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831759641ef1cd/바탕 화면/새 폴더/대학교 학습 자료/전북대학교/C언어기초/모의고사^0수능 관련/2021/11월/3학년/"/>
    </mc:Choice>
  </mc:AlternateContent>
  <xr:revisionPtr revIDLastSave="0" documentId="8_{C891AB87-D2D7-4F4F-9059-0A453AB1056A}" xr6:coauthVersionLast="47" xr6:coauthVersionMax="47" xr10:uidLastSave="{00000000-0000-0000-0000-000000000000}"/>
  <bookViews>
    <workbookView xWindow="-110" yWindow="-110" windowWidth="19420" windowHeight="10420" tabRatio="837" firstSheet="1" activeTab="1" xr2:uid="{AB9EE284-95EA-49B1-8133-EE4E7651E7F1}"/>
  </bookViews>
  <sheets>
    <sheet name="인원 입력 기능" sheetId="64" state="hidden" r:id="rId1"/>
    <sheet name="점수 계산기" sheetId="122" r:id="rId2"/>
    <sheet name="국어 표준점수 테이블" sheetId="69" r:id="rId3"/>
    <sheet name="국어 백분위 표" sheetId="86" r:id="rId4"/>
    <sheet name="화법과 작문 차트" sheetId="70" r:id="rId5"/>
    <sheet name="언어와 매체 차트" sheetId="73" r:id="rId6"/>
    <sheet name="화법과 작문 등급컷" sheetId="99" r:id="rId7"/>
    <sheet name="언어와 매체 등급컷" sheetId="108" r:id="rId8"/>
    <sheet name="국어 진위판정" sheetId="120" r:id="rId9"/>
    <sheet name="수학 표준점수 테이블" sheetId="75" r:id="rId10"/>
    <sheet name="수학 백분위 표" sheetId="87" r:id="rId11"/>
    <sheet name="확률과 통계 차트" sheetId="76" r:id="rId12"/>
    <sheet name="미적분 차트" sheetId="77" r:id="rId13"/>
    <sheet name="기하 차트" sheetId="78" r:id="rId14"/>
    <sheet name="확률과 통계 등급컷" sheetId="110" r:id="rId15"/>
    <sheet name="미적분 등급컷" sheetId="116" r:id="rId16"/>
    <sheet name="기하 등급컷" sheetId="117" r:id="rId17"/>
    <sheet name="수학 진위판정" sheetId="105" r:id="rId1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22" l="1"/>
  <c r="L32" i="122" s="1"/>
  <c r="G32" i="122"/>
  <c r="H31" i="122"/>
  <c r="J31" i="122" s="1"/>
  <c r="G31" i="122"/>
  <c r="I31" i="122" s="1"/>
  <c r="I32" i="122"/>
  <c r="K32" i="122"/>
  <c r="H30" i="122"/>
  <c r="J30" i="122" s="1"/>
  <c r="G30" i="122"/>
  <c r="I30" i="122" s="1"/>
  <c r="E16" i="122"/>
  <c r="E15" i="122"/>
  <c r="C16" i="122"/>
  <c r="C15" i="122"/>
  <c r="C14" i="122"/>
  <c r="E14" i="122" s="1"/>
  <c r="F94" i="105"/>
  <c r="F95" i="105"/>
  <c r="F96" i="105"/>
  <c r="F97" i="105"/>
  <c r="G97" i="105" s="1"/>
  <c r="H97" i="105" s="1"/>
  <c r="F98" i="105"/>
  <c r="F99" i="105"/>
  <c r="F100" i="105"/>
  <c r="F101" i="105"/>
  <c r="G101" i="105" s="1"/>
  <c r="F102" i="105"/>
  <c r="H102" i="105" s="1"/>
  <c r="F93" i="105"/>
  <c r="G93" i="105" s="1"/>
  <c r="H93" i="105" s="1"/>
  <c r="F53" i="105"/>
  <c r="G53" i="105" s="1"/>
  <c r="F54" i="105"/>
  <c r="G54" i="105" s="1"/>
  <c r="F55" i="105"/>
  <c r="H55" i="105" s="1"/>
  <c r="F56" i="105"/>
  <c r="H56" i="105" s="1"/>
  <c r="F57" i="105"/>
  <c r="H57" i="105" s="1"/>
  <c r="F58" i="105"/>
  <c r="H58" i="105" s="1"/>
  <c r="F59" i="105"/>
  <c r="G59" i="105" s="1"/>
  <c r="H59" i="105" s="1"/>
  <c r="F60" i="105"/>
  <c r="H60" i="105" s="1"/>
  <c r="F61" i="105"/>
  <c r="G61" i="105" s="1"/>
  <c r="F62" i="105"/>
  <c r="G62" i="105" s="1"/>
  <c r="F63" i="105"/>
  <c r="G63" i="105" s="1"/>
  <c r="F64" i="105"/>
  <c r="H64" i="105" s="1"/>
  <c r="F65" i="105"/>
  <c r="G65" i="105" s="1"/>
  <c r="F66" i="105"/>
  <c r="H66" i="105" s="1"/>
  <c r="F67" i="105"/>
  <c r="G67" i="105" s="1"/>
  <c r="H67" i="105" s="1"/>
  <c r="F68" i="105"/>
  <c r="F69" i="105"/>
  <c r="G69" i="105" s="1"/>
  <c r="F70" i="105"/>
  <c r="G70" i="105" s="1"/>
  <c r="F71" i="105"/>
  <c r="H71" i="105" s="1"/>
  <c r="F72" i="105"/>
  <c r="H72" i="105" s="1"/>
  <c r="F73" i="105"/>
  <c r="H73" i="105" s="1"/>
  <c r="F74" i="105"/>
  <c r="H74" i="105" s="1"/>
  <c r="F75" i="105"/>
  <c r="G75" i="105" s="1"/>
  <c r="F76" i="105"/>
  <c r="G76" i="105" s="1"/>
  <c r="F77" i="105"/>
  <c r="G77" i="105" s="1"/>
  <c r="H77" i="105" s="1"/>
  <c r="F78" i="105"/>
  <c r="G78" i="105" s="1"/>
  <c r="H78" i="105" s="1"/>
  <c r="F79" i="105"/>
  <c r="G79" i="105" s="1"/>
  <c r="H79" i="105" s="1"/>
  <c r="F80" i="105"/>
  <c r="F81" i="105"/>
  <c r="G81" i="105" s="1"/>
  <c r="H81" i="105" s="1"/>
  <c r="F82" i="105"/>
  <c r="G82" i="105" s="1"/>
  <c r="H82" i="105" s="1"/>
  <c r="F83" i="105"/>
  <c r="G83" i="105" s="1"/>
  <c r="H83" i="105" s="1"/>
  <c r="F84" i="105"/>
  <c r="F85" i="105"/>
  <c r="G85" i="105" s="1"/>
  <c r="H85" i="105" s="1"/>
  <c r="F86" i="105"/>
  <c r="G86" i="105" s="1"/>
  <c r="H86" i="105" s="1"/>
  <c r="F87" i="105"/>
  <c r="G87" i="105" s="1"/>
  <c r="H87" i="105" s="1"/>
  <c r="F88" i="105"/>
  <c r="F89" i="105"/>
  <c r="G89" i="105" s="1"/>
  <c r="H89" i="105" s="1"/>
  <c r="F90" i="105"/>
  <c r="G90" i="105" s="1"/>
  <c r="H90" i="105" s="1"/>
  <c r="F91" i="105"/>
  <c r="G91" i="105" s="1"/>
  <c r="H91" i="105" s="1"/>
  <c r="F92" i="105"/>
  <c r="H95" i="105"/>
  <c r="H98" i="105"/>
  <c r="H99" i="105"/>
  <c r="F52" i="105"/>
  <c r="H52" i="105" s="1"/>
  <c r="H53" i="105"/>
  <c r="F7" i="105"/>
  <c r="H7" i="105" s="1"/>
  <c r="F8" i="105"/>
  <c r="H8" i="105" s="1"/>
  <c r="F9" i="105"/>
  <c r="G9" i="105" s="1"/>
  <c r="F10" i="105"/>
  <c r="G10" i="105" s="1"/>
  <c r="F11" i="105"/>
  <c r="H11" i="105" s="1"/>
  <c r="F12" i="105"/>
  <c r="G12" i="105" s="1"/>
  <c r="F13" i="105"/>
  <c r="H13" i="105" s="1"/>
  <c r="F14" i="105"/>
  <c r="G14" i="105" s="1"/>
  <c r="F15" i="105"/>
  <c r="H15" i="105" s="1"/>
  <c r="F16" i="105"/>
  <c r="H16" i="105" s="1"/>
  <c r="F17" i="105"/>
  <c r="H17" i="105" s="1"/>
  <c r="F18" i="105"/>
  <c r="G18" i="105" s="1"/>
  <c r="F19" i="105"/>
  <c r="G19" i="105" s="1"/>
  <c r="F20" i="105"/>
  <c r="H20" i="105" s="1"/>
  <c r="F21" i="105"/>
  <c r="G21" i="105" s="1"/>
  <c r="F22" i="105"/>
  <c r="H22" i="105" s="1"/>
  <c r="F23" i="105"/>
  <c r="H23" i="105" s="1"/>
  <c r="F24" i="105"/>
  <c r="F25" i="105"/>
  <c r="G25" i="105" s="1"/>
  <c r="F26" i="105"/>
  <c r="H26" i="105" s="1"/>
  <c r="F27" i="105"/>
  <c r="G27" i="105" s="1"/>
  <c r="H27" i="105" s="1"/>
  <c r="F28" i="105"/>
  <c r="H28" i="105" s="1"/>
  <c r="F29" i="105"/>
  <c r="G29" i="105" s="1"/>
  <c r="F30" i="105"/>
  <c r="F31" i="105"/>
  <c r="G31" i="105" s="1"/>
  <c r="H31" i="105" s="1"/>
  <c r="F32" i="105"/>
  <c r="H32" i="105" s="1"/>
  <c r="F33" i="105"/>
  <c r="G33" i="105" s="1"/>
  <c r="F34" i="105"/>
  <c r="H34" i="105" s="1"/>
  <c r="F35" i="105"/>
  <c r="H35" i="105" s="1"/>
  <c r="F36" i="105"/>
  <c r="G36" i="105" s="1"/>
  <c r="F38" i="105"/>
  <c r="G38" i="105" s="1"/>
  <c r="F39" i="105"/>
  <c r="G39" i="105" s="1"/>
  <c r="F40" i="105"/>
  <c r="G40" i="105" s="1"/>
  <c r="H40" i="105" s="1"/>
  <c r="F41" i="105"/>
  <c r="F42" i="105"/>
  <c r="G42" i="105" s="1"/>
  <c r="F43" i="105"/>
  <c r="G43" i="105" s="1"/>
  <c r="F44" i="105"/>
  <c r="F45" i="105"/>
  <c r="F46" i="105"/>
  <c r="G46" i="105" s="1"/>
  <c r="F47" i="105"/>
  <c r="G47" i="105" s="1"/>
  <c r="F48" i="105"/>
  <c r="G48" i="105" s="1"/>
  <c r="F49" i="105"/>
  <c r="F50" i="105"/>
  <c r="G50" i="105" s="1"/>
  <c r="F51" i="105"/>
  <c r="G51" i="105" s="1"/>
  <c r="F6" i="105"/>
  <c r="G6" i="105" s="1"/>
  <c r="H31" i="116"/>
  <c r="L9" i="117"/>
  <c r="L10" i="117"/>
  <c r="L11" i="117"/>
  <c r="L12" i="117"/>
  <c r="L13" i="117"/>
  <c r="Q20" i="117"/>
  <c r="E20" i="117" s="1"/>
  <c r="R20" i="117"/>
  <c r="F20" i="117" s="1"/>
  <c r="S20" i="117"/>
  <c r="G20" i="117" s="1"/>
  <c r="T20" i="117"/>
  <c r="H20" i="117" s="1"/>
  <c r="U20" i="117"/>
  <c r="I20" i="117" s="1"/>
  <c r="V20" i="117"/>
  <c r="J20" i="117" s="1"/>
  <c r="W20" i="117"/>
  <c r="K20" i="117" s="1"/>
  <c r="X20" i="117"/>
  <c r="L20" i="117" s="1"/>
  <c r="Q21" i="117"/>
  <c r="E21" i="117" s="1"/>
  <c r="R21" i="117"/>
  <c r="F21" i="117" s="1"/>
  <c r="S21" i="117"/>
  <c r="G21" i="117" s="1"/>
  <c r="T21" i="117"/>
  <c r="H21" i="117" s="1"/>
  <c r="U21" i="117"/>
  <c r="I21" i="117" s="1"/>
  <c r="V21" i="117"/>
  <c r="J21" i="117" s="1"/>
  <c r="W21" i="117"/>
  <c r="K21" i="117" s="1"/>
  <c r="X21" i="117"/>
  <c r="L21" i="117" s="1"/>
  <c r="Q22" i="117"/>
  <c r="E22" i="117" s="1"/>
  <c r="R22" i="117"/>
  <c r="F22" i="117" s="1"/>
  <c r="S22" i="117"/>
  <c r="G22" i="117" s="1"/>
  <c r="T22" i="117"/>
  <c r="H22" i="117" s="1"/>
  <c r="U22" i="117"/>
  <c r="I22" i="117" s="1"/>
  <c r="V22" i="117"/>
  <c r="J22" i="117" s="1"/>
  <c r="W22" i="117"/>
  <c r="K22" i="117" s="1"/>
  <c r="X22" i="117"/>
  <c r="L22" i="117" s="1"/>
  <c r="Q23" i="117"/>
  <c r="E23" i="117" s="1"/>
  <c r="R23" i="117"/>
  <c r="F23" i="117" s="1"/>
  <c r="S23" i="117"/>
  <c r="G23" i="117" s="1"/>
  <c r="T23" i="117"/>
  <c r="H23" i="117" s="1"/>
  <c r="U23" i="117"/>
  <c r="I23" i="117" s="1"/>
  <c r="V23" i="117"/>
  <c r="J23" i="117" s="1"/>
  <c r="W23" i="117"/>
  <c r="K23" i="117" s="1"/>
  <c r="X23" i="117"/>
  <c r="L23" i="117" s="1"/>
  <c r="Q24" i="117"/>
  <c r="E24" i="117" s="1"/>
  <c r="R24" i="117"/>
  <c r="F24" i="117" s="1"/>
  <c r="S24" i="117"/>
  <c r="G24" i="117" s="1"/>
  <c r="T24" i="117"/>
  <c r="H24" i="117" s="1"/>
  <c r="U24" i="117"/>
  <c r="I24" i="117" s="1"/>
  <c r="V24" i="117"/>
  <c r="J24" i="117" s="1"/>
  <c r="W24" i="117"/>
  <c r="K24" i="117" s="1"/>
  <c r="X24" i="117"/>
  <c r="L24" i="117" s="1"/>
  <c r="Q25" i="117"/>
  <c r="E25" i="117" s="1"/>
  <c r="R25" i="117"/>
  <c r="F25" i="117" s="1"/>
  <c r="S25" i="117"/>
  <c r="G25" i="117" s="1"/>
  <c r="T25" i="117"/>
  <c r="H25" i="117" s="1"/>
  <c r="U25" i="117"/>
  <c r="I25" i="117" s="1"/>
  <c r="V25" i="117"/>
  <c r="J25" i="117" s="1"/>
  <c r="W25" i="117"/>
  <c r="K25" i="117" s="1"/>
  <c r="X25" i="117"/>
  <c r="L25" i="117" s="1"/>
  <c r="Q26" i="117"/>
  <c r="E26" i="117" s="1"/>
  <c r="R26" i="117"/>
  <c r="F26" i="117" s="1"/>
  <c r="S26" i="117"/>
  <c r="G26" i="117" s="1"/>
  <c r="T26" i="117"/>
  <c r="H26" i="117" s="1"/>
  <c r="U26" i="117"/>
  <c r="I26" i="117" s="1"/>
  <c r="V26" i="117"/>
  <c r="J26" i="117" s="1"/>
  <c r="W26" i="117"/>
  <c r="K26" i="117" s="1"/>
  <c r="X26" i="117"/>
  <c r="L26" i="117" s="1"/>
  <c r="Q27" i="117"/>
  <c r="E27" i="117" s="1"/>
  <c r="R27" i="117"/>
  <c r="F27" i="117" s="1"/>
  <c r="S27" i="117"/>
  <c r="G27" i="117" s="1"/>
  <c r="T27" i="117"/>
  <c r="H27" i="117" s="1"/>
  <c r="U27" i="117"/>
  <c r="I27" i="117" s="1"/>
  <c r="V27" i="117"/>
  <c r="J27" i="117" s="1"/>
  <c r="W27" i="117"/>
  <c r="K27" i="117" s="1"/>
  <c r="X27" i="117"/>
  <c r="L27" i="117" s="1"/>
  <c r="P21" i="117"/>
  <c r="P22" i="117"/>
  <c r="P23" i="117"/>
  <c r="P24" i="117"/>
  <c r="P25" i="117"/>
  <c r="P26" i="117"/>
  <c r="P27" i="117"/>
  <c r="P20" i="117"/>
  <c r="D20" i="117" s="1"/>
  <c r="Q9" i="117"/>
  <c r="E9" i="117" s="1"/>
  <c r="R9" i="117"/>
  <c r="F9" i="117" s="1"/>
  <c r="S9" i="117"/>
  <c r="G9" i="117" s="1"/>
  <c r="T9" i="117"/>
  <c r="H9" i="117" s="1"/>
  <c r="U9" i="117"/>
  <c r="I9" i="117" s="1"/>
  <c r="V9" i="117"/>
  <c r="J9" i="117" s="1"/>
  <c r="W9" i="117"/>
  <c r="K9" i="117" s="1"/>
  <c r="X9" i="117"/>
  <c r="Q10" i="117"/>
  <c r="E10" i="117" s="1"/>
  <c r="R10" i="117"/>
  <c r="F10" i="117" s="1"/>
  <c r="S10" i="117"/>
  <c r="G10" i="117" s="1"/>
  <c r="T10" i="117"/>
  <c r="H10" i="117" s="1"/>
  <c r="U10" i="117"/>
  <c r="I10" i="117" s="1"/>
  <c r="V10" i="117"/>
  <c r="J10" i="117" s="1"/>
  <c r="W10" i="117"/>
  <c r="K10" i="117" s="1"/>
  <c r="X10" i="117"/>
  <c r="Q11" i="117"/>
  <c r="E11" i="117" s="1"/>
  <c r="R11" i="117"/>
  <c r="F11" i="117" s="1"/>
  <c r="S11" i="117"/>
  <c r="G11" i="117" s="1"/>
  <c r="T11" i="117"/>
  <c r="H11" i="117" s="1"/>
  <c r="U11" i="117"/>
  <c r="I11" i="117" s="1"/>
  <c r="V11" i="117"/>
  <c r="J11" i="117" s="1"/>
  <c r="W11" i="117"/>
  <c r="K11" i="117" s="1"/>
  <c r="X11" i="117"/>
  <c r="Q12" i="117"/>
  <c r="E12" i="117" s="1"/>
  <c r="R12" i="117"/>
  <c r="F12" i="117" s="1"/>
  <c r="S12" i="117"/>
  <c r="G12" i="117" s="1"/>
  <c r="T12" i="117"/>
  <c r="H12" i="117" s="1"/>
  <c r="U12" i="117"/>
  <c r="I12" i="117" s="1"/>
  <c r="V12" i="117"/>
  <c r="J12" i="117" s="1"/>
  <c r="W12" i="117"/>
  <c r="K12" i="117" s="1"/>
  <c r="X12" i="117"/>
  <c r="Q13" i="117"/>
  <c r="E13" i="117" s="1"/>
  <c r="R13" i="117"/>
  <c r="F13" i="117" s="1"/>
  <c r="S13" i="117"/>
  <c r="G13" i="117" s="1"/>
  <c r="T13" i="117"/>
  <c r="H13" i="117" s="1"/>
  <c r="U13" i="117"/>
  <c r="I13" i="117" s="1"/>
  <c r="V13" i="117"/>
  <c r="J13" i="117" s="1"/>
  <c r="W13" i="117"/>
  <c r="K13" i="117" s="1"/>
  <c r="X13" i="117"/>
  <c r="Q14" i="117"/>
  <c r="E14" i="117" s="1"/>
  <c r="R14" i="117"/>
  <c r="F14" i="117" s="1"/>
  <c r="S14" i="117"/>
  <c r="T14" i="117"/>
  <c r="H14" i="117" s="1"/>
  <c r="U14" i="117"/>
  <c r="I14" i="117" s="1"/>
  <c r="V14" i="117"/>
  <c r="J14" i="117" s="1"/>
  <c r="W14" i="117"/>
  <c r="X14" i="117"/>
  <c r="L14" i="117" s="1"/>
  <c r="L15" i="117" s="1"/>
  <c r="Q15" i="117"/>
  <c r="E15" i="117" s="1"/>
  <c r="R15" i="117"/>
  <c r="F15" i="117" s="1"/>
  <c r="S15" i="117"/>
  <c r="T15" i="117"/>
  <c r="H15" i="117" s="1"/>
  <c r="U15" i="117"/>
  <c r="I15" i="117" s="1"/>
  <c r="V15" i="117"/>
  <c r="J15" i="117" s="1"/>
  <c r="W15" i="117"/>
  <c r="X15" i="117"/>
  <c r="Q16" i="117"/>
  <c r="E16" i="117" s="1"/>
  <c r="R16" i="117"/>
  <c r="F16" i="117" s="1"/>
  <c r="S16" i="117"/>
  <c r="T16" i="117"/>
  <c r="H16" i="117" s="1"/>
  <c r="U16" i="117"/>
  <c r="I16" i="117" s="1"/>
  <c r="V16" i="117"/>
  <c r="J16" i="117" s="1"/>
  <c r="W16" i="117"/>
  <c r="X16" i="117"/>
  <c r="L16" i="117" s="1"/>
  <c r="P16" i="117"/>
  <c r="P10" i="117"/>
  <c r="D10" i="117" s="1"/>
  <c r="D11" i="117" s="1"/>
  <c r="D12" i="117" s="1"/>
  <c r="P11" i="117"/>
  <c r="P12" i="117"/>
  <c r="P13" i="117"/>
  <c r="P14" i="117"/>
  <c r="P15" i="117"/>
  <c r="P9" i="117"/>
  <c r="D9" i="117" s="1"/>
  <c r="Q31" i="117"/>
  <c r="E31" i="117" s="1"/>
  <c r="E32" i="117" s="1"/>
  <c r="R31" i="117"/>
  <c r="F31" i="117" s="1"/>
  <c r="F32" i="117" s="1"/>
  <c r="S31" i="117"/>
  <c r="G31" i="117" s="1"/>
  <c r="T31" i="117"/>
  <c r="H31" i="117" s="1"/>
  <c r="U31" i="117"/>
  <c r="I31" i="117" s="1"/>
  <c r="I32" i="117" s="1"/>
  <c r="V31" i="117"/>
  <c r="J31" i="117" s="1"/>
  <c r="J32" i="117" s="1"/>
  <c r="Q32" i="117"/>
  <c r="R32" i="117"/>
  <c r="S32" i="117"/>
  <c r="G32" i="117" s="1"/>
  <c r="G33" i="117" s="1"/>
  <c r="T32" i="117"/>
  <c r="U32" i="117"/>
  <c r="V32" i="117"/>
  <c r="Q33" i="117"/>
  <c r="R33" i="117"/>
  <c r="S33" i="117"/>
  <c r="T33" i="117"/>
  <c r="U33" i="117"/>
  <c r="V33" i="117"/>
  <c r="Q34" i="117"/>
  <c r="R34" i="117"/>
  <c r="S34" i="117"/>
  <c r="T34" i="117"/>
  <c r="U34" i="117"/>
  <c r="V34" i="117"/>
  <c r="Q35" i="117"/>
  <c r="R35" i="117"/>
  <c r="S35" i="117"/>
  <c r="T35" i="117"/>
  <c r="U35" i="117"/>
  <c r="V35" i="117"/>
  <c r="Q36" i="117"/>
  <c r="R36" i="117"/>
  <c r="S36" i="117"/>
  <c r="T36" i="117"/>
  <c r="U36" i="117"/>
  <c r="V36" i="117"/>
  <c r="Q37" i="117"/>
  <c r="R37" i="117"/>
  <c r="S37" i="117"/>
  <c r="T37" i="117"/>
  <c r="U37" i="117"/>
  <c r="V37" i="117"/>
  <c r="Q38" i="117"/>
  <c r="R38" i="117"/>
  <c r="S38" i="117"/>
  <c r="T38" i="117"/>
  <c r="U38" i="117"/>
  <c r="V38" i="117"/>
  <c r="P32" i="117"/>
  <c r="D32" i="117" s="1"/>
  <c r="P33" i="117"/>
  <c r="P34" i="117"/>
  <c r="P35" i="117"/>
  <c r="P36" i="117"/>
  <c r="P37" i="117"/>
  <c r="P38" i="117"/>
  <c r="P31" i="117"/>
  <c r="D31" i="117" s="1"/>
  <c r="Q31" i="116"/>
  <c r="E31" i="116" s="1"/>
  <c r="R31" i="116"/>
  <c r="F31" i="116" s="1"/>
  <c r="F32" i="116" s="1"/>
  <c r="S31" i="116"/>
  <c r="G31" i="116" s="1"/>
  <c r="T31" i="116"/>
  <c r="U31" i="116"/>
  <c r="I31" i="116" s="1"/>
  <c r="V31" i="116"/>
  <c r="J31" i="116" s="1"/>
  <c r="J32" i="116" s="1"/>
  <c r="Q32" i="116"/>
  <c r="R32" i="116"/>
  <c r="S32" i="116"/>
  <c r="T32" i="116"/>
  <c r="H32" i="116" s="1"/>
  <c r="H33" i="116" s="1"/>
  <c r="U32" i="116"/>
  <c r="V32" i="116"/>
  <c r="Q33" i="116"/>
  <c r="R33" i="116"/>
  <c r="S33" i="116"/>
  <c r="T33" i="116"/>
  <c r="U33" i="116"/>
  <c r="V33" i="116"/>
  <c r="Q34" i="116"/>
  <c r="R34" i="116"/>
  <c r="S34" i="116"/>
  <c r="T34" i="116"/>
  <c r="U34" i="116"/>
  <c r="V34" i="116"/>
  <c r="Q35" i="116"/>
  <c r="R35" i="116"/>
  <c r="S35" i="116"/>
  <c r="T35" i="116"/>
  <c r="U35" i="116"/>
  <c r="V35" i="116"/>
  <c r="Q36" i="116"/>
  <c r="R36" i="116"/>
  <c r="S36" i="116"/>
  <c r="T36" i="116"/>
  <c r="U36" i="116"/>
  <c r="V36" i="116"/>
  <c r="Q37" i="116"/>
  <c r="R37" i="116"/>
  <c r="S37" i="116"/>
  <c r="T37" i="116"/>
  <c r="U37" i="116"/>
  <c r="V37" i="116"/>
  <c r="Q38" i="116"/>
  <c r="R38" i="116"/>
  <c r="S38" i="116"/>
  <c r="T38" i="116"/>
  <c r="U38" i="116"/>
  <c r="V38" i="116"/>
  <c r="P32" i="116"/>
  <c r="D32" i="116" s="1"/>
  <c r="P33" i="116"/>
  <c r="P34" i="116"/>
  <c r="P35" i="116"/>
  <c r="P36" i="116"/>
  <c r="P37" i="116"/>
  <c r="P38" i="116"/>
  <c r="P31" i="116"/>
  <c r="D31" i="116" s="1"/>
  <c r="P31" i="110"/>
  <c r="D31" i="110" s="1"/>
  <c r="Q20" i="116"/>
  <c r="E20" i="116" s="1"/>
  <c r="R20" i="116"/>
  <c r="F20" i="116" s="1"/>
  <c r="S20" i="116"/>
  <c r="G20" i="116" s="1"/>
  <c r="T20" i="116"/>
  <c r="H20" i="116" s="1"/>
  <c r="U20" i="116"/>
  <c r="I20" i="116" s="1"/>
  <c r="V20" i="116"/>
  <c r="J20" i="116" s="1"/>
  <c r="W20" i="116"/>
  <c r="K20" i="116" s="1"/>
  <c r="X20" i="116"/>
  <c r="L20" i="116" s="1"/>
  <c r="Q21" i="116"/>
  <c r="E21" i="116" s="1"/>
  <c r="R21" i="116"/>
  <c r="F21" i="116" s="1"/>
  <c r="S21" i="116"/>
  <c r="G21" i="116" s="1"/>
  <c r="T21" i="116"/>
  <c r="H21" i="116" s="1"/>
  <c r="U21" i="116"/>
  <c r="I21" i="116" s="1"/>
  <c r="V21" i="116"/>
  <c r="J21" i="116" s="1"/>
  <c r="W21" i="116"/>
  <c r="K21" i="116" s="1"/>
  <c r="X21" i="116"/>
  <c r="L21" i="116" s="1"/>
  <c r="Q22" i="116"/>
  <c r="E22" i="116" s="1"/>
  <c r="R22" i="116"/>
  <c r="F22" i="116" s="1"/>
  <c r="S22" i="116"/>
  <c r="G22" i="116" s="1"/>
  <c r="T22" i="116"/>
  <c r="U22" i="116"/>
  <c r="V22" i="116"/>
  <c r="J22" i="116" s="1"/>
  <c r="W22" i="116"/>
  <c r="X22" i="116"/>
  <c r="Q23" i="116"/>
  <c r="R23" i="116"/>
  <c r="S23" i="116"/>
  <c r="T23" i="116"/>
  <c r="U23" i="116"/>
  <c r="V23" i="116"/>
  <c r="W23" i="116"/>
  <c r="X23" i="116"/>
  <c r="Q24" i="116"/>
  <c r="R24" i="116"/>
  <c r="S24" i="116"/>
  <c r="T24" i="116"/>
  <c r="U24" i="116"/>
  <c r="V24" i="116"/>
  <c r="W24" i="116"/>
  <c r="X24" i="116"/>
  <c r="Q25" i="116"/>
  <c r="R25" i="116"/>
  <c r="S25" i="116"/>
  <c r="T25" i="116"/>
  <c r="U25" i="116"/>
  <c r="V25" i="116"/>
  <c r="W25" i="116"/>
  <c r="X25" i="116"/>
  <c r="Q26" i="116"/>
  <c r="R26" i="116"/>
  <c r="S26" i="116"/>
  <c r="T26" i="116"/>
  <c r="U26" i="116"/>
  <c r="V26" i="116"/>
  <c r="W26" i="116"/>
  <c r="X26" i="116"/>
  <c r="Q27" i="116"/>
  <c r="R27" i="116"/>
  <c r="S27" i="116"/>
  <c r="T27" i="116"/>
  <c r="U27" i="116"/>
  <c r="V27" i="116"/>
  <c r="W27" i="116"/>
  <c r="X27" i="116"/>
  <c r="P21" i="116"/>
  <c r="D21" i="116" s="1"/>
  <c r="D22" i="116" s="1"/>
  <c r="D23" i="116" s="1"/>
  <c r="D24" i="116" s="1"/>
  <c r="P22" i="116"/>
  <c r="P23" i="116"/>
  <c r="P24" i="116"/>
  <c r="P25" i="116"/>
  <c r="P26" i="116"/>
  <c r="P27" i="116"/>
  <c r="P20" i="116"/>
  <c r="D20" i="116" s="1"/>
  <c r="Q9" i="116"/>
  <c r="E9" i="116" s="1"/>
  <c r="R9" i="116"/>
  <c r="F9" i="116" s="1"/>
  <c r="S9" i="116"/>
  <c r="G9" i="116" s="1"/>
  <c r="T9" i="116"/>
  <c r="H9" i="116" s="1"/>
  <c r="U9" i="116"/>
  <c r="I9" i="116" s="1"/>
  <c r="V9" i="116"/>
  <c r="J9" i="116" s="1"/>
  <c r="W9" i="116"/>
  <c r="K9" i="116" s="1"/>
  <c r="X9" i="116"/>
  <c r="L9" i="116" s="1"/>
  <c r="Q10" i="116"/>
  <c r="E10" i="116" s="1"/>
  <c r="R10" i="116"/>
  <c r="F10" i="116" s="1"/>
  <c r="S10" i="116"/>
  <c r="G10" i="116" s="1"/>
  <c r="T10" i="116"/>
  <c r="U10" i="116"/>
  <c r="V10" i="116"/>
  <c r="J10" i="116" s="1"/>
  <c r="W10" i="116"/>
  <c r="X10" i="116"/>
  <c r="Q11" i="116"/>
  <c r="R11" i="116"/>
  <c r="S11" i="116"/>
  <c r="T11" i="116"/>
  <c r="U11" i="116"/>
  <c r="V11" i="116"/>
  <c r="W11" i="116"/>
  <c r="X11" i="116"/>
  <c r="Q12" i="116"/>
  <c r="R12" i="116"/>
  <c r="S12" i="116"/>
  <c r="T12" i="116"/>
  <c r="U12" i="116"/>
  <c r="V12" i="116"/>
  <c r="W12" i="116"/>
  <c r="X12" i="116"/>
  <c r="Q13" i="116"/>
  <c r="R13" i="116"/>
  <c r="S13" i="116"/>
  <c r="T13" i="116"/>
  <c r="U13" i="116"/>
  <c r="V13" i="116"/>
  <c r="W13" i="116"/>
  <c r="X13" i="116"/>
  <c r="Q14" i="116"/>
  <c r="R14" i="116"/>
  <c r="S14" i="116"/>
  <c r="T14" i="116"/>
  <c r="U14" i="116"/>
  <c r="V14" i="116"/>
  <c r="W14" i="116"/>
  <c r="X14" i="116"/>
  <c r="Q15" i="116"/>
  <c r="R15" i="116"/>
  <c r="S15" i="116"/>
  <c r="T15" i="116"/>
  <c r="U15" i="116"/>
  <c r="V15" i="116"/>
  <c r="W15" i="116"/>
  <c r="X15" i="116"/>
  <c r="Q16" i="116"/>
  <c r="R16" i="116"/>
  <c r="S16" i="116"/>
  <c r="T16" i="116"/>
  <c r="U16" i="116"/>
  <c r="V16" i="116"/>
  <c r="W16" i="116"/>
  <c r="X16" i="116"/>
  <c r="P10" i="116"/>
  <c r="P11" i="116"/>
  <c r="P12" i="116"/>
  <c r="P13" i="116"/>
  <c r="P14" i="116"/>
  <c r="P15" i="116"/>
  <c r="P16" i="116"/>
  <c r="P9" i="116"/>
  <c r="D9" i="116" s="1"/>
  <c r="I31" i="110"/>
  <c r="E31" i="99"/>
  <c r="F31" i="99"/>
  <c r="G31" i="99"/>
  <c r="G32" i="99" s="1"/>
  <c r="G33" i="99" s="1"/>
  <c r="G34" i="99" s="1"/>
  <c r="G35" i="99" s="1"/>
  <c r="G36" i="99" s="1"/>
  <c r="G37" i="99" s="1"/>
  <c r="G38" i="99" s="1"/>
  <c r="H31" i="99"/>
  <c r="H32" i="99" s="1"/>
  <c r="H33" i="99" s="1"/>
  <c r="H34" i="99" s="1"/>
  <c r="H35" i="99" s="1"/>
  <c r="H36" i="99" s="1"/>
  <c r="H37" i="99" s="1"/>
  <c r="H38" i="99" s="1"/>
  <c r="I31" i="99"/>
  <c r="J31" i="99"/>
  <c r="E32" i="99"/>
  <c r="E33" i="99" s="1"/>
  <c r="E34" i="99" s="1"/>
  <c r="E35" i="99" s="1"/>
  <c r="E36" i="99" s="1"/>
  <c r="E37" i="99" s="1"/>
  <c r="E38" i="99" s="1"/>
  <c r="F32" i="99"/>
  <c r="F33" i="99" s="1"/>
  <c r="F34" i="99" s="1"/>
  <c r="F35" i="99" s="1"/>
  <c r="F36" i="99" s="1"/>
  <c r="F37" i="99" s="1"/>
  <c r="F38" i="99" s="1"/>
  <c r="I32" i="99"/>
  <c r="I33" i="99" s="1"/>
  <c r="I34" i="99" s="1"/>
  <c r="I35" i="99" s="1"/>
  <c r="I36" i="99" s="1"/>
  <c r="I37" i="99" s="1"/>
  <c r="I38" i="99" s="1"/>
  <c r="J32" i="99"/>
  <c r="E20" i="99"/>
  <c r="F20" i="99"/>
  <c r="G20" i="99"/>
  <c r="G21" i="99" s="1"/>
  <c r="G22" i="99" s="1"/>
  <c r="G23" i="99" s="1"/>
  <c r="G24" i="99" s="1"/>
  <c r="G25" i="99" s="1"/>
  <c r="G26" i="99" s="1"/>
  <c r="G27" i="99" s="1"/>
  <c r="H20" i="99"/>
  <c r="H21" i="99" s="1"/>
  <c r="H22" i="99" s="1"/>
  <c r="H23" i="99" s="1"/>
  <c r="H24" i="99" s="1"/>
  <c r="H25" i="99" s="1"/>
  <c r="H26" i="99" s="1"/>
  <c r="H27" i="99" s="1"/>
  <c r="I20" i="99"/>
  <c r="J20" i="99"/>
  <c r="K20" i="99"/>
  <c r="K21" i="99" s="1"/>
  <c r="K22" i="99" s="1"/>
  <c r="K23" i="99" s="1"/>
  <c r="K24" i="99" s="1"/>
  <c r="K25" i="99" s="1"/>
  <c r="K26" i="99" s="1"/>
  <c r="K27" i="99" s="1"/>
  <c r="E21" i="99"/>
  <c r="E22" i="99" s="1"/>
  <c r="E23" i="99" s="1"/>
  <c r="E24" i="99" s="1"/>
  <c r="E25" i="99" s="1"/>
  <c r="E26" i="99" s="1"/>
  <c r="E27" i="99" s="1"/>
  <c r="F21" i="99"/>
  <c r="I21" i="99"/>
  <c r="I22" i="99" s="1"/>
  <c r="I23" i="99" s="1"/>
  <c r="I24" i="99" s="1"/>
  <c r="I25" i="99" s="1"/>
  <c r="I26" i="99" s="1"/>
  <c r="I27" i="99" s="1"/>
  <c r="J21" i="99"/>
  <c r="F22" i="99"/>
  <c r="F23" i="99" s="1"/>
  <c r="F24" i="99" s="1"/>
  <c r="F25" i="99" s="1"/>
  <c r="F26" i="99" s="1"/>
  <c r="F27" i="99" s="1"/>
  <c r="J22" i="99"/>
  <c r="J23" i="99" s="1"/>
  <c r="J24" i="99" s="1"/>
  <c r="J25" i="99" s="1"/>
  <c r="J26" i="99" s="1"/>
  <c r="J27" i="99" s="1"/>
  <c r="D20" i="99"/>
  <c r="D21" i="99" s="1"/>
  <c r="D22" i="99" s="1"/>
  <c r="D23" i="99" s="1"/>
  <c r="D24" i="99" s="1"/>
  <c r="D25" i="99" s="1"/>
  <c r="D26" i="99" s="1"/>
  <c r="D27" i="99" s="1"/>
  <c r="D9" i="99"/>
  <c r="D10" i="99" s="1"/>
  <c r="D11" i="99" s="1"/>
  <c r="D12" i="99" s="1"/>
  <c r="D13" i="99" s="1"/>
  <c r="D14" i="99" s="1"/>
  <c r="D15" i="99" s="1"/>
  <c r="D16" i="99" s="1"/>
  <c r="E31" i="108"/>
  <c r="F31" i="108"/>
  <c r="G31" i="108"/>
  <c r="G32" i="108" s="1"/>
  <c r="G33" i="108" s="1"/>
  <c r="G34" i="108" s="1"/>
  <c r="G35" i="108" s="1"/>
  <c r="G36" i="108" s="1"/>
  <c r="G37" i="108" s="1"/>
  <c r="G38" i="108" s="1"/>
  <c r="H31" i="108"/>
  <c r="H32" i="108" s="1"/>
  <c r="H33" i="108" s="1"/>
  <c r="H34" i="108" s="1"/>
  <c r="H35" i="108" s="1"/>
  <c r="H36" i="108" s="1"/>
  <c r="H37" i="108" s="1"/>
  <c r="H38" i="108" s="1"/>
  <c r="I31" i="108"/>
  <c r="J31" i="108"/>
  <c r="E32" i="108"/>
  <c r="E33" i="108" s="1"/>
  <c r="E34" i="108" s="1"/>
  <c r="E35" i="108" s="1"/>
  <c r="E36" i="108" s="1"/>
  <c r="E37" i="108" s="1"/>
  <c r="E38" i="108" s="1"/>
  <c r="F32" i="108"/>
  <c r="F33" i="108" s="1"/>
  <c r="F34" i="108" s="1"/>
  <c r="F35" i="108" s="1"/>
  <c r="F36" i="108" s="1"/>
  <c r="F37" i="108" s="1"/>
  <c r="F38" i="108" s="1"/>
  <c r="I32" i="108"/>
  <c r="I33" i="108" s="1"/>
  <c r="I34" i="108" s="1"/>
  <c r="I35" i="108" s="1"/>
  <c r="I36" i="108" s="1"/>
  <c r="I37" i="108" s="1"/>
  <c r="I38" i="108" s="1"/>
  <c r="J32" i="108"/>
  <c r="E20" i="108"/>
  <c r="F20" i="108"/>
  <c r="G20" i="108"/>
  <c r="G21" i="108" s="1"/>
  <c r="G22" i="108" s="1"/>
  <c r="G23" i="108" s="1"/>
  <c r="G24" i="108" s="1"/>
  <c r="G25" i="108" s="1"/>
  <c r="G26" i="108" s="1"/>
  <c r="G27" i="108" s="1"/>
  <c r="H20" i="108"/>
  <c r="H21" i="108" s="1"/>
  <c r="H22" i="108" s="1"/>
  <c r="H23" i="108" s="1"/>
  <c r="H24" i="108" s="1"/>
  <c r="H25" i="108" s="1"/>
  <c r="H26" i="108" s="1"/>
  <c r="H27" i="108" s="1"/>
  <c r="I20" i="108"/>
  <c r="J20" i="108"/>
  <c r="K20" i="108"/>
  <c r="K21" i="108" s="1"/>
  <c r="K22" i="108" s="1"/>
  <c r="K23" i="108" s="1"/>
  <c r="K24" i="108" s="1"/>
  <c r="K25" i="108" s="1"/>
  <c r="K26" i="108" s="1"/>
  <c r="K27" i="108" s="1"/>
  <c r="E21" i="108"/>
  <c r="E22" i="108" s="1"/>
  <c r="E23" i="108" s="1"/>
  <c r="E24" i="108" s="1"/>
  <c r="E25" i="108" s="1"/>
  <c r="E26" i="108" s="1"/>
  <c r="E27" i="108" s="1"/>
  <c r="F21" i="108"/>
  <c r="I21" i="108"/>
  <c r="I22" i="108" s="1"/>
  <c r="I23" i="108" s="1"/>
  <c r="I24" i="108" s="1"/>
  <c r="I25" i="108" s="1"/>
  <c r="I26" i="108" s="1"/>
  <c r="I27" i="108" s="1"/>
  <c r="J21" i="108"/>
  <c r="F22" i="108"/>
  <c r="F23" i="108" s="1"/>
  <c r="F24" i="108" s="1"/>
  <c r="F25" i="108" s="1"/>
  <c r="F26" i="108" s="1"/>
  <c r="F27" i="108" s="1"/>
  <c r="J22" i="108"/>
  <c r="J23" i="108" s="1"/>
  <c r="J24" i="108" s="1"/>
  <c r="J25" i="108" s="1"/>
  <c r="J26" i="108" s="1"/>
  <c r="J27" i="108" s="1"/>
  <c r="E9" i="108"/>
  <c r="F9" i="108"/>
  <c r="F10" i="108" s="1"/>
  <c r="F11" i="108" s="1"/>
  <c r="F12" i="108" s="1"/>
  <c r="F13" i="108" s="1"/>
  <c r="F14" i="108" s="1"/>
  <c r="F15" i="108" s="1"/>
  <c r="F16" i="108" s="1"/>
  <c r="G9" i="108"/>
  <c r="G10" i="108" s="1"/>
  <c r="G11" i="108" s="1"/>
  <c r="G12" i="108" s="1"/>
  <c r="G13" i="108" s="1"/>
  <c r="G14" i="108" s="1"/>
  <c r="G15" i="108" s="1"/>
  <c r="G16" i="108" s="1"/>
  <c r="H9" i="108"/>
  <c r="H10" i="108" s="1"/>
  <c r="H11" i="108" s="1"/>
  <c r="H12" i="108" s="1"/>
  <c r="H13" i="108" s="1"/>
  <c r="H14" i="108" s="1"/>
  <c r="H15" i="108" s="1"/>
  <c r="H16" i="108" s="1"/>
  <c r="I9" i="108"/>
  <c r="J9" i="108"/>
  <c r="J10" i="108" s="1"/>
  <c r="J11" i="108" s="1"/>
  <c r="J12" i="108" s="1"/>
  <c r="J13" i="108" s="1"/>
  <c r="J14" i="108" s="1"/>
  <c r="J15" i="108" s="1"/>
  <c r="J16" i="108" s="1"/>
  <c r="K9" i="108"/>
  <c r="K10" i="108" s="1"/>
  <c r="K11" i="108" s="1"/>
  <c r="K12" i="108" s="1"/>
  <c r="K13" i="108" s="1"/>
  <c r="K14" i="108" s="1"/>
  <c r="K15" i="108" s="1"/>
  <c r="K16" i="108" s="1"/>
  <c r="E10" i="108"/>
  <c r="E11" i="108" s="1"/>
  <c r="E12" i="108" s="1"/>
  <c r="E13" i="108" s="1"/>
  <c r="E14" i="108" s="1"/>
  <c r="E15" i="108" s="1"/>
  <c r="E16" i="108" s="1"/>
  <c r="I10" i="108"/>
  <c r="I11" i="108" s="1"/>
  <c r="I12" i="108" s="1"/>
  <c r="I13" i="108" s="1"/>
  <c r="I14" i="108" s="1"/>
  <c r="I15" i="108" s="1"/>
  <c r="I16" i="108" s="1"/>
  <c r="E9" i="99"/>
  <c r="F9" i="99"/>
  <c r="G9" i="99"/>
  <c r="G10" i="99" s="1"/>
  <c r="G11" i="99" s="1"/>
  <c r="G12" i="99" s="1"/>
  <c r="G13" i="99" s="1"/>
  <c r="G14" i="99" s="1"/>
  <c r="G15" i="99" s="1"/>
  <c r="G16" i="99" s="1"/>
  <c r="H9" i="99"/>
  <c r="H10" i="99" s="1"/>
  <c r="H11" i="99" s="1"/>
  <c r="H12" i="99" s="1"/>
  <c r="H13" i="99" s="1"/>
  <c r="H14" i="99" s="1"/>
  <c r="H15" i="99" s="1"/>
  <c r="H16" i="99" s="1"/>
  <c r="I9" i="99"/>
  <c r="J9" i="99"/>
  <c r="K9" i="99"/>
  <c r="K10" i="99" s="1"/>
  <c r="K11" i="99" s="1"/>
  <c r="K12" i="99" s="1"/>
  <c r="K13" i="99" s="1"/>
  <c r="K14" i="99" s="1"/>
  <c r="K15" i="99" s="1"/>
  <c r="K16" i="99" s="1"/>
  <c r="E10" i="99"/>
  <c r="E11" i="99" s="1"/>
  <c r="E12" i="99" s="1"/>
  <c r="E13" i="99" s="1"/>
  <c r="E14" i="99" s="1"/>
  <c r="E15" i="99" s="1"/>
  <c r="E16" i="99" s="1"/>
  <c r="F10" i="99"/>
  <c r="I10" i="99"/>
  <c r="I11" i="99" s="1"/>
  <c r="I12" i="99" s="1"/>
  <c r="I13" i="99" s="1"/>
  <c r="I14" i="99" s="1"/>
  <c r="I15" i="99" s="1"/>
  <c r="I16" i="99" s="1"/>
  <c r="J10" i="99"/>
  <c r="F11" i="99"/>
  <c r="F12" i="99" s="1"/>
  <c r="F13" i="99" s="1"/>
  <c r="F14" i="99" s="1"/>
  <c r="F15" i="99" s="1"/>
  <c r="F16" i="99" s="1"/>
  <c r="J11" i="99"/>
  <c r="J12" i="99" s="1"/>
  <c r="J13" i="99" s="1"/>
  <c r="J14" i="99" s="1"/>
  <c r="J15" i="99" s="1"/>
  <c r="J16" i="99" s="1"/>
  <c r="Q31" i="110"/>
  <c r="E31" i="110" s="1"/>
  <c r="R31" i="110"/>
  <c r="F31" i="110" s="1"/>
  <c r="S31" i="110"/>
  <c r="G31" i="110" s="1"/>
  <c r="G32" i="110" s="1"/>
  <c r="T31" i="110"/>
  <c r="H31" i="110" s="1"/>
  <c r="U31" i="110"/>
  <c r="V31" i="110"/>
  <c r="J31" i="110" s="1"/>
  <c r="Q32" i="110"/>
  <c r="R32" i="110"/>
  <c r="S32" i="110"/>
  <c r="T32" i="110"/>
  <c r="U32" i="110"/>
  <c r="I32" i="110" s="1"/>
  <c r="I33" i="110" s="1"/>
  <c r="V32" i="110"/>
  <c r="Q33" i="110"/>
  <c r="R33" i="110"/>
  <c r="S33" i="110"/>
  <c r="T33" i="110"/>
  <c r="U33" i="110"/>
  <c r="V33" i="110"/>
  <c r="Q34" i="110"/>
  <c r="R34" i="110"/>
  <c r="S34" i="110"/>
  <c r="T34" i="110"/>
  <c r="U34" i="110"/>
  <c r="V34" i="110"/>
  <c r="Q35" i="110"/>
  <c r="R35" i="110"/>
  <c r="S35" i="110"/>
  <c r="T35" i="110"/>
  <c r="U35" i="110"/>
  <c r="V35" i="110"/>
  <c r="Q36" i="110"/>
  <c r="R36" i="110"/>
  <c r="S36" i="110"/>
  <c r="T36" i="110"/>
  <c r="U36" i="110"/>
  <c r="V36" i="110"/>
  <c r="Q37" i="110"/>
  <c r="R37" i="110"/>
  <c r="S37" i="110"/>
  <c r="T37" i="110"/>
  <c r="U37" i="110"/>
  <c r="V37" i="110"/>
  <c r="Q38" i="110"/>
  <c r="R38" i="110"/>
  <c r="S38" i="110"/>
  <c r="T38" i="110"/>
  <c r="U38" i="110"/>
  <c r="V38" i="110"/>
  <c r="P32" i="110"/>
  <c r="P33" i="110"/>
  <c r="P34" i="110"/>
  <c r="P35" i="110"/>
  <c r="P36" i="110"/>
  <c r="P37" i="110"/>
  <c r="P38" i="110"/>
  <c r="P20" i="110"/>
  <c r="D20" i="110" s="1"/>
  <c r="Q20" i="110"/>
  <c r="E20" i="110" s="1"/>
  <c r="R20" i="110"/>
  <c r="F20" i="110" s="1"/>
  <c r="S20" i="110"/>
  <c r="G20" i="110" s="1"/>
  <c r="T20" i="110"/>
  <c r="H20" i="110" s="1"/>
  <c r="U20" i="110"/>
  <c r="I20" i="110" s="1"/>
  <c r="V20" i="110"/>
  <c r="J20" i="110" s="1"/>
  <c r="J21" i="110" s="1"/>
  <c r="W20" i="110"/>
  <c r="K20" i="110" s="1"/>
  <c r="X20" i="110"/>
  <c r="L20" i="110" s="1"/>
  <c r="Q21" i="110"/>
  <c r="E21" i="110" s="1"/>
  <c r="R21" i="110"/>
  <c r="S21" i="110"/>
  <c r="G21" i="110" s="1"/>
  <c r="T21" i="110"/>
  <c r="H21" i="110" s="1"/>
  <c r="U21" i="110"/>
  <c r="V21" i="110"/>
  <c r="W21" i="110"/>
  <c r="K21" i="110" s="1"/>
  <c r="X21" i="110"/>
  <c r="L21" i="110" s="1"/>
  <c r="Q22" i="110"/>
  <c r="E22" i="110" s="1"/>
  <c r="R22" i="110"/>
  <c r="S22" i="110"/>
  <c r="G22" i="110" s="1"/>
  <c r="T22" i="110"/>
  <c r="U22" i="110"/>
  <c r="V22" i="110"/>
  <c r="J22" i="110" s="1"/>
  <c r="J23" i="110" s="1"/>
  <c r="J24" i="110" s="1"/>
  <c r="W22" i="110"/>
  <c r="K22" i="110" s="1"/>
  <c r="X22" i="110"/>
  <c r="Q23" i="110"/>
  <c r="E23" i="110" s="1"/>
  <c r="R23" i="110"/>
  <c r="S23" i="110"/>
  <c r="G23" i="110" s="1"/>
  <c r="T23" i="110"/>
  <c r="U23" i="110"/>
  <c r="V23" i="110"/>
  <c r="W23" i="110"/>
  <c r="X23" i="110"/>
  <c r="Q24" i="110"/>
  <c r="E24" i="110" s="1"/>
  <c r="R24" i="110"/>
  <c r="S24" i="110"/>
  <c r="T24" i="110"/>
  <c r="U24" i="110"/>
  <c r="V24" i="110"/>
  <c r="W24" i="110"/>
  <c r="X24" i="110"/>
  <c r="Q25" i="110"/>
  <c r="E25" i="110" s="1"/>
  <c r="R25" i="110"/>
  <c r="S25" i="110"/>
  <c r="T25" i="110"/>
  <c r="U25" i="110"/>
  <c r="V25" i="110"/>
  <c r="W25" i="110"/>
  <c r="X25" i="110"/>
  <c r="Q26" i="110"/>
  <c r="R26" i="110"/>
  <c r="S26" i="110"/>
  <c r="T26" i="110"/>
  <c r="U26" i="110"/>
  <c r="V26" i="110"/>
  <c r="W26" i="110"/>
  <c r="X26" i="110"/>
  <c r="Q27" i="110"/>
  <c r="R27" i="110"/>
  <c r="S27" i="110"/>
  <c r="T27" i="110"/>
  <c r="U27" i="110"/>
  <c r="V27" i="110"/>
  <c r="W27" i="110"/>
  <c r="X27" i="110"/>
  <c r="P21" i="110"/>
  <c r="P22" i="110"/>
  <c r="P23" i="110"/>
  <c r="P24" i="110"/>
  <c r="P25" i="110"/>
  <c r="P26" i="110"/>
  <c r="P27" i="110"/>
  <c r="Q9" i="110"/>
  <c r="E9" i="110" s="1"/>
  <c r="R9" i="110"/>
  <c r="F9" i="110" s="1"/>
  <c r="S9" i="110"/>
  <c r="G9" i="110" s="1"/>
  <c r="G10" i="110" s="1"/>
  <c r="G11" i="110" s="1"/>
  <c r="G12" i="110" s="1"/>
  <c r="G13" i="110" s="1"/>
  <c r="G14" i="110" s="1"/>
  <c r="G15" i="110" s="1"/>
  <c r="G16" i="110" s="1"/>
  <c r="T9" i="110"/>
  <c r="H9" i="110" s="1"/>
  <c r="U9" i="110"/>
  <c r="I9" i="110" s="1"/>
  <c r="V9" i="110"/>
  <c r="J9" i="110" s="1"/>
  <c r="W9" i="110"/>
  <c r="K9" i="110" s="1"/>
  <c r="X9" i="110"/>
  <c r="L9" i="110" s="1"/>
  <c r="Q10" i="110"/>
  <c r="E10" i="110" s="1"/>
  <c r="R10" i="110"/>
  <c r="F10" i="110" s="1"/>
  <c r="S10" i="110"/>
  <c r="T10" i="110"/>
  <c r="H10" i="110" s="1"/>
  <c r="U10" i="110"/>
  <c r="I10" i="110" s="1"/>
  <c r="V10" i="110"/>
  <c r="J10" i="110" s="1"/>
  <c r="W10" i="110"/>
  <c r="X10" i="110"/>
  <c r="Q11" i="110"/>
  <c r="E11" i="110" s="1"/>
  <c r="R11" i="110"/>
  <c r="F11" i="110" s="1"/>
  <c r="S11" i="110"/>
  <c r="T11" i="110"/>
  <c r="H11" i="110" s="1"/>
  <c r="U11" i="110"/>
  <c r="I11" i="110" s="1"/>
  <c r="V11" i="110"/>
  <c r="J11" i="110" s="1"/>
  <c r="W11" i="110"/>
  <c r="X11" i="110"/>
  <c r="Q12" i="110"/>
  <c r="E12" i="110" s="1"/>
  <c r="R12" i="110"/>
  <c r="F12" i="110" s="1"/>
  <c r="S12" i="110"/>
  <c r="T12" i="110"/>
  <c r="H12" i="110" s="1"/>
  <c r="U12" i="110"/>
  <c r="I12" i="110" s="1"/>
  <c r="V12" i="110"/>
  <c r="J12" i="110" s="1"/>
  <c r="W12" i="110"/>
  <c r="X12" i="110"/>
  <c r="Q13" i="110"/>
  <c r="E13" i="110" s="1"/>
  <c r="R13" i="110"/>
  <c r="F13" i="110" s="1"/>
  <c r="S13" i="110"/>
  <c r="T13" i="110"/>
  <c r="H13" i="110" s="1"/>
  <c r="U13" i="110"/>
  <c r="I13" i="110" s="1"/>
  <c r="V13" i="110"/>
  <c r="J13" i="110" s="1"/>
  <c r="W13" i="110"/>
  <c r="X13" i="110"/>
  <c r="Q14" i="110"/>
  <c r="E14" i="110" s="1"/>
  <c r="R14" i="110"/>
  <c r="F14" i="110" s="1"/>
  <c r="S14" i="110"/>
  <c r="T14" i="110"/>
  <c r="H14" i="110" s="1"/>
  <c r="U14" i="110"/>
  <c r="I14" i="110" s="1"/>
  <c r="V14" i="110"/>
  <c r="J14" i="110" s="1"/>
  <c r="W14" i="110"/>
  <c r="X14" i="110"/>
  <c r="Q15" i="110"/>
  <c r="E15" i="110" s="1"/>
  <c r="R15" i="110"/>
  <c r="F15" i="110" s="1"/>
  <c r="S15" i="110"/>
  <c r="T15" i="110"/>
  <c r="H15" i="110" s="1"/>
  <c r="U15" i="110"/>
  <c r="I15" i="110" s="1"/>
  <c r="V15" i="110"/>
  <c r="J15" i="110" s="1"/>
  <c r="W15" i="110"/>
  <c r="X15" i="110"/>
  <c r="Q16" i="110"/>
  <c r="E16" i="110" s="1"/>
  <c r="R16" i="110"/>
  <c r="F16" i="110" s="1"/>
  <c r="S16" i="110"/>
  <c r="T16" i="110"/>
  <c r="H16" i="110" s="1"/>
  <c r="U16" i="110"/>
  <c r="I16" i="110" s="1"/>
  <c r="V16" i="110"/>
  <c r="J16" i="110" s="1"/>
  <c r="W16" i="110"/>
  <c r="X16" i="110"/>
  <c r="P9" i="110"/>
  <c r="D9" i="110" s="1"/>
  <c r="D10" i="110" s="1"/>
  <c r="P10" i="110"/>
  <c r="P11" i="110"/>
  <c r="P12" i="110"/>
  <c r="P13" i="110"/>
  <c r="P14" i="110"/>
  <c r="P15" i="110"/>
  <c r="P16" i="110"/>
  <c r="P9" i="99"/>
  <c r="D6" i="78"/>
  <c r="E6" i="78"/>
  <c r="F6" i="78"/>
  <c r="G6" i="78"/>
  <c r="H6" i="78"/>
  <c r="I6" i="78"/>
  <c r="J6" i="78"/>
  <c r="K6" i="78"/>
  <c r="L6" i="78"/>
  <c r="M6" i="78"/>
  <c r="N6" i="78"/>
  <c r="O6" i="78"/>
  <c r="P6" i="78"/>
  <c r="Q6" i="78"/>
  <c r="R6" i="78"/>
  <c r="S6" i="78"/>
  <c r="T6" i="78"/>
  <c r="U6" i="78"/>
  <c r="V6" i="78"/>
  <c r="W6" i="78"/>
  <c r="X6" i="78"/>
  <c r="Y6" i="78"/>
  <c r="Z6" i="78"/>
  <c r="AA6" i="78"/>
  <c r="D7" i="78"/>
  <c r="E7" i="78"/>
  <c r="F7" i="78"/>
  <c r="G7" i="78"/>
  <c r="H7" i="78"/>
  <c r="I7" i="78"/>
  <c r="J7" i="78"/>
  <c r="K7" i="78"/>
  <c r="L7" i="78"/>
  <c r="M7" i="78"/>
  <c r="N7" i="78"/>
  <c r="O7" i="78"/>
  <c r="P7" i="78"/>
  <c r="Q7" i="78"/>
  <c r="R7" i="78"/>
  <c r="S7" i="78"/>
  <c r="T7" i="78"/>
  <c r="U7" i="78"/>
  <c r="V7" i="78"/>
  <c r="W7" i="78"/>
  <c r="X7" i="78"/>
  <c r="Y7" i="78"/>
  <c r="Z7" i="78"/>
  <c r="AA7" i="78"/>
  <c r="D8" i="78"/>
  <c r="E8" i="78"/>
  <c r="F8" i="78"/>
  <c r="G8" i="78"/>
  <c r="H8" i="78"/>
  <c r="I8" i="78"/>
  <c r="J8" i="78"/>
  <c r="K8" i="78"/>
  <c r="L8" i="78"/>
  <c r="M8" i="78"/>
  <c r="N8" i="78"/>
  <c r="O8" i="78"/>
  <c r="P8" i="78"/>
  <c r="Q8" i="78"/>
  <c r="R8" i="78"/>
  <c r="S8" i="78"/>
  <c r="T8" i="78"/>
  <c r="U8" i="78"/>
  <c r="V8" i="78"/>
  <c r="W8" i="78"/>
  <c r="X8" i="78"/>
  <c r="Y8" i="78"/>
  <c r="Z8" i="78"/>
  <c r="AA8" i="78"/>
  <c r="D9" i="78"/>
  <c r="E9" i="78"/>
  <c r="F9" i="78"/>
  <c r="G9" i="78"/>
  <c r="H9" i="78"/>
  <c r="I9" i="78"/>
  <c r="J9" i="78"/>
  <c r="K9" i="78"/>
  <c r="L9" i="78"/>
  <c r="M9" i="78"/>
  <c r="N9" i="78"/>
  <c r="O9" i="78"/>
  <c r="P9" i="78"/>
  <c r="Q9" i="78"/>
  <c r="R9" i="78"/>
  <c r="S9" i="78"/>
  <c r="T9" i="78"/>
  <c r="U9" i="78"/>
  <c r="V9" i="78"/>
  <c r="W9" i="78"/>
  <c r="X9" i="78"/>
  <c r="Y9" i="78"/>
  <c r="Z9" i="78"/>
  <c r="AA9" i="78"/>
  <c r="D10" i="78"/>
  <c r="E10" i="78"/>
  <c r="F10" i="78"/>
  <c r="G10" i="78"/>
  <c r="H10" i="78"/>
  <c r="I10" i="78"/>
  <c r="J10" i="78"/>
  <c r="K10" i="78"/>
  <c r="L10" i="78"/>
  <c r="M10" i="78"/>
  <c r="N10" i="78"/>
  <c r="O10" i="78"/>
  <c r="P10" i="78"/>
  <c r="Q10" i="78"/>
  <c r="R10" i="78"/>
  <c r="S10" i="78"/>
  <c r="T10" i="78"/>
  <c r="U10" i="78"/>
  <c r="V10" i="78"/>
  <c r="W10" i="78"/>
  <c r="X10" i="78"/>
  <c r="Y10" i="78"/>
  <c r="Z10" i="78"/>
  <c r="AA10" i="78"/>
  <c r="D11" i="78"/>
  <c r="E11" i="78"/>
  <c r="F11" i="78"/>
  <c r="G11" i="78"/>
  <c r="H11" i="78"/>
  <c r="I11" i="78"/>
  <c r="J11" i="78"/>
  <c r="K11" i="78"/>
  <c r="L11" i="78"/>
  <c r="M11" i="78"/>
  <c r="N11" i="78"/>
  <c r="O11" i="78"/>
  <c r="P11" i="78"/>
  <c r="Q11" i="78"/>
  <c r="R11" i="78"/>
  <c r="S11" i="78"/>
  <c r="T11" i="78"/>
  <c r="U11" i="78"/>
  <c r="V11" i="78"/>
  <c r="W11" i="78"/>
  <c r="X11" i="78"/>
  <c r="Y11" i="78"/>
  <c r="Z11" i="78"/>
  <c r="AA11" i="78"/>
  <c r="D12" i="78"/>
  <c r="E12" i="78"/>
  <c r="F12" i="78"/>
  <c r="G12" i="78"/>
  <c r="H12" i="78"/>
  <c r="I12" i="78"/>
  <c r="J12" i="78"/>
  <c r="K12" i="78"/>
  <c r="L12" i="78"/>
  <c r="M12" i="78"/>
  <c r="N12" i="78"/>
  <c r="O12" i="78"/>
  <c r="P12" i="78"/>
  <c r="Q12" i="78"/>
  <c r="R12" i="78"/>
  <c r="S12" i="78"/>
  <c r="T12" i="78"/>
  <c r="U12" i="78"/>
  <c r="V12" i="78"/>
  <c r="W12" i="78"/>
  <c r="X12" i="78"/>
  <c r="Y12" i="78"/>
  <c r="Z12" i="78"/>
  <c r="AA12" i="78"/>
  <c r="D13" i="78"/>
  <c r="E13" i="78"/>
  <c r="F13" i="78"/>
  <c r="G13" i="78"/>
  <c r="H13" i="78"/>
  <c r="I13" i="78"/>
  <c r="J13" i="78"/>
  <c r="K13" i="78"/>
  <c r="L13" i="78"/>
  <c r="M13" i="78"/>
  <c r="N13" i="78"/>
  <c r="O13" i="78"/>
  <c r="P13" i="78"/>
  <c r="Q13" i="78"/>
  <c r="R13" i="78"/>
  <c r="S13" i="78"/>
  <c r="T13" i="78"/>
  <c r="U13" i="78"/>
  <c r="V13" i="78"/>
  <c r="W13" i="78"/>
  <c r="X13" i="78"/>
  <c r="Y13" i="78"/>
  <c r="Z13" i="78"/>
  <c r="AA13" i="78"/>
  <c r="D14" i="78"/>
  <c r="E14" i="78"/>
  <c r="F14" i="78"/>
  <c r="G14" i="78"/>
  <c r="H14" i="78"/>
  <c r="I14" i="78"/>
  <c r="J14" i="78"/>
  <c r="K14" i="78"/>
  <c r="L14" i="78"/>
  <c r="M14" i="78"/>
  <c r="N14" i="78"/>
  <c r="O14" i="78"/>
  <c r="P14" i="78"/>
  <c r="Q14" i="78"/>
  <c r="R14" i="78"/>
  <c r="S14" i="78"/>
  <c r="T14" i="78"/>
  <c r="U14" i="78"/>
  <c r="V14" i="78"/>
  <c r="W14" i="78"/>
  <c r="X14" i="78"/>
  <c r="Y14" i="78"/>
  <c r="Z14" i="78"/>
  <c r="AA14" i="78"/>
  <c r="D15" i="78"/>
  <c r="E15" i="78"/>
  <c r="F15" i="78"/>
  <c r="G15" i="78"/>
  <c r="H15" i="78"/>
  <c r="I15" i="78"/>
  <c r="J15" i="78"/>
  <c r="K15" i="78"/>
  <c r="L15" i="78"/>
  <c r="M15" i="78"/>
  <c r="N15" i="78"/>
  <c r="O15" i="78"/>
  <c r="P15" i="78"/>
  <c r="Q15" i="78"/>
  <c r="R15" i="78"/>
  <c r="S15" i="78"/>
  <c r="T15" i="78"/>
  <c r="U15" i="78"/>
  <c r="V15" i="78"/>
  <c r="W15" i="78"/>
  <c r="X15" i="78"/>
  <c r="Y15" i="78"/>
  <c r="Z15" i="78"/>
  <c r="AA15" i="78"/>
  <c r="D16" i="78"/>
  <c r="E16" i="78"/>
  <c r="F16" i="78"/>
  <c r="G16" i="78"/>
  <c r="H16" i="78"/>
  <c r="I16" i="78"/>
  <c r="J16" i="78"/>
  <c r="K16" i="78"/>
  <c r="L16" i="78"/>
  <c r="M16" i="78"/>
  <c r="N16" i="78"/>
  <c r="O16" i="78"/>
  <c r="P16" i="78"/>
  <c r="Q16" i="78"/>
  <c r="R16" i="78"/>
  <c r="S16" i="78"/>
  <c r="T16" i="78"/>
  <c r="U16" i="78"/>
  <c r="V16" i="78"/>
  <c r="W16" i="78"/>
  <c r="X16" i="78"/>
  <c r="Y16" i="78"/>
  <c r="Z16" i="78"/>
  <c r="AA16" i="78"/>
  <c r="D17" i="78"/>
  <c r="E17" i="78"/>
  <c r="F17" i="78"/>
  <c r="G17" i="78"/>
  <c r="H17" i="78"/>
  <c r="I17" i="78"/>
  <c r="J17" i="78"/>
  <c r="K17" i="78"/>
  <c r="L17" i="78"/>
  <c r="M17" i="78"/>
  <c r="N17" i="78"/>
  <c r="O17" i="78"/>
  <c r="P17" i="78"/>
  <c r="Q17" i="78"/>
  <c r="R17" i="78"/>
  <c r="S17" i="78"/>
  <c r="T17" i="78"/>
  <c r="U17" i="78"/>
  <c r="V17" i="78"/>
  <c r="W17" i="78"/>
  <c r="X17" i="78"/>
  <c r="Y17" i="78"/>
  <c r="Z17" i="78"/>
  <c r="AA17" i="78"/>
  <c r="D18" i="78"/>
  <c r="E18" i="78"/>
  <c r="F18" i="78"/>
  <c r="G18" i="78"/>
  <c r="H18" i="78"/>
  <c r="I18" i="78"/>
  <c r="J18" i="78"/>
  <c r="K18" i="78"/>
  <c r="L18" i="78"/>
  <c r="M18" i="78"/>
  <c r="N18" i="78"/>
  <c r="O18" i="78"/>
  <c r="P18" i="78"/>
  <c r="Q18" i="78"/>
  <c r="R18" i="78"/>
  <c r="S18" i="78"/>
  <c r="T18" i="78"/>
  <c r="U18" i="78"/>
  <c r="V18" i="78"/>
  <c r="W18" i="78"/>
  <c r="X18" i="78"/>
  <c r="Y18" i="78"/>
  <c r="Z18" i="78"/>
  <c r="AA18" i="78"/>
  <c r="D19" i="78"/>
  <c r="E19" i="78"/>
  <c r="F19" i="78"/>
  <c r="G19" i="78"/>
  <c r="H19" i="78"/>
  <c r="I19" i="78"/>
  <c r="J19" i="78"/>
  <c r="K19" i="78"/>
  <c r="L19" i="78"/>
  <c r="M19" i="78"/>
  <c r="N19" i="78"/>
  <c r="O19" i="78"/>
  <c r="P19" i="78"/>
  <c r="Q19" i="78"/>
  <c r="R19" i="78"/>
  <c r="S19" i="78"/>
  <c r="T19" i="78"/>
  <c r="U19" i="78"/>
  <c r="V19" i="78"/>
  <c r="W19" i="78"/>
  <c r="X19" i="78"/>
  <c r="Y19" i="78"/>
  <c r="Z19" i="78"/>
  <c r="AA19" i="78"/>
  <c r="D20" i="78"/>
  <c r="E20" i="78"/>
  <c r="F20" i="78"/>
  <c r="G20" i="78"/>
  <c r="H20" i="78"/>
  <c r="I20" i="78"/>
  <c r="J20" i="78"/>
  <c r="K20" i="78"/>
  <c r="L20" i="78"/>
  <c r="M20" i="78"/>
  <c r="N20" i="78"/>
  <c r="O20" i="78"/>
  <c r="P20" i="78"/>
  <c r="Q20" i="78"/>
  <c r="R20" i="78"/>
  <c r="S20" i="78"/>
  <c r="T20" i="78"/>
  <c r="U20" i="78"/>
  <c r="V20" i="78"/>
  <c r="W20" i="78"/>
  <c r="X20" i="78"/>
  <c r="Y20" i="78"/>
  <c r="Z20" i="78"/>
  <c r="AA20" i="78"/>
  <c r="D21" i="78"/>
  <c r="E21" i="78"/>
  <c r="F21" i="78"/>
  <c r="G21" i="78"/>
  <c r="H21" i="78"/>
  <c r="I21" i="78"/>
  <c r="J21" i="78"/>
  <c r="K21" i="78"/>
  <c r="L21" i="78"/>
  <c r="M21" i="78"/>
  <c r="N21" i="78"/>
  <c r="O21" i="78"/>
  <c r="P21" i="78"/>
  <c r="Q21" i="78"/>
  <c r="R21" i="78"/>
  <c r="S21" i="78"/>
  <c r="T21" i="78"/>
  <c r="U21" i="78"/>
  <c r="V21" i="78"/>
  <c r="W21" i="78"/>
  <c r="X21" i="78"/>
  <c r="Y21" i="78"/>
  <c r="Z21" i="78"/>
  <c r="AA21" i="78"/>
  <c r="D22" i="78"/>
  <c r="E22" i="78"/>
  <c r="F22" i="78"/>
  <c r="G22" i="78"/>
  <c r="H22" i="78"/>
  <c r="I22" i="78"/>
  <c r="J22" i="78"/>
  <c r="K22" i="78"/>
  <c r="L22" i="78"/>
  <c r="M22" i="78"/>
  <c r="N22" i="78"/>
  <c r="O22" i="78"/>
  <c r="P22" i="78"/>
  <c r="Q22" i="78"/>
  <c r="R22" i="78"/>
  <c r="S22" i="78"/>
  <c r="T22" i="78"/>
  <c r="U22" i="78"/>
  <c r="V22" i="78"/>
  <c r="W22" i="78"/>
  <c r="X22" i="78"/>
  <c r="Y22" i="78"/>
  <c r="Z22" i="78"/>
  <c r="AA22" i="78"/>
  <c r="D23" i="78"/>
  <c r="E23" i="78"/>
  <c r="F23" i="78"/>
  <c r="G23" i="78"/>
  <c r="H23" i="78"/>
  <c r="I23" i="78"/>
  <c r="J23" i="78"/>
  <c r="K23" i="78"/>
  <c r="L23" i="78"/>
  <c r="M23" i="78"/>
  <c r="N23" i="78"/>
  <c r="O23" i="78"/>
  <c r="P23" i="78"/>
  <c r="Q23" i="78"/>
  <c r="R23" i="78"/>
  <c r="S23" i="78"/>
  <c r="T23" i="78"/>
  <c r="U23" i="78"/>
  <c r="V23" i="78"/>
  <c r="W23" i="78"/>
  <c r="X23" i="78"/>
  <c r="Y23" i="78"/>
  <c r="Z23" i="78"/>
  <c r="AA23" i="78"/>
  <c r="D24" i="78"/>
  <c r="E24" i="78"/>
  <c r="F24" i="78"/>
  <c r="G24" i="78"/>
  <c r="H24" i="78"/>
  <c r="I24" i="78"/>
  <c r="J24" i="78"/>
  <c r="K24" i="78"/>
  <c r="L24" i="78"/>
  <c r="M24" i="78"/>
  <c r="N24" i="78"/>
  <c r="O24" i="78"/>
  <c r="P24" i="78"/>
  <c r="Q24" i="78"/>
  <c r="R24" i="78"/>
  <c r="S24" i="78"/>
  <c r="T24" i="78"/>
  <c r="U24" i="78"/>
  <c r="V24" i="78"/>
  <c r="W24" i="78"/>
  <c r="X24" i="78"/>
  <c r="Y24" i="78"/>
  <c r="Z24" i="78"/>
  <c r="AA24" i="78"/>
  <c r="D25" i="78"/>
  <c r="E25" i="78"/>
  <c r="F25" i="78"/>
  <c r="G25" i="78"/>
  <c r="H25" i="78"/>
  <c r="I25" i="78"/>
  <c r="J25" i="78"/>
  <c r="K25" i="78"/>
  <c r="L25" i="78"/>
  <c r="M25" i="78"/>
  <c r="N25" i="78"/>
  <c r="O25" i="78"/>
  <c r="P25" i="78"/>
  <c r="Q25" i="78"/>
  <c r="R25" i="78"/>
  <c r="S25" i="78"/>
  <c r="T25" i="78"/>
  <c r="U25" i="78"/>
  <c r="V25" i="78"/>
  <c r="W25" i="78"/>
  <c r="X25" i="78"/>
  <c r="Y25" i="78"/>
  <c r="Z25" i="78"/>
  <c r="AA25" i="78"/>
  <c r="D26" i="78"/>
  <c r="E26" i="78"/>
  <c r="F26" i="78"/>
  <c r="G26" i="78"/>
  <c r="H26" i="78"/>
  <c r="I26" i="78"/>
  <c r="J26" i="78"/>
  <c r="K26" i="78"/>
  <c r="L26" i="78"/>
  <c r="M26" i="78"/>
  <c r="N26" i="78"/>
  <c r="O26" i="78"/>
  <c r="P26" i="78"/>
  <c r="Q26" i="78"/>
  <c r="R26" i="78"/>
  <c r="S26" i="78"/>
  <c r="T26" i="78"/>
  <c r="U26" i="78"/>
  <c r="V26" i="78"/>
  <c r="W26" i="78"/>
  <c r="X26" i="78"/>
  <c r="Y26" i="78"/>
  <c r="Z26" i="78"/>
  <c r="AA26" i="78"/>
  <c r="D27" i="78"/>
  <c r="E27" i="78"/>
  <c r="F27" i="78"/>
  <c r="G27" i="78"/>
  <c r="H27" i="78"/>
  <c r="I27" i="78"/>
  <c r="J27" i="78"/>
  <c r="K27" i="78"/>
  <c r="L27" i="78"/>
  <c r="M27" i="78"/>
  <c r="N27" i="78"/>
  <c r="O27" i="78"/>
  <c r="P27" i="78"/>
  <c r="Q27" i="78"/>
  <c r="R27" i="78"/>
  <c r="S27" i="78"/>
  <c r="T27" i="78"/>
  <c r="U27" i="78"/>
  <c r="V27" i="78"/>
  <c r="W27" i="78"/>
  <c r="X27" i="78"/>
  <c r="Y27" i="78"/>
  <c r="Z27" i="78"/>
  <c r="AA27" i="78"/>
  <c r="D28" i="78"/>
  <c r="E28" i="78"/>
  <c r="F28" i="78"/>
  <c r="G28" i="78"/>
  <c r="H28" i="78"/>
  <c r="I28" i="78"/>
  <c r="J28" i="78"/>
  <c r="K28" i="78"/>
  <c r="L28" i="78"/>
  <c r="M28" i="78"/>
  <c r="N28" i="78"/>
  <c r="O28" i="78"/>
  <c r="P28" i="78"/>
  <c r="Q28" i="78"/>
  <c r="R28" i="78"/>
  <c r="S28" i="78"/>
  <c r="T28" i="78"/>
  <c r="U28" i="78"/>
  <c r="V28" i="78"/>
  <c r="W28" i="78"/>
  <c r="X28" i="78"/>
  <c r="Y28" i="78"/>
  <c r="Z28" i="78"/>
  <c r="AA28" i="78"/>
  <c r="D29" i="78"/>
  <c r="E29" i="78"/>
  <c r="F29" i="78"/>
  <c r="G29" i="78"/>
  <c r="H29" i="78"/>
  <c r="I29" i="78"/>
  <c r="J29" i="78"/>
  <c r="K29" i="78"/>
  <c r="L29" i="78"/>
  <c r="M29" i="78"/>
  <c r="N29" i="78"/>
  <c r="O29" i="78"/>
  <c r="P29" i="78"/>
  <c r="Q29" i="78"/>
  <c r="R29" i="78"/>
  <c r="S29" i="78"/>
  <c r="T29" i="78"/>
  <c r="U29" i="78"/>
  <c r="V29" i="78"/>
  <c r="W29" i="78"/>
  <c r="X29" i="78"/>
  <c r="Y29" i="78"/>
  <c r="Z29" i="78"/>
  <c r="AA29" i="78"/>
  <c r="D30" i="78"/>
  <c r="E30" i="78"/>
  <c r="F30" i="78"/>
  <c r="G30" i="78"/>
  <c r="H30" i="78"/>
  <c r="I30" i="78"/>
  <c r="J30" i="78"/>
  <c r="K30" i="78"/>
  <c r="L30" i="78"/>
  <c r="M30" i="78"/>
  <c r="N30" i="78"/>
  <c r="O30" i="78"/>
  <c r="P30" i="78"/>
  <c r="Q30" i="78"/>
  <c r="R30" i="78"/>
  <c r="S30" i="78"/>
  <c r="T30" i="78"/>
  <c r="U30" i="78"/>
  <c r="V30" i="78"/>
  <c r="W30" i="78"/>
  <c r="X30" i="78"/>
  <c r="Y30" i="78"/>
  <c r="Z30" i="78"/>
  <c r="AA30" i="78"/>
  <c r="D31" i="78"/>
  <c r="E31" i="78"/>
  <c r="F31" i="78"/>
  <c r="G31" i="78"/>
  <c r="H31" i="78"/>
  <c r="I31" i="78"/>
  <c r="J31" i="78"/>
  <c r="K31" i="78"/>
  <c r="L31" i="78"/>
  <c r="M31" i="78"/>
  <c r="N31" i="78"/>
  <c r="O31" i="78"/>
  <c r="P31" i="78"/>
  <c r="Q31" i="78"/>
  <c r="R31" i="78"/>
  <c r="S31" i="78"/>
  <c r="T31" i="78"/>
  <c r="U31" i="78"/>
  <c r="V31" i="78"/>
  <c r="W31" i="78"/>
  <c r="X31" i="78"/>
  <c r="Y31" i="78"/>
  <c r="Z31" i="78"/>
  <c r="AA31" i="78"/>
  <c r="D32" i="78"/>
  <c r="E32" i="78"/>
  <c r="F32" i="78"/>
  <c r="G32" i="78"/>
  <c r="H32" i="78"/>
  <c r="I32" i="78"/>
  <c r="J32" i="78"/>
  <c r="K32" i="78"/>
  <c r="L32" i="78"/>
  <c r="M32" i="78"/>
  <c r="N32" i="78"/>
  <c r="O32" i="78"/>
  <c r="P32" i="78"/>
  <c r="Q32" i="78"/>
  <c r="R32" i="78"/>
  <c r="S32" i="78"/>
  <c r="T32" i="78"/>
  <c r="U32" i="78"/>
  <c r="V32" i="78"/>
  <c r="W32" i="78"/>
  <c r="X32" i="78"/>
  <c r="Y32" i="78"/>
  <c r="Z32" i="78"/>
  <c r="AA32" i="78"/>
  <c r="D33" i="78"/>
  <c r="E33" i="78"/>
  <c r="F33" i="78"/>
  <c r="G33" i="78"/>
  <c r="H33" i="78"/>
  <c r="I33" i="78"/>
  <c r="J33" i="78"/>
  <c r="K33" i="78"/>
  <c r="L33" i="78"/>
  <c r="M33" i="78"/>
  <c r="N33" i="78"/>
  <c r="O33" i="78"/>
  <c r="P33" i="78"/>
  <c r="Q33" i="78"/>
  <c r="R33" i="78"/>
  <c r="S33" i="78"/>
  <c r="T33" i="78"/>
  <c r="U33" i="78"/>
  <c r="V33" i="78"/>
  <c r="W33" i="78"/>
  <c r="X33" i="78"/>
  <c r="Y33" i="78"/>
  <c r="Z33" i="78"/>
  <c r="AA33" i="78"/>
  <c r="D34" i="78"/>
  <c r="E34" i="78"/>
  <c r="F34" i="78"/>
  <c r="G34" i="78"/>
  <c r="H34" i="78"/>
  <c r="I34" i="78"/>
  <c r="J34" i="78"/>
  <c r="K34" i="78"/>
  <c r="L34" i="78"/>
  <c r="M34" i="78"/>
  <c r="N34" i="78"/>
  <c r="O34" i="78"/>
  <c r="P34" i="78"/>
  <c r="Q34" i="78"/>
  <c r="R34" i="78"/>
  <c r="S34" i="78"/>
  <c r="T34" i="78"/>
  <c r="U34" i="78"/>
  <c r="V34" i="78"/>
  <c r="W34" i="78"/>
  <c r="X34" i="78"/>
  <c r="Y34" i="78"/>
  <c r="Z34" i="78"/>
  <c r="AA34" i="78"/>
  <c r="D35" i="78"/>
  <c r="E35" i="78"/>
  <c r="F35" i="78"/>
  <c r="G35" i="78"/>
  <c r="H35" i="78"/>
  <c r="I35" i="78"/>
  <c r="J35" i="78"/>
  <c r="K35" i="78"/>
  <c r="L35" i="78"/>
  <c r="M35" i="78"/>
  <c r="N35" i="78"/>
  <c r="O35" i="78"/>
  <c r="P35" i="78"/>
  <c r="Q35" i="78"/>
  <c r="R35" i="78"/>
  <c r="S35" i="78"/>
  <c r="T35" i="78"/>
  <c r="U35" i="78"/>
  <c r="V35" i="78"/>
  <c r="W35" i="78"/>
  <c r="X35" i="78"/>
  <c r="Y35" i="78"/>
  <c r="Z35" i="78"/>
  <c r="AA35" i="78"/>
  <c r="D36" i="78"/>
  <c r="E36" i="78"/>
  <c r="F36" i="78"/>
  <c r="G36" i="78"/>
  <c r="H36" i="78"/>
  <c r="I36" i="78"/>
  <c r="J36" i="78"/>
  <c r="K36" i="78"/>
  <c r="L36" i="78"/>
  <c r="M36" i="78"/>
  <c r="N36" i="78"/>
  <c r="O36" i="78"/>
  <c r="P36" i="78"/>
  <c r="Q36" i="78"/>
  <c r="R36" i="78"/>
  <c r="S36" i="78"/>
  <c r="T36" i="78"/>
  <c r="U36" i="78"/>
  <c r="V36" i="78"/>
  <c r="W36" i="78"/>
  <c r="X36" i="78"/>
  <c r="Y36" i="78"/>
  <c r="Z36" i="78"/>
  <c r="AA36" i="78"/>
  <c r="D37" i="78"/>
  <c r="E37" i="78"/>
  <c r="F37" i="78"/>
  <c r="G37" i="78"/>
  <c r="H37" i="78"/>
  <c r="I37" i="78"/>
  <c r="J37" i="78"/>
  <c r="K37" i="78"/>
  <c r="L37" i="78"/>
  <c r="M37" i="78"/>
  <c r="N37" i="78"/>
  <c r="O37" i="78"/>
  <c r="P37" i="78"/>
  <c r="Q37" i="78"/>
  <c r="R37" i="78"/>
  <c r="S37" i="78"/>
  <c r="T37" i="78"/>
  <c r="U37" i="78"/>
  <c r="V37" i="78"/>
  <c r="W37" i="78"/>
  <c r="X37" i="78"/>
  <c r="Y37" i="78"/>
  <c r="Z37" i="78"/>
  <c r="AA37" i="78"/>
  <c r="D38" i="78"/>
  <c r="E38" i="78"/>
  <c r="F38" i="78"/>
  <c r="G38" i="78"/>
  <c r="H38" i="78"/>
  <c r="I38" i="78"/>
  <c r="J38" i="78"/>
  <c r="K38" i="78"/>
  <c r="L38" i="78"/>
  <c r="M38" i="78"/>
  <c r="N38" i="78"/>
  <c r="O38" i="78"/>
  <c r="P38" i="78"/>
  <c r="Q38" i="78"/>
  <c r="R38" i="78"/>
  <c r="S38" i="78"/>
  <c r="T38" i="78"/>
  <c r="U38" i="78"/>
  <c r="V38" i="78"/>
  <c r="W38" i="78"/>
  <c r="X38" i="78"/>
  <c r="Y38" i="78"/>
  <c r="Z38" i="78"/>
  <c r="AA38" i="78"/>
  <c r="D39" i="78"/>
  <c r="E39" i="78"/>
  <c r="F39" i="78"/>
  <c r="G39" i="78"/>
  <c r="H39" i="78"/>
  <c r="I39" i="78"/>
  <c r="J39" i="78"/>
  <c r="K39" i="78"/>
  <c r="L39" i="78"/>
  <c r="M39" i="78"/>
  <c r="N39" i="78"/>
  <c r="O39" i="78"/>
  <c r="P39" i="78"/>
  <c r="Q39" i="78"/>
  <c r="R39" i="78"/>
  <c r="S39" i="78"/>
  <c r="T39" i="78"/>
  <c r="U39" i="78"/>
  <c r="V39" i="78"/>
  <c r="W39" i="78"/>
  <c r="X39" i="78"/>
  <c r="Y39" i="78"/>
  <c r="Z39" i="78"/>
  <c r="AA39" i="78"/>
  <c r="D40" i="78"/>
  <c r="E40" i="78"/>
  <c r="F40" i="78"/>
  <c r="G40" i="78"/>
  <c r="H40" i="78"/>
  <c r="I40" i="78"/>
  <c r="J40" i="78"/>
  <c r="K40" i="78"/>
  <c r="L40" i="78"/>
  <c r="M40" i="78"/>
  <c r="N40" i="78"/>
  <c r="O40" i="78"/>
  <c r="P40" i="78"/>
  <c r="Q40" i="78"/>
  <c r="R40" i="78"/>
  <c r="S40" i="78"/>
  <c r="T40" i="78"/>
  <c r="U40" i="78"/>
  <c r="V40" i="78"/>
  <c r="W40" i="78"/>
  <c r="X40" i="78"/>
  <c r="Y40" i="78"/>
  <c r="Z40" i="78"/>
  <c r="AA40" i="78"/>
  <c r="D41" i="78"/>
  <c r="E41" i="78"/>
  <c r="F41" i="78"/>
  <c r="G41" i="78"/>
  <c r="H41" i="78"/>
  <c r="I41" i="78"/>
  <c r="J41" i="78"/>
  <c r="K41" i="78"/>
  <c r="L41" i="78"/>
  <c r="M41" i="78"/>
  <c r="N41" i="78"/>
  <c r="O41" i="78"/>
  <c r="P41" i="78"/>
  <c r="Q41" i="78"/>
  <c r="R41" i="78"/>
  <c r="S41" i="78"/>
  <c r="T41" i="78"/>
  <c r="U41" i="78"/>
  <c r="V41" i="78"/>
  <c r="W41" i="78"/>
  <c r="X41" i="78"/>
  <c r="Y41" i="78"/>
  <c r="Z41" i="78"/>
  <c r="AA41" i="78"/>
  <c r="D42" i="78"/>
  <c r="E42" i="78"/>
  <c r="F42" i="78"/>
  <c r="G42" i="78"/>
  <c r="H42" i="78"/>
  <c r="I42" i="78"/>
  <c r="J42" i="78"/>
  <c r="K42" i="78"/>
  <c r="L42" i="78"/>
  <c r="M42" i="78"/>
  <c r="N42" i="78"/>
  <c r="O42" i="78"/>
  <c r="P42" i="78"/>
  <c r="Q42" i="78"/>
  <c r="R42" i="78"/>
  <c r="S42" i="78"/>
  <c r="T42" i="78"/>
  <c r="U42" i="78"/>
  <c r="V42" i="78"/>
  <c r="W42" i="78"/>
  <c r="X42" i="78"/>
  <c r="Y42" i="78"/>
  <c r="Z42" i="78"/>
  <c r="AA42" i="78"/>
  <c r="D43" i="78"/>
  <c r="E43" i="78"/>
  <c r="F43" i="78"/>
  <c r="G43" i="78"/>
  <c r="H43" i="78"/>
  <c r="I43" i="78"/>
  <c r="J43" i="78"/>
  <c r="K43" i="78"/>
  <c r="L43" i="78"/>
  <c r="M43" i="78"/>
  <c r="N43" i="78"/>
  <c r="O43" i="78"/>
  <c r="P43" i="78"/>
  <c r="Q43" i="78"/>
  <c r="R43" i="78"/>
  <c r="S43" i="78"/>
  <c r="T43" i="78"/>
  <c r="U43" i="78"/>
  <c r="V43" i="78"/>
  <c r="W43" i="78"/>
  <c r="X43" i="78"/>
  <c r="Y43" i="78"/>
  <c r="Z43" i="78"/>
  <c r="AA43" i="78"/>
  <c r="D44" i="78"/>
  <c r="E44" i="78"/>
  <c r="F44" i="78"/>
  <c r="G44" i="78"/>
  <c r="H44" i="78"/>
  <c r="I44" i="78"/>
  <c r="J44" i="78"/>
  <c r="K44" i="78"/>
  <c r="L44" i="78"/>
  <c r="M44" i="78"/>
  <c r="N44" i="78"/>
  <c r="O44" i="78"/>
  <c r="P44" i="78"/>
  <c r="Q44" i="78"/>
  <c r="R44" i="78"/>
  <c r="S44" i="78"/>
  <c r="T44" i="78"/>
  <c r="U44" i="78"/>
  <c r="V44" i="78"/>
  <c r="W44" i="78"/>
  <c r="X44" i="78"/>
  <c r="Y44" i="78"/>
  <c r="Z44" i="78"/>
  <c r="AA44" i="78"/>
  <c r="D45" i="78"/>
  <c r="E45" i="78"/>
  <c r="F45" i="78"/>
  <c r="G45" i="78"/>
  <c r="H45" i="78"/>
  <c r="I45" i="78"/>
  <c r="J45" i="78"/>
  <c r="K45" i="78"/>
  <c r="L45" i="78"/>
  <c r="M45" i="78"/>
  <c r="N45" i="78"/>
  <c r="O45" i="78"/>
  <c r="P45" i="78"/>
  <c r="Q45" i="78"/>
  <c r="R45" i="78"/>
  <c r="S45" i="78"/>
  <c r="T45" i="78"/>
  <c r="U45" i="78"/>
  <c r="V45" i="78"/>
  <c r="W45" i="78"/>
  <c r="X45" i="78"/>
  <c r="Y45" i="78"/>
  <c r="Z45" i="78"/>
  <c r="AA45" i="78"/>
  <c r="D46" i="78"/>
  <c r="E46" i="78"/>
  <c r="F46" i="78"/>
  <c r="G46" i="78"/>
  <c r="H46" i="78"/>
  <c r="I46" i="78"/>
  <c r="J46" i="78"/>
  <c r="K46" i="78"/>
  <c r="L46" i="78"/>
  <c r="M46" i="78"/>
  <c r="N46" i="78"/>
  <c r="O46" i="78"/>
  <c r="P46" i="78"/>
  <c r="Q46" i="78"/>
  <c r="R46" i="78"/>
  <c r="S46" i="78"/>
  <c r="T46" i="78"/>
  <c r="U46" i="78"/>
  <c r="V46" i="78"/>
  <c r="W46" i="78"/>
  <c r="X46" i="78"/>
  <c r="Y46" i="78"/>
  <c r="Z46" i="78"/>
  <c r="AA46" i="78"/>
  <c r="D47" i="78"/>
  <c r="E47" i="78"/>
  <c r="F47" i="78"/>
  <c r="G47" i="78"/>
  <c r="H47" i="78"/>
  <c r="I47" i="78"/>
  <c r="J47" i="78"/>
  <c r="K47" i="78"/>
  <c r="L47" i="78"/>
  <c r="M47" i="78"/>
  <c r="N47" i="78"/>
  <c r="O47" i="78"/>
  <c r="P47" i="78"/>
  <c r="Q47" i="78"/>
  <c r="R47" i="78"/>
  <c r="S47" i="78"/>
  <c r="T47" i="78"/>
  <c r="U47" i="78"/>
  <c r="V47" i="78"/>
  <c r="W47" i="78"/>
  <c r="X47" i="78"/>
  <c r="Y47" i="78"/>
  <c r="Z47" i="78"/>
  <c r="AA47" i="78"/>
  <c r="D48" i="78"/>
  <c r="E48" i="78"/>
  <c r="F48" i="78"/>
  <c r="G48" i="78"/>
  <c r="H48" i="78"/>
  <c r="I48" i="78"/>
  <c r="J48" i="78"/>
  <c r="K48" i="78"/>
  <c r="L48" i="78"/>
  <c r="M48" i="78"/>
  <c r="N48" i="78"/>
  <c r="O48" i="78"/>
  <c r="P48" i="78"/>
  <c r="Q48" i="78"/>
  <c r="R48" i="78"/>
  <c r="S48" i="78"/>
  <c r="T48" i="78"/>
  <c r="U48" i="78"/>
  <c r="V48" i="78"/>
  <c r="W48" i="78"/>
  <c r="X48" i="78"/>
  <c r="Y48" i="78"/>
  <c r="Z48" i="78"/>
  <c r="AA48" i="78"/>
  <c r="D49" i="78"/>
  <c r="E49" i="78"/>
  <c r="F49" i="78"/>
  <c r="G49" i="78"/>
  <c r="H49" i="78"/>
  <c r="I49" i="78"/>
  <c r="J49" i="78"/>
  <c r="K49" i="78"/>
  <c r="L49" i="78"/>
  <c r="M49" i="78"/>
  <c r="N49" i="78"/>
  <c r="O49" i="78"/>
  <c r="P49" i="78"/>
  <c r="Q49" i="78"/>
  <c r="R49" i="78"/>
  <c r="S49" i="78"/>
  <c r="T49" i="78"/>
  <c r="U49" i="78"/>
  <c r="V49" i="78"/>
  <c r="W49" i="78"/>
  <c r="X49" i="78"/>
  <c r="Y49" i="78"/>
  <c r="Z49" i="78"/>
  <c r="AA49" i="78"/>
  <c r="D50" i="78"/>
  <c r="E50" i="78"/>
  <c r="F50" i="78"/>
  <c r="G50" i="78"/>
  <c r="H50" i="78"/>
  <c r="I50" i="78"/>
  <c r="J50" i="78"/>
  <c r="K50" i="78"/>
  <c r="L50" i="78"/>
  <c r="M50" i="78"/>
  <c r="N50" i="78"/>
  <c r="O50" i="78"/>
  <c r="P50" i="78"/>
  <c r="Q50" i="78"/>
  <c r="R50" i="78"/>
  <c r="S50" i="78"/>
  <c r="T50" i="78"/>
  <c r="U50" i="78"/>
  <c r="V50" i="78"/>
  <c r="W50" i="78"/>
  <c r="X50" i="78"/>
  <c r="Y50" i="78"/>
  <c r="Z50" i="78"/>
  <c r="AA50" i="78"/>
  <c r="D51" i="78"/>
  <c r="E51" i="78"/>
  <c r="F51" i="78"/>
  <c r="G51" i="78"/>
  <c r="H51" i="78"/>
  <c r="I51" i="78"/>
  <c r="J51" i="78"/>
  <c r="K51" i="78"/>
  <c r="L51" i="78"/>
  <c r="M51" i="78"/>
  <c r="N51" i="78"/>
  <c r="O51" i="78"/>
  <c r="P51" i="78"/>
  <c r="Q51" i="78"/>
  <c r="R51" i="78"/>
  <c r="S51" i="78"/>
  <c r="T51" i="78"/>
  <c r="U51" i="78"/>
  <c r="V51" i="78"/>
  <c r="W51" i="78"/>
  <c r="X51" i="78"/>
  <c r="Y51" i="78"/>
  <c r="Z51" i="78"/>
  <c r="AA51" i="78"/>
  <c r="D52" i="78"/>
  <c r="E52" i="78"/>
  <c r="F52" i="78"/>
  <c r="G52" i="78"/>
  <c r="H52" i="78"/>
  <c r="I52" i="78"/>
  <c r="J52" i="78"/>
  <c r="K52" i="78"/>
  <c r="L52" i="78"/>
  <c r="M52" i="78"/>
  <c r="N52" i="78"/>
  <c r="O52" i="78"/>
  <c r="P52" i="78"/>
  <c r="Q52" i="78"/>
  <c r="R52" i="78"/>
  <c r="S52" i="78"/>
  <c r="T52" i="78"/>
  <c r="U52" i="78"/>
  <c r="V52" i="78"/>
  <c r="W52" i="78"/>
  <c r="X52" i="78"/>
  <c r="Y52" i="78"/>
  <c r="Z52" i="78"/>
  <c r="AA52" i="78"/>
  <c r="D53" i="78"/>
  <c r="E53" i="78"/>
  <c r="F53" i="78"/>
  <c r="G53" i="78"/>
  <c r="H53" i="78"/>
  <c r="I53" i="78"/>
  <c r="J53" i="78"/>
  <c r="K53" i="78"/>
  <c r="L53" i="78"/>
  <c r="M53" i="78"/>
  <c r="N53" i="78"/>
  <c r="O53" i="78"/>
  <c r="P53" i="78"/>
  <c r="Q53" i="78"/>
  <c r="R53" i="78"/>
  <c r="S53" i="78"/>
  <c r="T53" i="78"/>
  <c r="U53" i="78"/>
  <c r="V53" i="78"/>
  <c r="W53" i="78"/>
  <c r="X53" i="78"/>
  <c r="Y53" i="78"/>
  <c r="Z53" i="78"/>
  <c r="AA53" i="78"/>
  <c r="D54" i="78"/>
  <c r="E54" i="78"/>
  <c r="F54" i="78"/>
  <c r="G54" i="78"/>
  <c r="H54" i="78"/>
  <c r="I54" i="78"/>
  <c r="J54" i="78"/>
  <c r="K54" i="78"/>
  <c r="L54" i="78"/>
  <c r="M54" i="78"/>
  <c r="N54" i="78"/>
  <c r="O54" i="78"/>
  <c r="P54" i="78"/>
  <c r="Q54" i="78"/>
  <c r="R54" i="78"/>
  <c r="S54" i="78"/>
  <c r="T54" i="78"/>
  <c r="U54" i="78"/>
  <c r="V54" i="78"/>
  <c r="W54" i="78"/>
  <c r="X54" i="78"/>
  <c r="Y54" i="78"/>
  <c r="Z54" i="78"/>
  <c r="AA54" i="78"/>
  <c r="D55" i="78"/>
  <c r="E55" i="78"/>
  <c r="F55" i="78"/>
  <c r="G55" i="78"/>
  <c r="H55" i="78"/>
  <c r="I55" i="78"/>
  <c r="J55" i="78"/>
  <c r="K55" i="78"/>
  <c r="L55" i="78"/>
  <c r="M55" i="78"/>
  <c r="N55" i="78"/>
  <c r="O55" i="78"/>
  <c r="P55" i="78"/>
  <c r="Q55" i="78"/>
  <c r="R55" i="78"/>
  <c r="S55" i="78"/>
  <c r="T55" i="78"/>
  <c r="U55" i="78"/>
  <c r="V55" i="78"/>
  <c r="W55" i="78"/>
  <c r="X55" i="78"/>
  <c r="Y55" i="78"/>
  <c r="Z55" i="78"/>
  <c r="AA55" i="78"/>
  <c r="D56" i="78"/>
  <c r="E56" i="78"/>
  <c r="F56" i="78"/>
  <c r="G56" i="78"/>
  <c r="H56" i="78"/>
  <c r="I56" i="78"/>
  <c r="J56" i="78"/>
  <c r="K56" i="78"/>
  <c r="L56" i="78"/>
  <c r="M56" i="78"/>
  <c r="N56" i="78"/>
  <c r="O56" i="78"/>
  <c r="P56" i="78"/>
  <c r="Q56" i="78"/>
  <c r="R56" i="78"/>
  <c r="S56" i="78"/>
  <c r="T56" i="78"/>
  <c r="U56" i="78"/>
  <c r="V56" i="78"/>
  <c r="W56" i="78"/>
  <c r="X56" i="78"/>
  <c r="Y56" i="78"/>
  <c r="Z56" i="78"/>
  <c r="AA56" i="78"/>
  <c r="D57" i="78"/>
  <c r="E57" i="78"/>
  <c r="F57" i="78"/>
  <c r="G57" i="78"/>
  <c r="H57" i="78"/>
  <c r="I57" i="78"/>
  <c r="J57" i="78"/>
  <c r="K57" i="78"/>
  <c r="L57" i="78"/>
  <c r="M57" i="78"/>
  <c r="N57" i="78"/>
  <c r="O57" i="78"/>
  <c r="P57" i="78"/>
  <c r="Q57" i="78"/>
  <c r="R57" i="78"/>
  <c r="S57" i="78"/>
  <c r="T57" i="78"/>
  <c r="U57" i="78"/>
  <c r="V57" i="78"/>
  <c r="W57" i="78"/>
  <c r="X57" i="78"/>
  <c r="Y57" i="78"/>
  <c r="Z57" i="78"/>
  <c r="AA57" i="78"/>
  <c r="D58" i="78"/>
  <c r="E58" i="78"/>
  <c r="F58" i="78"/>
  <c r="G58" i="78"/>
  <c r="H58" i="78"/>
  <c r="I58" i="78"/>
  <c r="J58" i="78"/>
  <c r="K58" i="78"/>
  <c r="L58" i="78"/>
  <c r="M58" i="78"/>
  <c r="N58" i="78"/>
  <c r="O58" i="78"/>
  <c r="P58" i="78"/>
  <c r="Q58" i="78"/>
  <c r="R58" i="78"/>
  <c r="S58" i="78"/>
  <c r="T58" i="78"/>
  <c r="U58" i="78"/>
  <c r="V58" i="78"/>
  <c r="W58" i="78"/>
  <c r="X58" i="78"/>
  <c r="Y58" i="78"/>
  <c r="Z58" i="78"/>
  <c r="AA58" i="78"/>
  <c r="D59" i="78"/>
  <c r="E59" i="78"/>
  <c r="F59" i="78"/>
  <c r="G59" i="78"/>
  <c r="H59" i="78"/>
  <c r="I59" i="78"/>
  <c r="J59" i="78"/>
  <c r="K59" i="78"/>
  <c r="L59" i="78"/>
  <c r="M59" i="78"/>
  <c r="N59" i="78"/>
  <c r="O59" i="78"/>
  <c r="P59" i="78"/>
  <c r="Q59" i="78"/>
  <c r="R59" i="78"/>
  <c r="S59" i="78"/>
  <c r="T59" i="78"/>
  <c r="U59" i="78"/>
  <c r="V59" i="78"/>
  <c r="W59" i="78"/>
  <c r="X59" i="78"/>
  <c r="Y59" i="78"/>
  <c r="Z59" i="78"/>
  <c r="AA59" i="78"/>
  <c r="D60" i="78"/>
  <c r="E60" i="78"/>
  <c r="F60" i="78"/>
  <c r="G60" i="78"/>
  <c r="H60" i="78"/>
  <c r="I60" i="78"/>
  <c r="J60" i="78"/>
  <c r="K60" i="78"/>
  <c r="L60" i="78"/>
  <c r="M60" i="78"/>
  <c r="N60" i="78"/>
  <c r="O60" i="78"/>
  <c r="P60" i="78"/>
  <c r="Q60" i="78"/>
  <c r="R60" i="78"/>
  <c r="S60" i="78"/>
  <c r="T60" i="78"/>
  <c r="U60" i="78"/>
  <c r="V60" i="78"/>
  <c r="W60" i="78"/>
  <c r="X60" i="78"/>
  <c r="Y60" i="78"/>
  <c r="Z60" i="78"/>
  <c r="AA60" i="78"/>
  <c r="D61" i="78"/>
  <c r="E61" i="78"/>
  <c r="F61" i="78"/>
  <c r="G61" i="78"/>
  <c r="H61" i="78"/>
  <c r="I61" i="78"/>
  <c r="J61" i="78"/>
  <c r="K61" i="78"/>
  <c r="L61" i="78"/>
  <c r="M61" i="78"/>
  <c r="N61" i="78"/>
  <c r="O61" i="78"/>
  <c r="P61" i="78"/>
  <c r="Q61" i="78"/>
  <c r="R61" i="78"/>
  <c r="S61" i="78"/>
  <c r="T61" i="78"/>
  <c r="U61" i="78"/>
  <c r="V61" i="78"/>
  <c r="W61" i="78"/>
  <c r="X61" i="78"/>
  <c r="Y61" i="78"/>
  <c r="Z61" i="78"/>
  <c r="AA61" i="78"/>
  <c r="D62" i="78"/>
  <c r="E62" i="78"/>
  <c r="F62" i="78"/>
  <c r="G62" i="78"/>
  <c r="H62" i="78"/>
  <c r="I62" i="78"/>
  <c r="J62" i="78"/>
  <c r="K62" i="78"/>
  <c r="L62" i="78"/>
  <c r="M62" i="78"/>
  <c r="N62" i="78"/>
  <c r="O62" i="78"/>
  <c r="P62" i="78"/>
  <c r="Q62" i="78"/>
  <c r="R62" i="78"/>
  <c r="S62" i="78"/>
  <c r="T62" i="78"/>
  <c r="U62" i="78"/>
  <c r="V62" i="78"/>
  <c r="W62" i="78"/>
  <c r="X62" i="78"/>
  <c r="Y62" i="78"/>
  <c r="Z62" i="78"/>
  <c r="AA62" i="78"/>
  <c r="D63" i="78"/>
  <c r="E63" i="78"/>
  <c r="F63" i="78"/>
  <c r="G63" i="78"/>
  <c r="H63" i="78"/>
  <c r="I63" i="78"/>
  <c r="J63" i="78"/>
  <c r="K63" i="78"/>
  <c r="L63" i="78"/>
  <c r="M63" i="78"/>
  <c r="N63" i="78"/>
  <c r="O63" i="78"/>
  <c r="P63" i="78"/>
  <c r="Q63" i="78"/>
  <c r="R63" i="78"/>
  <c r="S63" i="78"/>
  <c r="T63" i="78"/>
  <c r="U63" i="78"/>
  <c r="V63" i="78"/>
  <c r="W63" i="78"/>
  <c r="X63" i="78"/>
  <c r="Y63" i="78"/>
  <c r="Z63" i="78"/>
  <c r="AA63" i="78"/>
  <c r="D64" i="78"/>
  <c r="E64" i="78"/>
  <c r="F64" i="78"/>
  <c r="G64" i="78"/>
  <c r="H64" i="78"/>
  <c r="I64" i="78"/>
  <c r="J64" i="78"/>
  <c r="K64" i="78"/>
  <c r="L64" i="78"/>
  <c r="M64" i="78"/>
  <c r="N64" i="78"/>
  <c r="O64" i="78"/>
  <c r="P64" i="78"/>
  <c r="Q64" i="78"/>
  <c r="R64" i="78"/>
  <c r="S64" i="78"/>
  <c r="T64" i="78"/>
  <c r="U64" i="78"/>
  <c r="V64" i="78"/>
  <c r="W64" i="78"/>
  <c r="X64" i="78"/>
  <c r="Y64" i="78"/>
  <c r="Z64" i="78"/>
  <c r="AA64" i="78"/>
  <c r="D65" i="78"/>
  <c r="E65" i="78"/>
  <c r="F65" i="78"/>
  <c r="G65" i="78"/>
  <c r="H65" i="78"/>
  <c r="I65" i="78"/>
  <c r="J65" i="78"/>
  <c r="K65" i="78"/>
  <c r="L65" i="78"/>
  <c r="M65" i="78"/>
  <c r="N65" i="78"/>
  <c r="O65" i="78"/>
  <c r="P65" i="78"/>
  <c r="Q65" i="78"/>
  <c r="R65" i="78"/>
  <c r="S65" i="78"/>
  <c r="T65" i="78"/>
  <c r="U65" i="78"/>
  <c r="V65" i="78"/>
  <c r="W65" i="78"/>
  <c r="X65" i="78"/>
  <c r="Y65" i="78"/>
  <c r="Z65" i="78"/>
  <c r="AA65" i="78"/>
  <c r="D66" i="78"/>
  <c r="E66" i="78"/>
  <c r="F66" i="78"/>
  <c r="G66" i="78"/>
  <c r="H66" i="78"/>
  <c r="I66" i="78"/>
  <c r="J66" i="78"/>
  <c r="K66" i="78"/>
  <c r="L66" i="78"/>
  <c r="M66" i="78"/>
  <c r="N66" i="78"/>
  <c r="O66" i="78"/>
  <c r="P66" i="78"/>
  <c r="Q66" i="78"/>
  <c r="R66" i="78"/>
  <c r="S66" i="78"/>
  <c r="T66" i="78"/>
  <c r="U66" i="78"/>
  <c r="V66" i="78"/>
  <c r="W66" i="78"/>
  <c r="X66" i="78"/>
  <c r="Y66" i="78"/>
  <c r="Z66" i="78"/>
  <c r="AA66" i="78"/>
  <c r="D67" i="78"/>
  <c r="E67" i="78"/>
  <c r="F67" i="78"/>
  <c r="G67" i="78"/>
  <c r="H67" i="78"/>
  <c r="I67" i="78"/>
  <c r="J67" i="78"/>
  <c r="K67" i="78"/>
  <c r="L67" i="78"/>
  <c r="M67" i="78"/>
  <c r="N67" i="78"/>
  <c r="O67" i="78"/>
  <c r="P67" i="78"/>
  <c r="Q67" i="78"/>
  <c r="R67" i="78"/>
  <c r="S67" i="78"/>
  <c r="T67" i="78"/>
  <c r="U67" i="78"/>
  <c r="V67" i="78"/>
  <c r="W67" i="78"/>
  <c r="X67" i="78"/>
  <c r="Y67" i="78"/>
  <c r="Z67" i="78"/>
  <c r="AA67" i="78"/>
  <c r="D68" i="78"/>
  <c r="E68" i="78"/>
  <c r="F68" i="78"/>
  <c r="G68" i="78"/>
  <c r="H68" i="78"/>
  <c r="I68" i="78"/>
  <c r="J68" i="78"/>
  <c r="K68" i="78"/>
  <c r="L68" i="78"/>
  <c r="M68" i="78"/>
  <c r="N68" i="78"/>
  <c r="O68" i="78"/>
  <c r="P68" i="78"/>
  <c r="Q68" i="78"/>
  <c r="R68" i="78"/>
  <c r="S68" i="78"/>
  <c r="T68" i="78"/>
  <c r="U68" i="78"/>
  <c r="V68" i="78"/>
  <c r="W68" i="78"/>
  <c r="X68" i="78"/>
  <c r="Y68" i="78"/>
  <c r="Z68" i="78"/>
  <c r="AA68" i="78"/>
  <c r="D69" i="78"/>
  <c r="E69" i="78"/>
  <c r="F69" i="78"/>
  <c r="G69" i="78"/>
  <c r="H69" i="78"/>
  <c r="I69" i="78"/>
  <c r="J69" i="78"/>
  <c r="K69" i="78"/>
  <c r="L69" i="78"/>
  <c r="M69" i="78"/>
  <c r="N69" i="78"/>
  <c r="O69" i="78"/>
  <c r="P69" i="78"/>
  <c r="Q69" i="78"/>
  <c r="R69" i="78"/>
  <c r="S69" i="78"/>
  <c r="T69" i="78"/>
  <c r="U69" i="78"/>
  <c r="V69" i="78"/>
  <c r="W69" i="78"/>
  <c r="X69" i="78"/>
  <c r="Y69" i="78"/>
  <c r="Z69" i="78"/>
  <c r="AA69" i="78"/>
  <c r="D70" i="78"/>
  <c r="E70" i="78"/>
  <c r="F70" i="78"/>
  <c r="G70" i="78"/>
  <c r="H70" i="78"/>
  <c r="I70" i="78"/>
  <c r="J70" i="78"/>
  <c r="K70" i="78"/>
  <c r="L70" i="78"/>
  <c r="M70" i="78"/>
  <c r="N70" i="78"/>
  <c r="O70" i="78"/>
  <c r="P70" i="78"/>
  <c r="Q70" i="78"/>
  <c r="R70" i="78"/>
  <c r="S70" i="78"/>
  <c r="T70" i="78"/>
  <c r="U70" i="78"/>
  <c r="V70" i="78"/>
  <c r="W70" i="78"/>
  <c r="X70" i="78"/>
  <c r="Y70" i="78"/>
  <c r="Z70" i="78"/>
  <c r="AA70" i="78"/>
  <c r="D71" i="78"/>
  <c r="E71" i="78"/>
  <c r="F71" i="78"/>
  <c r="G71" i="78"/>
  <c r="H71" i="78"/>
  <c r="I71" i="78"/>
  <c r="J71" i="78"/>
  <c r="K71" i="78"/>
  <c r="L71" i="78"/>
  <c r="M71" i="78"/>
  <c r="N71" i="78"/>
  <c r="O71" i="78"/>
  <c r="P71" i="78"/>
  <c r="Q71" i="78"/>
  <c r="R71" i="78"/>
  <c r="S71" i="78"/>
  <c r="T71" i="78"/>
  <c r="U71" i="78"/>
  <c r="V71" i="78"/>
  <c r="W71" i="78"/>
  <c r="X71" i="78"/>
  <c r="Y71" i="78"/>
  <c r="Z71" i="78"/>
  <c r="AA71" i="78"/>
  <c r="D72" i="78"/>
  <c r="E72" i="78"/>
  <c r="F72" i="78"/>
  <c r="G72" i="78"/>
  <c r="H72" i="78"/>
  <c r="I72" i="78"/>
  <c r="J72" i="78"/>
  <c r="K72" i="78"/>
  <c r="L72" i="78"/>
  <c r="M72" i="78"/>
  <c r="N72" i="78"/>
  <c r="O72" i="78"/>
  <c r="P72" i="78"/>
  <c r="Q72" i="78"/>
  <c r="R72" i="78"/>
  <c r="S72" i="78"/>
  <c r="T72" i="78"/>
  <c r="U72" i="78"/>
  <c r="V72" i="78"/>
  <c r="W72" i="78"/>
  <c r="X72" i="78"/>
  <c r="Y72" i="78"/>
  <c r="Z72" i="78"/>
  <c r="AA72" i="78"/>
  <c r="D73" i="78"/>
  <c r="E73" i="78"/>
  <c r="F73" i="78"/>
  <c r="G73" i="78"/>
  <c r="H73" i="78"/>
  <c r="I73" i="78"/>
  <c r="J73" i="78"/>
  <c r="K73" i="78"/>
  <c r="L73" i="78"/>
  <c r="M73" i="78"/>
  <c r="N73" i="78"/>
  <c r="O73" i="78"/>
  <c r="P73" i="78"/>
  <c r="Q73" i="78"/>
  <c r="R73" i="78"/>
  <c r="S73" i="78"/>
  <c r="T73" i="78"/>
  <c r="U73" i="78"/>
  <c r="V73" i="78"/>
  <c r="W73" i="78"/>
  <c r="X73" i="78"/>
  <c r="Y73" i="78"/>
  <c r="Z73" i="78"/>
  <c r="AA73" i="78"/>
  <c r="D74" i="78"/>
  <c r="E74" i="78"/>
  <c r="F74" i="78"/>
  <c r="G74" i="78"/>
  <c r="H74" i="78"/>
  <c r="I74" i="78"/>
  <c r="J74" i="78"/>
  <c r="K74" i="78"/>
  <c r="L74" i="78"/>
  <c r="M74" i="78"/>
  <c r="N74" i="78"/>
  <c r="O74" i="78"/>
  <c r="P74" i="78"/>
  <c r="Q74" i="78"/>
  <c r="R74" i="78"/>
  <c r="S74" i="78"/>
  <c r="T74" i="78"/>
  <c r="U74" i="78"/>
  <c r="V74" i="78"/>
  <c r="W74" i="78"/>
  <c r="X74" i="78"/>
  <c r="Y74" i="78"/>
  <c r="Z74" i="78"/>
  <c r="AA74" i="78"/>
  <c r="D75" i="78"/>
  <c r="E75" i="78"/>
  <c r="F75" i="78"/>
  <c r="G75" i="78"/>
  <c r="H75" i="78"/>
  <c r="I75" i="78"/>
  <c r="J75" i="78"/>
  <c r="K75" i="78"/>
  <c r="L75" i="78"/>
  <c r="M75" i="78"/>
  <c r="N75" i="78"/>
  <c r="O75" i="78"/>
  <c r="P75" i="78"/>
  <c r="Q75" i="78"/>
  <c r="R75" i="78"/>
  <c r="S75" i="78"/>
  <c r="T75" i="78"/>
  <c r="U75" i="78"/>
  <c r="V75" i="78"/>
  <c r="W75" i="78"/>
  <c r="X75" i="78"/>
  <c r="Y75" i="78"/>
  <c r="Z75" i="78"/>
  <c r="AA75" i="78"/>
  <c r="D76" i="78"/>
  <c r="E76" i="78"/>
  <c r="F76" i="78"/>
  <c r="G76" i="78"/>
  <c r="H76" i="78"/>
  <c r="I76" i="78"/>
  <c r="J76" i="78"/>
  <c r="K76" i="78"/>
  <c r="L76" i="78"/>
  <c r="M76" i="78"/>
  <c r="N76" i="78"/>
  <c r="O76" i="78"/>
  <c r="P76" i="78"/>
  <c r="Q76" i="78"/>
  <c r="R76" i="78"/>
  <c r="S76" i="78"/>
  <c r="T76" i="78"/>
  <c r="U76" i="78"/>
  <c r="V76" i="78"/>
  <c r="W76" i="78"/>
  <c r="X76" i="78"/>
  <c r="Y76" i="78"/>
  <c r="Z76" i="78"/>
  <c r="AA76" i="78"/>
  <c r="D77" i="78"/>
  <c r="E77" i="78"/>
  <c r="F77" i="78"/>
  <c r="G77" i="78"/>
  <c r="H77" i="78"/>
  <c r="I77" i="78"/>
  <c r="J77" i="78"/>
  <c r="K77" i="78"/>
  <c r="L77" i="78"/>
  <c r="M77" i="78"/>
  <c r="N77" i="78"/>
  <c r="O77" i="78"/>
  <c r="P77" i="78"/>
  <c r="Q77" i="78"/>
  <c r="R77" i="78"/>
  <c r="S77" i="78"/>
  <c r="T77" i="78"/>
  <c r="U77" i="78"/>
  <c r="V77" i="78"/>
  <c r="W77" i="78"/>
  <c r="X77" i="78"/>
  <c r="Y77" i="78"/>
  <c r="Z77" i="78"/>
  <c r="AA77" i="78"/>
  <c r="D78" i="78"/>
  <c r="E78" i="78"/>
  <c r="F78" i="78"/>
  <c r="G78" i="78"/>
  <c r="H78" i="78"/>
  <c r="I78" i="78"/>
  <c r="J78" i="78"/>
  <c r="K78" i="78"/>
  <c r="L78" i="78"/>
  <c r="M78" i="78"/>
  <c r="N78" i="78"/>
  <c r="O78" i="78"/>
  <c r="P78" i="78"/>
  <c r="Q78" i="78"/>
  <c r="R78" i="78"/>
  <c r="S78" i="78"/>
  <c r="T78" i="78"/>
  <c r="U78" i="78"/>
  <c r="V78" i="78"/>
  <c r="W78" i="78"/>
  <c r="X78" i="78"/>
  <c r="Y78" i="78"/>
  <c r="Z78" i="78"/>
  <c r="AA78" i="78"/>
  <c r="D79" i="78"/>
  <c r="E79" i="78"/>
  <c r="F79" i="78"/>
  <c r="G79" i="78"/>
  <c r="H79" i="78"/>
  <c r="I79" i="78"/>
  <c r="J79" i="78"/>
  <c r="K79" i="78"/>
  <c r="L79" i="78"/>
  <c r="M79" i="78"/>
  <c r="N79" i="78"/>
  <c r="O79" i="78"/>
  <c r="P79" i="78"/>
  <c r="Q79" i="78"/>
  <c r="R79" i="78"/>
  <c r="S79" i="78"/>
  <c r="T79" i="78"/>
  <c r="U79" i="78"/>
  <c r="V79" i="78"/>
  <c r="W79" i="78"/>
  <c r="X79" i="78"/>
  <c r="Y79" i="78"/>
  <c r="Z79" i="78"/>
  <c r="AA79" i="78"/>
  <c r="D80" i="78"/>
  <c r="E80" i="78"/>
  <c r="F80" i="78"/>
  <c r="G80" i="78"/>
  <c r="H80" i="78"/>
  <c r="I80" i="78"/>
  <c r="J80" i="78"/>
  <c r="K80" i="78"/>
  <c r="L80" i="78"/>
  <c r="M80" i="78"/>
  <c r="N80" i="78"/>
  <c r="O80" i="78"/>
  <c r="P80" i="78"/>
  <c r="Q80" i="78"/>
  <c r="R80" i="78"/>
  <c r="S80" i="78"/>
  <c r="T80" i="78"/>
  <c r="U80" i="78"/>
  <c r="V80" i="78"/>
  <c r="W80" i="78"/>
  <c r="X80" i="78"/>
  <c r="Y80" i="78"/>
  <c r="Z80" i="78"/>
  <c r="AA80" i="78"/>
  <c r="D81" i="78"/>
  <c r="E81" i="78"/>
  <c r="F81" i="78"/>
  <c r="G81" i="78"/>
  <c r="H81" i="78"/>
  <c r="I81" i="78"/>
  <c r="J81" i="78"/>
  <c r="K81" i="78"/>
  <c r="L81" i="78"/>
  <c r="M81" i="78"/>
  <c r="N81" i="78"/>
  <c r="O81" i="78"/>
  <c r="P81" i="78"/>
  <c r="Q81" i="78"/>
  <c r="R81" i="78"/>
  <c r="S81" i="78"/>
  <c r="T81" i="78"/>
  <c r="U81" i="78"/>
  <c r="V81" i="78"/>
  <c r="W81" i="78"/>
  <c r="X81" i="78"/>
  <c r="Y81" i="78"/>
  <c r="Z81" i="78"/>
  <c r="AA81" i="78"/>
  <c r="D82" i="78"/>
  <c r="E82" i="78"/>
  <c r="F82" i="78"/>
  <c r="G82" i="78"/>
  <c r="H82" i="78"/>
  <c r="I82" i="78"/>
  <c r="J82" i="78"/>
  <c r="K82" i="78"/>
  <c r="L82" i="78"/>
  <c r="M82" i="78"/>
  <c r="N82" i="78"/>
  <c r="O82" i="78"/>
  <c r="P82" i="78"/>
  <c r="Q82" i="78"/>
  <c r="R82" i="78"/>
  <c r="S82" i="78"/>
  <c r="T82" i="78"/>
  <c r="U82" i="78"/>
  <c r="V82" i="78"/>
  <c r="W82" i="78"/>
  <c r="X82" i="78"/>
  <c r="Y82" i="78"/>
  <c r="Z82" i="78"/>
  <c r="AA82" i="78"/>
  <c r="D83" i="78"/>
  <c r="E83" i="78"/>
  <c r="F83" i="78"/>
  <c r="G83" i="78"/>
  <c r="H83" i="78"/>
  <c r="I83" i="78"/>
  <c r="J83" i="78"/>
  <c r="K83" i="78"/>
  <c r="L83" i="78"/>
  <c r="M83" i="78"/>
  <c r="N83" i="78"/>
  <c r="O83" i="78"/>
  <c r="P83" i="78"/>
  <c r="Q83" i="78"/>
  <c r="R83" i="78"/>
  <c r="S83" i="78"/>
  <c r="T83" i="78"/>
  <c r="U83" i="78"/>
  <c r="V83" i="78"/>
  <c r="W83" i="78"/>
  <c r="X83" i="78"/>
  <c r="Y83" i="78"/>
  <c r="Z83" i="78"/>
  <c r="AA83" i="78"/>
  <c r="D84" i="78"/>
  <c r="E84" i="78"/>
  <c r="F84" i="78"/>
  <c r="G84" i="78"/>
  <c r="H84" i="78"/>
  <c r="I84" i="78"/>
  <c r="J84" i="78"/>
  <c r="K84" i="78"/>
  <c r="L84" i="78"/>
  <c r="M84" i="78"/>
  <c r="N84" i="78"/>
  <c r="O84" i="78"/>
  <c r="P84" i="78"/>
  <c r="Q84" i="78"/>
  <c r="R84" i="78"/>
  <c r="S84" i="78"/>
  <c r="T84" i="78"/>
  <c r="U84" i="78"/>
  <c r="V84" i="78"/>
  <c r="W84" i="78"/>
  <c r="X84" i="78"/>
  <c r="Y84" i="78"/>
  <c r="Z84" i="78"/>
  <c r="AA84" i="78"/>
  <c r="D85" i="78"/>
  <c r="E85" i="78"/>
  <c r="F85" i="78"/>
  <c r="G85" i="78"/>
  <c r="H85" i="78"/>
  <c r="I85" i="78"/>
  <c r="J85" i="78"/>
  <c r="K85" i="78"/>
  <c r="L85" i="78"/>
  <c r="M85" i="78"/>
  <c r="N85" i="78"/>
  <c r="O85" i="78"/>
  <c r="P85" i="78"/>
  <c r="Q85" i="78"/>
  <c r="R85" i="78"/>
  <c r="S85" i="78"/>
  <c r="T85" i="78"/>
  <c r="U85" i="78"/>
  <c r="V85" i="78"/>
  <c r="W85" i="78"/>
  <c r="X85" i="78"/>
  <c r="Y85" i="78"/>
  <c r="Z85" i="78"/>
  <c r="AA85" i="78"/>
  <c r="D86" i="78"/>
  <c r="E86" i="78"/>
  <c r="F86" i="78"/>
  <c r="G86" i="78"/>
  <c r="H86" i="78"/>
  <c r="I86" i="78"/>
  <c r="J86" i="78"/>
  <c r="K86" i="78"/>
  <c r="L86" i="78"/>
  <c r="M86" i="78"/>
  <c r="N86" i="78"/>
  <c r="O86" i="78"/>
  <c r="P86" i="78"/>
  <c r="Q86" i="78"/>
  <c r="R86" i="78"/>
  <c r="S86" i="78"/>
  <c r="T86" i="78"/>
  <c r="U86" i="78"/>
  <c r="V86" i="78"/>
  <c r="W86" i="78"/>
  <c r="X86" i="78"/>
  <c r="Y86" i="78"/>
  <c r="Z86" i="78"/>
  <c r="AA86" i="78"/>
  <c r="D87" i="78"/>
  <c r="E87" i="78"/>
  <c r="F87" i="78"/>
  <c r="G87" i="78"/>
  <c r="H87" i="78"/>
  <c r="I87" i="78"/>
  <c r="J87" i="78"/>
  <c r="K87" i="78"/>
  <c r="L87" i="78"/>
  <c r="M87" i="78"/>
  <c r="N87" i="78"/>
  <c r="O87" i="78"/>
  <c r="P87" i="78"/>
  <c r="Q87" i="78"/>
  <c r="R87" i="78"/>
  <c r="S87" i="78"/>
  <c r="T87" i="78"/>
  <c r="U87" i="78"/>
  <c r="V87" i="78"/>
  <c r="W87" i="78"/>
  <c r="X87" i="78"/>
  <c r="Y87" i="78"/>
  <c r="Z87" i="78"/>
  <c r="AA87" i="78"/>
  <c r="D88" i="78"/>
  <c r="E88" i="78"/>
  <c r="F88" i="78"/>
  <c r="G88" i="78"/>
  <c r="H88" i="78"/>
  <c r="I88" i="78"/>
  <c r="J88" i="78"/>
  <c r="K88" i="78"/>
  <c r="L88" i="78"/>
  <c r="M88" i="78"/>
  <c r="N88" i="78"/>
  <c r="O88" i="78"/>
  <c r="P88" i="78"/>
  <c r="Q88" i="78"/>
  <c r="R88" i="78"/>
  <c r="S88" i="78"/>
  <c r="T88" i="78"/>
  <c r="U88" i="78"/>
  <c r="V88" i="78"/>
  <c r="W88" i="78"/>
  <c r="X88" i="78"/>
  <c r="Y88" i="78"/>
  <c r="Z88" i="78"/>
  <c r="AA88" i="78"/>
  <c r="D89" i="78"/>
  <c r="E89" i="78"/>
  <c r="F89" i="78"/>
  <c r="G89" i="78"/>
  <c r="H89" i="78"/>
  <c r="I89" i="78"/>
  <c r="J89" i="78"/>
  <c r="K89" i="78"/>
  <c r="L89" i="78"/>
  <c r="M89" i="78"/>
  <c r="N89" i="78"/>
  <c r="O89" i="78"/>
  <c r="P89" i="78"/>
  <c r="Q89" i="78"/>
  <c r="R89" i="78"/>
  <c r="S89" i="78"/>
  <c r="T89" i="78"/>
  <c r="U89" i="78"/>
  <c r="V89" i="78"/>
  <c r="W89" i="78"/>
  <c r="X89" i="78"/>
  <c r="Y89" i="78"/>
  <c r="Z89" i="78"/>
  <c r="AA89" i="78"/>
  <c r="D90" i="78"/>
  <c r="E90" i="78"/>
  <c r="F90" i="78"/>
  <c r="G90" i="78"/>
  <c r="H90" i="78"/>
  <c r="I90" i="78"/>
  <c r="J90" i="78"/>
  <c r="K90" i="78"/>
  <c r="L90" i="78"/>
  <c r="M90" i="78"/>
  <c r="N90" i="78"/>
  <c r="O90" i="78"/>
  <c r="P90" i="78"/>
  <c r="Q90" i="78"/>
  <c r="R90" i="78"/>
  <c r="S90" i="78"/>
  <c r="T90" i="78"/>
  <c r="U90" i="78"/>
  <c r="V90" i="78"/>
  <c r="W90" i="78"/>
  <c r="X90" i="78"/>
  <c r="Y90" i="78"/>
  <c r="Z90" i="78"/>
  <c r="AA90" i="78"/>
  <c r="D91" i="78"/>
  <c r="E91" i="78"/>
  <c r="F91" i="78"/>
  <c r="G91" i="78"/>
  <c r="H91" i="78"/>
  <c r="I91" i="78"/>
  <c r="J91" i="78"/>
  <c r="K91" i="78"/>
  <c r="L91" i="78"/>
  <c r="M91" i="78"/>
  <c r="N91" i="78"/>
  <c r="O91" i="78"/>
  <c r="P91" i="78"/>
  <c r="Q91" i="78"/>
  <c r="R91" i="78"/>
  <c r="S91" i="78"/>
  <c r="T91" i="78"/>
  <c r="U91" i="78"/>
  <c r="V91" i="78"/>
  <c r="W91" i="78"/>
  <c r="X91" i="78"/>
  <c r="Y91" i="78"/>
  <c r="Z91" i="78"/>
  <c r="AA91" i="78"/>
  <c r="D92" i="78"/>
  <c r="E92" i="78"/>
  <c r="F92" i="78"/>
  <c r="G92" i="78"/>
  <c r="H92" i="78"/>
  <c r="I92" i="78"/>
  <c r="J92" i="78"/>
  <c r="K92" i="78"/>
  <c r="L92" i="78"/>
  <c r="M92" i="78"/>
  <c r="N92" i="78"/>
  <c r="O92" i="78"/>
  <c r="P92" i="78"/>
  <c r="Q92" i="78"/>
  <c r="R92" i="78"/>
  <c r="S92" i="78"/>
  <c r="T92" i="78"/>
  <c r="U92" i="78"/>
  <c r="V92" i="78"/>
  <c r="W92" i="78"/>
  <c r="X92" i="78"/>
  <c r="Y92" i="78"/>
  <c r="Z92" i="78"/>
  <c r="AA92" i="78"/>
  <c r="D93" i="78"/>
  <c r="E93" i="78"/>
  <c r="F93" i="78"/>
  <c r="G93" i="78"/>
  <c r="H93" i="78"/>
  <c r="I93" i="78"/>
  <c r="J93" i="78"/>
  <c r="K93" i="78"/>
  <c r="L93" i="78"/>
  <c r="M93" i="78"/>
  <c r="N93" i="78"/>
  <c r="O93" i="78"/>
  <c r="P93" i="78"/>
  <c r="Q93" i="78"/>
  <c r="R93" i="78"/>
  <c r="S93" i="78"/>
  <c r="T93" i="78"/>
  <c r="U93" i="78"/>
  <c r="V93" i="78"/>
  <c r="W93" i="78"/>
  <c r="X93" i="78"/>
  <c r="Y93" i="78"/>
  <c r="Z93" i="78"/>
  <c r="AA93" i="78"/>
  <c r="D94" i="78"/>
  <c r="E94" i="78"/>
  <c r="F94" i="78"/>
  <c r="G94" i="78"/>
  <c r="H94" i="78"/>
  <c r="I94" i="78"/>
  <c r="J94" i="78"/>
  <c r="K94" i="78"/>
  <c r="L94" i="78"/>
  <c r="M94" i="78"/>
  <c r="N94" i="78"/>
  <c r="O94" i="78"/>
  <c r="P94" i="78"/>
  <c r="Q94" i="78"/>
  <c r="R94" i="78"/>
  <c r="S94" i="78"/>
  <c r="T94" i="78"/>
  <c r="U94" i="78"/>
  <c r="V94" i="78"/>
  <c r="W94" i="78"/>
  <c r="X94" i="78"/>
  <c r="Y94" i="78"/>
  <c r="Z94" i="78"/>
  <c r="AA94" i="78"/>
  <c r="D95" i="78"/>
  <c r="E95" i="78"/>
  <c r="F95" i="78"/>
  <c r="G95" i="78"/>
  <c r="H95" i="78"/>
  <c r="I95" i="78"/>
  <c r="J95" i="78"/>
  <c r="K95" i="78"/>
  <c r="L95" i="78"/>
  <c r="M95" i="78"/>
  <c r="N95" i="78"/>
  <c r="O95" i="78"/>
  <c r="P95" i="78"/>
  <c r="Q95" i="78"/>
  <c r="R95" i="78"/>
  <c r="S95" i="78"/>
  <c r="T95" i="78"/>
  <c r="U95" i="78"/>
  <c r="V95" i="78"/>
  <c r="W95" i="78"/>
  <c r="X95" i="78"/>
  <c r="Y95" i="78"/>
  <c r="Z95" i="78"/>
  <c r="AA95" i="78"/>
  <c r="D96" i="78"/>
  <c r="E96" i="78"/>
  <c r="F96" i="78"/>
  <c r="G96" i="78"/>
  <c r="H96" i="78"/>
  <c r="I96" i="78"/>
  <c r="J96" i="78"/>
  <c r="K96" i="78"/>
  <c r="L96" i="78"/>
  <c r="M96" i="78"/>
  <c r="N96" i="78"/>
  <c r="O96" i="78"/>
  <c r="P96" i="78"/>
  <c r="Q96" i="78"/>
  <c r="R96" i="78"/>
  <c r="S96" i="78"/>
  <c r="T96" i="78"/>
  <c r="U96" i="78"/>
  <c r="V96" i="78"/>
  <c r="W96" i="78"/>
  <c r="X96" i="78"/>
  <c r="Y96" i="78"/>
  <c r="Z96" i="78"/>
  <c r="AA96" i="78"/>
  <c r="D97" i="78"/>
  <c r="E97" i="78"/>
  <c r="F97" i="78"/>
  <c r="G97" i="78"/>
  <c r="H97" i="78"/>
  <c r="I97" i="78"/>
  <c r="J97" i="78"/>
  <c r="K97" i="78"/>
  <c r="L97" i="78"/>
  <c r="M97" i="78"/>
  <c r="N97" i="78"/>
  <c r="O97" i="78"/>
  <c r="P97" i="78"/>
  <c r="Q97" i="78"/>
  <c r="R97" i="78"/>
  <c r="S97" i="78"/>
  <c r="T97" i="78"/>
  <c r="U97" i="78"/>
  <c r="V97" i="78"/>
  <c r="W97" i="78"/>
  <c r="X97" i="78"/>
  <c r="Y97" i="78"/>
  <c r="Z97" i="78"/>
  <c r="AA97" i="78"/>
  <c r="D98" i="78"/>
  <c r="E98" i="78"/>
  <c r="F98" i="78"/>
  <c r="G98" i="78"/>
  <c r="H98" i="78"/>
  <c r="I98" i="78"/>
  <c r="J98" i="78"/>
  <c r="K98" i="78"/>
  <c r="L98" i="78"/>
  <c r="M98" i="78"/>
  <c r="N98" i="78"/>
  <c r="O98" i="78"/>
  <c r="P98" i="78"/>
  <c r="Q98" i="78"/>
  <c r="R98" i="78"/>
  <c r="S98" i="78"/>
  <c r="T98" i="78"/>
  <c r="U98" i="78"/>
  <c r="V98" i="78"/>
  <c r="W98" i="78"/>
  <c r="X98" i="78"/>
  <c r="Y98" i="78"/>
  <c r="Z98" i="78"/>
  <c r="AA98" i="78"/>
  <c r="D99" i="78"/>
  <c r="E99" i="78"/>
  <c r="F99" i="78"/>
  <c r="G99" i="78"/>
  <c r="H99" i="78"/>
  <c r="I99" i="78"/>
  <c r="J99" i="78"/>
  <c r="K99" i="78"/>
  <c r="L99" i="78"/>
  <c r="M99" i="78"/>
  <c r="N99" i="78"/>
  <c r="O99" i="78"/>
  <c r="P99" i="78"/>
  <c r="Q99" i="78"/>
  <c r="R99" i="78"/>
  <c r="S99" i="78"/>
  <c r="T99" i="78"/>
  <c r="U99" i="78"/>
  <c r="V99" i="78"/>
  <c r="W99" i="78"/>
  <c r="X99" i="78"/>
  <c r="Y99" i="78"/>
  <c r="Z99" i="78"/>
  <c r="AA99" i="78"/>
  <c r="D100" i="78"/>
  <c r="E100" i="78"/>
  <c r="F100" i="78"/>
  <c r="G100" i="78"/>
  <c r="H100" i="78"/>
  <c r="I100" i="78"/>
  <c r="J100" i="78"/>
  <c r="K100" i="78"/>
  <c r="L100" i="78"/>
  <c r="M100" i="78"/>
  <c r="N100" i="78"/>
  <c r="O100" i="78"/>
  <c r="P100" i="78"/>
  <c r="Q100" i="78"/>
  <c r="R100" i="78"/>
  <c r="S100" i="78"/>
  <c r="T100" i="78"/>
  <c r="U100" i="78"/>
  <c r="V100" i="78"/>
  <c r="W100" i="78"/>
  <c r="X100" i="78"/>
  <c r="Y100" i="78"/>
  <c r="Z100" i="78"/>
  <c r="AA100" i="78"/>
  <c r="D101" i="78"/>
  <c r="E101" i="78"/>
  <c r="F101" i="78"/>
  <c r="G101" i="78"/>
  <c r="H101" i="78"/>
  <c r="I101" i="78"/>
  <c r="J101" i="78"/>
  <c r="K101" i="78"/>
  <c r="L101" i="78"/>
  <c r="M101" i="78"/>
  <c r="N101" i="78"/>
  <c r="O101" i="78"/>
  <c r="P101" i="78"/>
  <c r="Q101" i="78"/>
  <c r="R101" i="78"/>
  <c r="S101" i="78"/>
  <c r="T101" i="78"/>
  <c r="U101" i="78"/>
  <c r="V101" i="78"/>
  <c r="W101" i="78"/>
  <c r="X101" i="78"/>
  <c r="Y101" i="78"/>
  <c r="Z101" i="78"/>
  <c r="AA101" i="78"/>
  <c r="D102" i="78"/>
  <c r="E102" i="78"/>
  <c r="F102" i="78"/>
  <c r="G102" i="78"/>
  <c r="H102" i="78"/>
  <c r="I102" i="78"/>
  <c r="J102" i="78"/>
  <c r="K102" i="78"/>
  <c r="L102" i="78"/>
  <c r="M102" i="78"/>
  <c r="N102" i="78"/>
  <c r="O102" i="78"/>
  <c r="P102" i="78"/>
  <c r="Q102" i="78"/>
  <c r="R102" i="78"/>
  <c r="S102" i="78"/>
  <c r="T102" i="78"/>
  <c r="U102" i="78"/>
  <c r="V102" i="78"/>
  <c r="W102" i="78"/>
  <c r="X102" i="78"/>
  <c r="Y102" i="78"/>
  <c r="Z102" i="78"/>
  <c r="AA102" i="78"/>
  <c r="D103" i="78"/>
  <c r="E103" i="78"/>
  <c r="F103" i="78"/>
  <c r="G103" i="78"/>
  <c r="H103" i="78"/>
  <c r="I103" i="78"/>
  <c r="J103" i="78"/>
  <c r="K103" i="78"/>
  <c r="L103" i="78"/>
  <c r="M103" i="78"/>
  <c r="N103" i="78"/>
  <c r="O103" i="78"/>
  <c r="P103" i="78"/>
  <c r="Q103" i="78"/>
  <c r="R103" i="78"/>
  <c r="S103" i="78"/>
  <c r="T103" i="78"/>
  <c r="U103" i="78"/>
  <c r="V103" i="78"/>
  <c r="W103" i="78"/>
  <c r="X103" i="78"/>
  <c r="Y103" i="78"/>
  <c r="Z103" i="78"/>
  <c r="AA103" i="78"/>
  <c r="D104" i="78"/>
  <c r="E104" i="78"/>
  <c r="F104" i="78"/>
  <c r="G104" i="78"/>
  <c r="H104" i="78"/>
  <c r="I104" i="78"/>
  <c r="J104" i="78"/>
  <c r="K104" i="78"/>
  <c r="L104" i="78"/>
  <c r="M104" i="78"/>
  <c r="N104" i="78"/>
  <c r="O104" i="78"/>
  <c r="P104" i="78"/>
  <c r="Q104" i="78"/>
  <c r="R104" i="78"/>
  <c r="S104" i="78"/>
  <c r="T104" i="78"/>
  <c r="U104" i="78"/>
  <c r="V104" i="78"/>
  <c r="W104" i="78"/>
  <c r="X104" i="78"/>
  <c r="Y104" i="78"/>
  <c r="Z104" i="78"/>
  <c r="AA104" i="78"/>
  <c r="D105" i="78"/>
  <c r="E105" i="78"/>
  <c r="F105" i="78"/>
  <c r="G105" i="78"/>
  <c r="H105" i="78"/>
  <c r="I105" i="78"/>
  <c r="J105" i="78"/>
  <c r="K105" i="78"/>
  <c r="L105" i="78"/>
  <c r="M105" i="78"/>
  <c r="N105" i="78"/>
  <c r="O105" i="78"/>
  <c r="P105" i="78"/>
  <c r="Q105" i="78"/>
  <c r="R105" i="78"/>
  <c r="S105" i="78"/>
  <c r="T105" i="78"/>
  <c r="U105" i="78"/>
  <c r="V105" i="78"/>
  <c r="W105" i="78"/>
  <c r="X105" i="78"/>
  <c r="Y105" i="78"/>
  <c r="Z105" i="78"/>
  <c r="AA105" i="78"/>
  <c r="D106" i="78"/>
  <c r="E106" i="78"/>
  <c r="F106" i="78"/>
  <c r="G106" i="78"/>
  <c r="H106" i="78"/>
  <c r="I106" i="78"/>
  <c r="J106" i="78"/>
  <c r="K106" i="78"/>
  <c r="L106" i="78"/>
  <c r="M106" i="78"/>
  <c r="N106" i="78"/>
  <c r="O106" i="78"/>
  <c r="P106" i="78"/>
  <c r="Q106" i="78"/>
  <c r="R106" i="78"/>
  <c r="S106" i="78"/>
  <c r="T106" i="78"/>
  <c r="U106" i="78"/>
  <c r="V106" i="78"/>
  <c r="W106" i="78"/>
  <c r="X106" i="78"/>
  <c r="Y106" i="78"/>
  <c r="Z106" i="78"/>
  <c r="AA106" i="78"/>
  <c r="C7" i="78"/>
  <c r="C8" i="78"/>
  <c r="C9" i="78"/>
  <c r="C10" i="78"/>
  <c r="C11" i="78"/>
  <c r="C12" i="78"/>
  <c r="C13" i="78"/>
  <c r="C14" i="78"/>
  <c r="C15" i="78"/>
  <c r="C16" i="78"/>
  <c r="C17" i="78"/>
  <c r="C18" i="78"/>
  <c r="C19" i="78"/>
  <c r="C20" i="78"/>
  <c r="C21" i="78"/>
  <c r="C22" i="78"/>
  <c r="C23" i="78"/>
  <c r="C24" i="78"/>
  <c r="C25" i="78"/>
  <c r="C26" i="78"/>
  <c r="C27" i="78"/>
  <c r="C28" i="78"/>
  <c r="C29" i="78"/>
  <c r="C30" i="78"/>
  <c r="C31" i="78"/>
  <c r="C32" i="78"/>
  <c r="C33" i="78"/>
  <c r="C34" i="78"/>
  <c r="C35" i="78"/>
  <c r="C36" i="78"/>
  <c r="C37" i="78"/>
  <c r="C38" i="78"/>
  <c r="C39" i="78"/>
  <c r="C40" i="78"/>
  <c r="C41" i="78"/>
  <c r="C42" i="78"/>
  <c r="C43" i="78"/>
  <c r="C44" i="78"/>
  <c r="C45" i="78"/>
  <c r="C46" i="78"/>
  <c r="C47" i="78"/>
  <c r="C48" i="78"/>
  <c r="C49" i="78"/>
  <c r="C50" i="78"/>
  <c r="C51" i="78"/>
  <c r="C52" i="78"/>
  <c r="C53" i="78"/>
  <c r="C54" i="78"/>
  <c r="C55" i="78"/>
  <c r="C56" i="78"/>
  <c r="C57" i="78"/>
  <c r="C58" i="78"/>
  <c r="C59" i="78"/>
  <c r="C60" i="78"/>
  <c r="C61" i="78"/>
  <c r="C62" i="78"/>
  <c r="C63" i="78"/>
  <c r="C64" i="78"/>
  <c r="C65" i="78"/>
  <c r="C66" i="78"/>
  <c r="C67" i="78"/>
  <c r="C68" i="78"/>
  <c r="C69" i="78"/>
  <c r="C70" i="78"/>
  <c r="C71" i="78"/>
  <c r="C72" i="78"/>
  <c r="C73" i="78"/>
  <c r="C74" i="78"/>
  <c r="C75" i="78"/>
  <c r="C76" i="78"/>
  <c r="C77" i="78"/>
  <c r="C78" i="78"/>
  <c r="C79" i="78"/>
  <c r="C80" i="78"/>
  <c r="C81" i="78"/>
  <c r="C82" i="78"/>
  <c r="C83" i="78"/>
  <c r="C84" i="78"/>
  <c r="C85" i="78"/>
  <c r="C86" i="78"/>
  <c r="C87" i="78"/>
  <c r="C88" i="78"/>
  <c r="C89" i="78"/>
  <c r="C90" i="78"/>
  <c r="C91" i="78"/>
  <c r="C92" i="78"/>
  <c r="C93" i="78"/>
  <c r="C94" i="78"/>
  <c r="C95" i="78"/>
  <c r="C96" i="78"/>
  <c r="C97" i="78"/>
  <c r="C98" i="78"/>
  <c r="C99" i="78"/>
  <c r="C100" i="78"/>
  <c r="C101" i="78"/>
  <c r="C102" i="78"/>
  <c r="C103" i="78"/>
  <c r="C104" i="78"/>
  <c r="C105" i="78"/>
  <c r="C106" i="78"/>
  <c r="C107" i="78"/>
  <c r="C6" i="78"/>
  <c r="C6" i="77"/>
  <c r="D6" i="77"/>
  <c r="E6" i="77"/>
  <c r="F6" i="77"/>
  <c r="G6" i="77"/>
  <c r="H6" i="77"/>
  <c r="I6" i="77"/>
  <c r="J6" i="77"/>
  <c r="K6" i="77"/>
  <c r="L6" i="77"/>
  <c r="M6" i="77"/>
  <c r="N6" i="77"/>
  <c r="O6" i="77"/>
  <c r="P6" i="77"/>
  <c r="Q6" i="77"/>
  <c r="R6" i="77"/>
  <c r="S6" i="77"/>
  <c r="T6" i="77"/>
  <c r="U6" i="77"/>
  <c r="V6" i="77"/>
  <c r="W6" i="77"/>
  <c r="X6" i="77"/>
  <c r="Y6" i="77"/>
  <c r="Z6" i="77"/>
  <c r="AA6" i="77"/>
  <c r="D7" i="77"/>
  <c r="E7" i="77"/>
  <c r="F7" i="77"/>
  <c r="G7" i="77"/>
  <c r="H7" i="77"/>
  <c r="I7" i="77"/>
  <c r="J7" i="77"/>
  <c r="K7" i="77"/>
  <c r="L7" i="77"/>
  <c r="M7" i="77"/>
  <c r="N7" i="77"/>
  <c r="O7" i="77"/>
  <c r="P7" i="77"/>
  <c r="Q7" i="77"/>
  <c r="R7" i="77"/>
  <c r="S7" i="77"/>
  <c r="T7" i="77"/>
  <c r="U7" i="77"/>
  <c r="V7" i="77"/>
  <c r="W7" i="77"/>
  <c r="X7" i="77"/>
  <c r="Y7" i="77"/>
  <c r="Z7" i="77"/>
  <c r="AA7" i="77"/>
  <c r="D8" i="77"/>
  <c r="E8" i="77"/>
  <c r="F8" i="77"/>
  <c r="G8" i="77"/>
  <c r="H8" i="77"/>
  <c r="I8" i="77"/>
  <c r="J8" i="77"/>
  <c r="K8" i="77"/>
  <c r="L8" i="77"/>
  <c r="M8" i="77"/>
  <c r="N8" i="77"/>
  <c r="O8" i="77"/>
  <c r="P8" i="77"/>
  <c r="Q8" i="77"/>
  <c r="R8" i="77"/>
  <c r="S8" i="77"/>
  <c r="T8" i="77"/>
  <c r="U8" i="77"/>
  <c r="V8" i="77"/>
  <c r="W8" i="77"/>
  <c r="X8" i="77"/>
  <c r="Y8" i="77"/>
  <c r="Z8" i="77"/>
  <c r="AA8" i="77"/>
  <c r="D9" i="77"/>
  <c r="E9" i="77"/>
  <c r="F9" i="77"/>
  <c r="G9" i="77"/>
  <c r="H9" i="77"/>
  <c r="I9" i="77"/>
  <c r="J9" i="77"/>
  <c r="K9" i="77"/>
  <c r="L9" i="77"/>
  <c r="M9" i="77"/>
  <c r="N9" i="77"/>
  <c r="O9" i="77"/>
  <c r="P9" i="77"/>
  <c r="Q9" i="77"/>
  <c r="R9" i="77"/>
  <c r="S9" i="77"/>
  <c r="T9" i="77"/>
  <c r="U9" i="77"/>
  <c r="V9" i="77"/>
  <c r="W9" i="77"/>
  <c r="X9" i="77"/>
  <c r="Y9" i="77"/>
  <c r="Z9" i="77"/>
  <c r="AA9" i="77"/>
  <c r="D10" i="77"/>
  <c r="E10" i="77"/>
  <c r="F10" i="77"/>
  <c r="G10" i="77"/>
  <c r="H10" i="77"/>
  <c r="I10" i="77"/>
  <c r="J10" i="77"/>
  <c r="K10" i="77"/>
  <c r="L10" i="77"/>
  <c r="M10" i="77"/>
  <c r="N10" i="77"/>
  <c r="O10" i="77"/>
  <c r="P10" i="77"/>
  <c r="Q10" i="77"/>
  <c r="R10" i="77"/>
  <c r="S10" i="77"/>
  <c r="T10" i="77"/>
  <c r="U10" i="77"/>
  <c r="V10" i="77"/>
  <c r="W10" i="77"/>
  <c r="X10" i="77"/>
  <c r="Y10" i="77"/>
  <c r="Z10" i="77"/>
  <c r="AA10" i="77"/>
  <c r="D11" i="77"/>
  <c r="E11" i="77"/>
  <c r="F11" i="77"/>
  <c r="G11" i="77"/>
  <c r="H11" i="77"/>
  <c r="I11" i="77"/>
  <c r="J11" i="77"/>
  <c r="K11" i="77"/>
  <c r="L11" i="77"/>
  <c r="M11" i="77"/>
  <c r="N11" i="77"/>
  <c r="O11" i="77"/>
  <c r="P11" i="77"/>
  <c r="Q11" i="77"/>
  <c r="R11" i="77"/>
  <c r="S11" i="77"/>
  <c r="T11" i="77"/>
  <c r="U11" i="77"/>
  <c r="V11" i="77"/>
  <c r="W11" i="77"/>
  <c r="X11" i="77"/>
  <c r="Y11" i="77"/>
  <c r="Z11" i="77"/>
  <c r="AA11" i="77"/>
  <c r="D12" i="77"/>
  <c r="E12" i="77"/>
  <c r="F12" i="77"/>
  <c r="G12" i="77"/>
  <c r="H12" i="77"/>
  <c r="I12" i="77"/>
  <c r="J12" i="77"/>
  <c r="K12" i="77"/>
  <c r="L12" i="77"/>
  <c r="M12" i="77"/>
  <c r="N12" i="77"/>
  <c r="O12" i="77"/>
  <c r="P12" i="77"/>
  <c r="Q12" i="77"/>
  <c r="R12" i="77"/>
  <c r="S12" i="77"/>
  <c r="T12" i="77"/>
  <c r="U12" i="77"/>
  <c r="V12" i="77"/>
  <c r="W12" i="77"/>
  <c r="X12" i="77"/>
  <c r="Y12" i="77"/>
  <c r="Z12" i="77"/>
  <c r="AA12" i="77"/>
  <c r="D13" i="77"/>
  <c r="E13" i="77"/>
  <c r="F13" i="77"/>
  <c r="G13" i="77"/>
  <c r="H13" i="77"/>
  <c r="I13" i="77"/>
  <c r="J13" i="77"/>
  <c r="K13" i="77"/>
  <c r="L13" i="77"/>
  <c r="M13" i="77"/>
  <c r="N13" i="77"/>
  <c r="O13" i="77"/>
  <c r="P13" i="77"/>
  <c r="Q13" i="77"/>
  <c r="R13" i="77"/>
  <c r="S13" i="77"/>
  <c r="T13" i="77"/>
  <c r="U13" i="77"/>
  <c r="V13" i="77"/>
  <c r="W13" i="77"/>
  <c r="X13" i="77"/>
  <c r="Y13" i="77"/>
  <c r="Z13" i="77"/>
  <c r="AA13" i="77"/>
  <c r="D14" i="77"/>
  <c r="E14" i="77"/>
  <c r="F14" i="77"/>
  <c r="G14" i="77"/>
  <c r="H14" i="77"/>
  <c r="I14" i="77"/>
  <c r="J14" i="77"/>
  <c r="K14" i="77"/>
  <c r="L14" i="77"/>
  <c r="M14" i="77"/>
  <c r="N14" i="77"/>
  <c r="O14" i="77"/>
  <c r="P14" i="77"/>
  <c r="Q14" i="77"/>
  <c r="R14" i="77"/>
  <c r="S14" i="77"/>
  <c r="T14" i="77"/>
  <c r="U14" i="77"/>
  <c r="V14" i="77"/>
  <c r="W14" i="77"/>
  <c r="X14" i="77"/>
  <c r="Y14" i="77"/>
  <c r="Z14" i="77"/>
  <c r="AA14" i="77"/>
  <c r="D15" i="77"/>
  <c r="E15" i="77"/>
  <c r="F15" i="77"/>
  <c r="G15" i="77"/>
  <c r="H15" i="77"/>
  <c r="I15" i="77"/>
  <c r="J15" i="77"/>
  <c r="K15" i="77"/>
  <c r="L15" i="77"/>
  <c r="M15" i="77"/>
  <c r="N15" i="77"/>
  <c r="O15" i="77"/>
  <c r="P15" i="77"/>
  <c r="Q15" i="77"/>
  <c r="R15" i="77"/>
  <c r="S15" i="77"/>
  <c r="T15" i="77"/>
  <c r="U15" i="77"/>
  <c r="V15" i="77"/>
  <c r="W15" i="77"/>
  <c r="X15" i="77"/>
  <c r="Y15" i="77"/>
  <c r="Z15" i="77"/>
  <c r="AA15" i="77"/>
  <c r="D16" i="77"/>
  <c r="E16" i="77"/>
  <c r="F16" i="77"/>
  <c r="G16" i="77"/>
  <c r="H16" i="77"/>
  <c r="I16" i="77"/>
  <c r="J16" i="77"/>
  <c r="K16" i="77"/>
  <c r="L16" i="77"/>
  <c r="M16" i="77"/>
  <c r="N16" i="77"/>
  <c r="O16" i="77"/>
  <c r="P16" i="77"/>
  <c r="Q16" i="77"/>
  <c r="R16" i="77"/>
  <c r="S16" i="77"/>
  <c r="T16" i="77"/>
  <c r="U16" i="77"/>
  <c r="V16" i="77"/>
  <c r="W16" i="77"/>
  <c r="X16" i="77"/>
  <c r="Y16" i="77"/>
  <c r="Z16" i="77"/>
  <c r="AA16" i="77"/>
  <c r="D17" i="77"/>
  <c r="E17" i="77"/>
  <c r="F17" i="77"/>
  <c r="G17" i="77"/>
  <c r="H17" i="77"/>
  <c r="I17" i="77"/>
  <c r="J17" i="77"/>
  <c r="K17" i="77"/>
  <c r="L17" i="77"/>
  <c r="M17" i="77"/>
  <c r="N17" i="77"/>
  <c r="O17" i="77"/>
  <c r="P17" i="77"/>
  <c r="Q17" i="77"/>
  <c r="R17" i="77"/>
  <c r="S17" i="77"/>
  <c r="T17" i="77"/>
  <c r="U17" i="77"/>
  <c r="V17" i="77"/>
  <c r="W17" i="77"/>
  <c r="X17" i="77"/>
  <c r="Y17" i="77"/>
  <c r="Z17" i="77"/>
  <c r="AA17" i="77"/>
  <c r="D18" i="77"/>
  <c r="E18" i="77"/>
  <c r="F18" i="77"/>
  <c r="G18" i="77"/>
  <c r="H18" i="77"/>
  <c r="I18" i="77"/>
  <c r="J18" i="77"/>
  <c r="K18" i="77"/>
  <c r="L18" i="77"/>
  <c r="M18" i="77"/>
  <c r="N18" i="77"/>
  <c r="O18" i="77"/>
  <c r="P18" i="77"/>
  <c r="Q18" i="77"/>
  <c r="R18" i="77"/>
  <c r="S18" i="77"/>
  <c r="T18" i="77"/>
  <c r="U18" i="77"/>
  <c r="V18" i="77"/>
  <c r="W18" i="77"/>
  <c r="X18" i="77"/>
  <c r="Y18" i="77"/>
  <c r="Z18" i="77"/>
  <c r="AA18" i="77"/>
  <c r="D19" i="77"/>
  <c r="E19" i="77"/>
  <c r="F19" i="77"/>
  <c r="G19" i="77"/>
  <c r="H19" i="77"/>
  <c r="I19" i="77"/>
  <c r="J19" i="77"/>
  <c r="K19" i="77"/>
  <c r="L19" i="77"/>
  <c r="M19" i="77"/>
  <c r="N19" i="77"/>
  <c r="O19" i="77"/>
  <c r="P19" i="77"/>
  <c r="Q19" i="77"/>
  <c r="R19" i="77"/>
  <c r="S19" i="77"/>
  <c r="T19" i="77"/>
  <c r="U19" i="77"/>
  <c r="V19" i="77"/>
  <c r="W19" i="77"/>
  <c r="X19" i="77"/>
  <c r="Y19" i="77"/>
  <c r="Z19" i="77"/>
  <c r="AA19" i="77"/>
  <c r="D20" i="77"/>
  <c r="E20" i="77"/>
  <c r="F20" i="77"/>
  <c r="G20" i="77"/>
  <c r="H20" i="77"/>
  <c r="I20" i="77"/>
  <c r="J20" i="77"/>
  <c r="K20" i="77"/>
  <c r="L20" i="77"/>
  <c r="M20" i="77"/>
  <c r="N20" i="77"/>
  <c r="O20" i="77"/>
  <c r="P20" i="77"/>
  <c r="Q20" i="77"/>
  <c r="R20" i="77"/>
  <c r="S20" i="77"/>
  <c r="T20" i="77"/>
  <c r="U20" i="77"/>
  <c r="V20" i="77"/>
  <c r="W20" i="77"/>
  <c r="X20" i="77"/>
  <c r="Y20" i="77"/>
  <c r="Z20" i="77"/>
  <c r="AA20" i="77"/>
  <c r="D21" i="77"/>
  <c r="E21" i="77"/>
  <c r="F21" i="77"/>
  <c r="G21" i="77"/>
  <c r="H21" i="77"/>
  <c r="I21" i="77"/>
  <c r="J21" i="77"/>
  <c r="K21" i="77"/>
  <c r="L21" i="77"/>
  <c r="M21" i="77"/>
  <c r="N21" i="77"/>
  <c r="O21" i="77"/>
  <c r="P21" i="77"/>
  <c r="Q21" i="77"/>
  <c r="R21" i="77"/>
  <c r="S21" i="77"/>
  <c r="T21" i="77"/>
  <c r="U21" i="77"/>
  <c r="V21" i="77"/>
  <c r="W21" i="77"/>
  <c r="X21" i="77"/>
  <c r="Y21" i="77"/>
  <c r="Z21" i="77"/>
  <c r="AA21" i="77"/>
  <c r="D22" i="77"/>
  <c r="E22" i="77"/>
  <c r="F22" i="77"/>
  <c r="G22" i="77"/>
  <c r="H22" i="77"/>
  <c r="I22" i="77"/>
  <c r="J22" i="77"/>
  <c r="K22" i="77"/>
  <c r="L22" i="77"/>
  <c r="M22" i="77"/>
  <c r="N22" i="77"/>
  <c r="O22" i="77"/>
  <c r="P22" i="77"/>
  <c r="Q22" i="77"/>
  <c r="R22" i="77"/>
  <c r="S22" i="77"/>
  <c r="T22" i="77"/>
  <c r="U22" i="77"/>
  <c r="V22" i="77"/>
  <c r="W22" i="77"/>
  <c r="X22" i="77"/>
  <c r="Y22" i="77"/>
  <c r="Z22" i="77"/>
  <c r="AA22" i="77"/>
  <c r="D23" i="77"/>
  <c r="E23" i="77"/>
  <c r="F23" i="77"/>
  <c r="G23" i="77"/>
  <c r="H23" i="77"/>
  <c r="I23" i="77"/>
  <c r="J23" i="77"/>
  <c r="K23" i="77"/>
  <c r="L23" i="77"/>
  <c r="M23" i="77"/>
  <c r="N23" i="77"/>
  <c r="O23" i="77"/>
  <c r="P23" i="77"/>
  <c r="Q23" i="77"/>
  <c r="R23" i="77"/>
  <c r="S23" i="77"/>
  <c r="T23" i="77"/>
  <c r="U23" i="77"/>
  <c r="V23" i="77"/>
  <c r="W23" i="77"/>
  <c r="X23" i="77"/>
  <c r="Y23" i="77"/>
  <c r="Z23" i="77"/>
  <c r="AA23" i="77"/>
  <c r="D24" i="77"/>
  <c r="E24" i="77"/>
  <c r="F24" i="77"/>
  <c r="G24" i="77"/>
  <c r="H24" i="77"/>
  <c r="I24" i="77"/>
  <c r="J24" i="77"/>
  <c r="K24" i="77"/>
  <c r="L24" i="77"/>
  <c r="M24" i="77"/>
  <c r="N24" i="77"/>
  <c r="O24" i="77"/>
  <c r="P24" i="77"/>
  <c r="Q24" i="77"/>
  <c r="R24" i="77"/>
  <c r="S24" i="77"/>
  <c r="T24" i="77"/>
  <c r="U24" i="77"/>
  <c r="V24" i="77"/>
  <c r="W24" i="77"/>
  <c r="X24" i="77"/>
  <c r="Y24" i="77"/>
  <c r="Z24" i="77"/>
  <c r="AA24" i="77"/>
  <c r="D25" i="77"/>
  <c r="E25" i="77"/>
  <c r="F25" i="77"/>
  <c r="G25" i="77"/>
  <c r="H25" i="77"/>
  <c r="I25" i="77"/>
  <c r="J25" i="77"/>
  <c r="K25" i="77"/>
  <c r="L25" i="77"/>
  <c r="M25" i="77"/>
  <c r="N25" i="77"/>
  <c r="O25" i="77"/>
  <c r="P25" i="77"/>
  <c r="Q25" i="77"/>
  <c r="R25" i="77"/>
  <c r="S25" i="77"/>
  <c r="T25" i="77"/>
  <c r="U25" i="77"/>
  <c r="V25" i="77"/>
  <c r="W25" i="77"/>
  <c r="X25" i="77"/>
  <c r="Y25" i="77"/>
  <c r="Z25" i="77"/>
  <c r="AA25" i="77"/>
  <c r="D26" i="77"/>
  <c r="E26" i="77"/>
  <c r="F26" i="77"/>
  <c r="G26" i="77"/>
  <c r="H26" i="77"/>
  <c r="I26" i="77"/>
  <c r="J26" i="77"/>
  <c r="K26" i="77"/>
  <c r="L26" i="77"/>
  <c r="M26" i="77"/>
  <c r="N26" i="77"/>
  <c r="O26" i="77"/>
  <c r="P26" i="77"/>
  <c r="Q26" i="77"/>
  <c r="R26" i="77"/>
  <c r="S26" i="77"/>
  <c r="T26" i="77"/>
  <c r="U26" i="77"/>
  <c r="V26" i="77"/>
  <c r="W26" i="77"/>
  <c r="X26" i="77"/>
  <c r="Y26" i="77"/>
  <c r="Z26" i="77"/>
  <c r="AA26" i="77"/>
  <c r="D27" i="77"/>
  <c r="E27" i="77"/>
  <c r="F27" i="77"/>
  <c r="G27" i="77"/>
  <c r="H27" i="77"/>
  <c r="I27" i="77"/>
  <c r="J27" i="77"/>
  <c r="K27" i="77"/>
  <c r="L27" i="77"/>
  <c r="M27" i="77"/>
  <c r="N27" i="77"/>
  <c r="O27" i="77"/>
  <c r="P27" i="77"/>
  <c r="Q27" i="77"/>
  <c r="R27" i="77"/>
  <c r="S27" i="77"/>
  <c r="T27" i="77"/>
  <c r="U27" i="77"/>
  <c r="V27" i="77"/>
  <c r="W27" i="77"/>
  <c r="X27" i="77"/>
  <c r="Y27" i="77"/>
  <c r="Z27" i="77"/>
  <c r="AA27" i="77"/>
  <c r="D28" i="77"/>
  <c r="E28" i="77"/>
  <c r="F28" i="77"/>
  <c r="G28" i="77"/>
  <c r="H28" i="77"/>
  <c r="I28" i="77"/>
  <c r="J28" i="77"/>
  <c r="K28" i="77"/>
  <c r="L28" i="77"/>
  <c r="M28" i="77"/>
  <c r="N28" i="77"/>
  <c r="O28" i="77"/>
  <c r="P28" i="77"/>
  <c r="Q28" i="77"/>
  <c r="R28" i="77"/>
  <c r="S28" i="77"/>
  <c r="T28" i="77"/>
  <c r="U28" i="77"/>
  <c r="V28" i="77"/>
  <c r="W28" i="77"/>
  <c r="X28" i="77"/>
  <c r="Y28" i="77"/>
  <c r="Z28" i="77"/>
  <c r="AA28" i="77"/>
  <c r="D29" i="77"/>
  <c r="E29" i="77"/>
  <c r="F29" i="77"/>
  <c r="G29" i="77"/>
  <c r="H29" i="77"/>
  <c r="I29" i="77"/>
  <c r="J29" i="77"/>
  <c r="K29" i="77"/>
  <c r="L29" i="77"/>
  <c r="M29" i="77"/>
  <c r="N29" i="77"/>
  <c r="O29" i="77"/>
  <c r="P29" i="77"/>
  <c r="Q29" i="77"/>
  <c r="R29" i="77"/>
  <c r="S29" i="77"/>
  <c r="T29" i="77"/>
  <c r="U29" i="77"/>
  <c r="V29" i="77"/>
  <c r="W29" i="77"/>
  <c r="X29" i="77"/>
  <c r="Y29" i="77"/>
  <c r="Z29" i="77"/>
  <c r="AA29" i="77"/>
  <c r="D30" i="77"/>
  <c r="E30" i="77"/>
  <c r="F30" i="77"/>
  <c r="G30" i="77"/>
  <c r="H30" i="77"/>
  <c r="I30" i="77"/>
  <c r="J30" i="77"/>
  <c r="K30" i="77"/>
  <c r="L30" i="77"/>
  <c r="M30" i="77"/>
  <c r="N30" i="77"/>
  <c r="O30" i="77"/>
  <c r="P30" i="77"/>
  <c r="Q30" i="77"/>
  <c r="R30" i="77"/>
  <c r="S30" i="77"/>
  <c r="T30" i="77"/>
  <c r="U30" i="77"/>
  <c r="V30" i="77"/>
  <c r="W30" i="77"/>
  <c r="X30" i="77"/>
  <c r="Y30" i="77"/>
  <c r="Z30" i="77"/>
  <c r="AA30" i="77"/>
  <c r="D31" i="77"/>
  <c r="E31" i="77"/>
  <c r="F31" i="77"/>
  <c r="G31" i="77"/>
  <c r="H31" i="77"/>
  <c r="I31" i="77"/>
  <c r="J31" i="77"/>
  <c r="K31" i="77"/>
  <c r="L31" i="77"/>
  <c r="M31" i="77"/>
  <c r="N31" i="77"/>
  <c r="O31" i="77"/>
  <c r="P31" i="77"/>
  <c r="Q31" i="77"/>
  <c r="R31" i="77"/>
  <c r="S31" i="77"/>
  <c r="T31" i="77"/>
  <c r="U31" i="77"/>
  <c r="V31" i="77"/>
  <c r="W31" i="77"/>
  <c r="X31" i="77"/>
  <c r="Y31" i="77"/>
  <c r="Z31" i="77"/>
  <c r="AA31" i="77"/>
  <c r="D32" i="77"/>
  <c r="E32" i="77"/>
  <c r="F32" i="77"/>
  <c r="G32" i="77"/>
  <c r="H32" i="77"/>
  <c r="I32" i="77"/>
  <c r="J32" i="77"/>
  <c r="K32" i="77"/>
  <c r="L32" i="77"/>
  <c r="M32" i="77"/>
  <c r="N32" i="77"/>
  <c r="O32" i="77"/>
  <c r="P32" i="77"/>
  <c r="Q32" i="77"/>
  <c r="R32" i="77"/>
  <c r="S32" i="77"/>
  <c r="T32" i="77"/>
  <c r="U32" i="77"/>
  <c r="V32" i="77"/>
  <c r="W32" i="77"/>
  <c r="X32" i="77"/>
  <c r="Y32" i="77"/>
  <c r="Z32" i="77"/>
  <c r="AA32" i="77"/>
  <c r="D33" i="77"/>
  <c r="E33" i="77"/>
  <c r="F33" i="77"/>
  <c r="G33" i="77"/>
  <c r="H33" i="77"/>
  <c r="I33" i="77"/>
  <c r="J33" i="77"/>
  <c r="K33" i="77"/>
  <c r="L33" i="77"/>
  <c r="M33" i="77"/>
  <c r="N33" i="77"/>
  <c r="O33" i="77"/>
  <c r="P33" i="77"/>
  <c r="Q33" i="77"/>
  <c r="R33" i="77"/>
  <c r="S33" i="77"/>
  <c r="T33" i="77"/>
  <c r="U33" i="77"/>
  <c r="V33" i="77"/>
  <c r="W33" i="77"/>
  <c r="X33" i="77"/>
  <c r="Y33" i="77"/>
  <c r="Z33" i="77"/>
  <c r="AA33" i="77"/>
  <c r="D34" i="77"/>
  <c r="E34" i="77"/>
  <c r="F34" i="77"/>
  <c r="G34" i="77"/>
  <c r="H34" i="77"/>
  <c r="I34" i="77"/>
  <c r="J34" i="77"/>
  <c r="K34" i="77"/>
  <c r="L34" i="77"/>
  <c r="M34" i="77"/>
  <c r="N34" i="77"/>
  <c r="O34" i="77"/>
  <c r="P34" i="77"/>
  <c r="Q34" i="77"/>
  <c r="R34" i="77"/>
  <c r="S34" i="77"/>
  <c r="T34" i="77"/>
  <c r="U34" i="77"/>
  <c r="V34" i="77"/>
  <c r="W34" i="77"/>
  <c r="X34" i="77"/>
  <c r="Y34" i="77"/>
  <c r="Z34" i="77"/>
  <c r="AA34" i="77"/>
  <c r="D35" i="77"/>
  <c r="E35" i="77"/>
  <c r="F35" i="77"/>
  <c r="G35" i="77"/>
  <c r="H35" i="77"/>
  <c r="I35" i="77"/>
  <c r="J35" i="77"/>
  <c r="K35" i="77"/>
  <c r="L35" i="77"/>
  <c r="M35" i="77"/>
  <c r="N35" i="77"/>
  <c r="O35" i="77"/>
  <c r="P35" i="77"/>
  <c r="Q35" i="77"/>
  <c r="R35" i="77"/>
  <c r="S35" i="77"/>
  <c r="T35" i="77"/>
  <c r="U35" i="77"/>
  <c r="V35" i="77"/>
  <c r="W35" i="77"/>
  <c r="X35" i="77"/>
  <c r="Y35" i="77"/>
  <c r="Z35" i="77"/>
  <c r="AA35" i="77"/>
  <c r="D36" i="77"/>
  <c r="E36" i="77"/>
  <c r="F36" i="77"/>
  <c r="G36" i="77"/>
  <c r="H36" i="77"/>
  <c r="I36" i="77"/>
  <c r="J36" i="77"/>
  <c r="K36" i="77"/>
  <c r="L36" i="77"/>
  <c r="M36" i="77"/>
  <c r="N36" i="77"/>
  <c r="O36" i="77"/>
  <c r="P36" i="77"/>
  <c r="Q36" i="77"/>
  <c r="R36" i="77"/>
  <c r="S36" i="77"/>
  <c r="T36" i="77"/>
  <c r="U36" i="77"/>
  <c r="V36" i="77"/>
  <c r="W36" i="77"/>
  <c r="X36" i="77"/>
  <c r="Y36" i="77"/>
  <c r="Z36" i="77"/>
  <c r="AA36" i="77"/>
  <c r="D37" i="77"/>
  <c r="E37" i="77"/>
  <c r="F37" i="77"/>
  <c r="G37" i="77"/>
  <c r="H37" i="77"/>
  <c r="I37" i="77"/>
  <c r="J37" i="77"/>
  <c r="K37" i="77"/>
  <c r="L37" i="77"/>
  <c r="M37" i="77"/>
  <c r="N37" i="77"/>
  <c r="O37" i="77"/>
  <c r="P37" i="77"/>
  <c r="Q37" i="77"/>
  <c r="R37" i="77"/>
  <c r="S37" i="77"/>
  <c r="T37" i="77"/>
  <c r="U37" i="77"/>
  <c r="V37" i="77"/>
  <c r="W37" i="77"/>
  <c r="X37" i="77"/>
  <c r="Y37" i="77"/>
  <c r="Z37" i="77"/>
  <c r="AA37" i="77"/>
  <c r="D38" i="77"/>
  <c r="E38" i="77"/>
  <c r="F38" i="77"/>
  <c r="G38" i="77"/>
  <c r="H38" i="77"/>
  <c r="I38" i="77"/>
  <c r="J38" i="77"/>
  <c r="K38" i="77"/>
  <c r="L38" i="77"/>
  <c r="M38" i="77"/>
  <c r="N38" i="77"/>
  <c r="O38" i="77"/>
  <c r="P38" i="77"/>
  <c r="Q38" i="77"/>
  <c r="R38" i="77"/>
  <c r="S38" i="77"/>
  <c r="T38" i="77"/>
  <c r="U38" i="77"/>
  <c r="V38" i="77"/>
  <c r="W38" i="77"/>
  <c r="X38" i="77"/>
  <c r="Y38" i="77"/>
  <c r="Z38" i="77"/>
  <c r="AA38" i="77"/>
  <c r="D39" i="77"/>
  <c r="E39" i="77"/>
  <c r="F39" i="77"/>
  <c r="G39" i="77"/>
  <c r="H39" i="77"/>
  <c r="I39" i="77"/>
  <c r="J39" i="77"/>
  <c r="K39" i="77"/>
  <c r="L39" i="77"/>
  <c r="M39" i="77"/>
  <c r="N39" i="77"/>
  <c r="O39" i="77"/>
  <c r="P39" i="77"/>
  <c r="Q39" i="77"/>
  <c r="R39" i="77"/>
  <c r="S39" i="77"/>
  <c r="T39" i="77"/>
  <c r="U39" i="77"/>
  <c r="V39" i="77"/>
  <c r="W39" i="77"/>
  <c r="X39" i="77"/>
  <c r="Y39" i="77"/>
  <c r="Z39" i="77"/>
  <c r="AA39" i="77"/>
  <c r="D40" i="77"/>
  <c r="E40" i="77"/>
  <c r="F40" i="77"/>
  <c r="G40" i="77"/>
  <c r="H40" i="77"/>
  <c r="I40" i="77"/>
  <c r="J40" i="77"/>
  <c r="K40" i="77"/>
  <c r="L40" i="77"/>
  <c r="M40" i="77"/>
  <c r="N40" i="77"/>
  <c r="O40" i="77"/>
  <c r="P40" i="77"/>
  <c r="Q40" i="77"/>
  <c r="R40" i="77"/>
  <c r="S40" i="77"/>
  <c r="T40" i="77"/>
  <c r="U40" i="77"/>
  <c r="V40" i="77"/>
  <c r="W40" i="77"/>
  <c r="X40" i="77"/>
  <c r="Y40" i="77"/>
  <c r="Z40" i="77"/>
  <c r="AA40" i="77"/>
  <c r="D41" i="77"/>
  <c r="E41" i="77"/>
  <c r="F41" i="77"/>
  <c r="G41" i="77"/>
  <c r="H41" i="77"/>
  <c r="I41" i="77"/>
  <c r="J41" i="77"/>
  <c r="K41" i="77"/>
  <c r="L41" i="77"/>
  <c r="M41" i="77"/>
  <c r="N41" i="77"/>
  <c r="O41" i="77"/>
  <c r="P41" i="77"/>
  <c r="Q41" i="77"/>
  <c r="R41" i="77"/>
  <c r="S41" i="77"/>
  <c r="T41" i="77"/>
  <c r="U41" i="77"/>
  <c r="V41" i="77"/>
  <c r="W41" i="77"/>
  <c r="X41" i="77"/>
  <c r="Y41" i="77"/>
  <c r="Z41" i="77"/>
  <c r="AA41" i="77"/>
  <c r="D42" i="77"/>
  <c r="E42" i="77"/>
  <c r="F42" i="77"/>
  <c r="G42" i="77"/>
  <c r="H42" i="77"/>
  <c r="I42" i="77"/>
  <c r="J42" i="77"/>
  <c r="K42" i="77"/>
  <c r="L42" i="77"/>
  <c r="M42" i="77"/>
  <c r="N42" i="77"/>
  <c r="O42" i="77"/>
  <c r="P42" i="77"/>
  <c r="Q42" i="77"/>
  <c r="R42" i="77"/>
  <c r="S42" i="77"/>
  <c r="T42" i="77"/>
  <c r="U42" i="77"/>
  <c r="V42" i="77"/>
  <c r="W42" i="77"/>
  <c r="X42" i="77"/>
  <c r="Y42" i="77"/>
  <c r="Z42" i="77"/>
  <c r="AA42" i="77"/>
  <c r="D43" i="77"/>
  <c r="E43" i="77"/>
  <c r="F43" i="77"/>
  <c r="G43" i="77"/>
  <c r="H43" i="77"/>
  <c r="I43" i="77"/>
  <c r="J43" i="77"/>
  <c r="K43" i="77"/>
  <c r="L43" i="77"/>
  <c r="M43" i="77"/>
  <c r="N43" i="77"/>
  <c r="O43" i="77"/>
  <c r="P43" i="77"/>
  <c r="Q43" i="77"/>
  <c r="R43" i="77"/>
  <c r="S43" i="77"/>
  <c r="T43" i="77"/>
  <c r="U43" i="77"/>
  <c r="V43" i="77"/>
  <c r="W43" i="77"/>
  <c r="X43" i="77"/>
  <c r="Y43" i="77"/>
  <c r="Z43" i="77"/>
  <c r="AA43" i="77"/>
  <c r="D44" i="77"/>
  <c r="E44" i="77"/>
  <c r="F44" i="77"/>
  <c r="G44" i="77"/>
  <c r="H44" i="77"/>
  <c r="I44" i="77"/>
  <c r="J44" i="77"/>
  <c r="K44" i="77"/>
  <c r="L44" i="77"/>
  <c r="M44" i="77"/>
  <c r="N44" i="77"/>
  <c r="O44" i="77"/>
  <c r="P44" i="77"/>
  <c r="Q44" i="77"/>
  <c r="R44" i="77"/>
  <c r="S44" i="77"/>
  <c r="T44" i="77"/>
  <c r="U44" i="77"/>
  <c r="V44" i="77"/>
  <c r="W44" i="77"/>
  <c r="X44" i="77"/>
  <c r="Y44" i="77"/>
  <c r="Z44" i="77"/>
  <c r="AA44" i="77"/>
  <c r="D45" i="77"/>
  <c r="E45" i="77"/>
  <c r="F45" i="77"/>
  <c r="G45" i="77"/>
  <c r="H45" i="77"/>
  <c r="I45" i="77"/>
  <c r="J45" i="77"/>
  <c r="K45" i="77"/>
  <c r="L45" i="77"/>
  <c r="M45" i="77"/>
  <c r="N45" i="77"/>
  <c r="O45" i="77"/>
  <c r="P45" i="77"/>
  <c r="Q45" i="77"/>
  <c r="R45" i="77"/>
  <c r="S45" i="77"/>
  <c r="T45" i="77"/>
  <c r="U45" i="77"/>
  <c r="V45" i="77"/>
  <c r="W45" i="77"/>
  <c r="X45" i="77"/>
  <c r="Y45" i="77"/>
  <c r="Z45" i="77"/>
  <c r="AA45" i="77"/>
  <c r="D46" i="77"/>
  <c r="E46" i="77"/>
  <c r="F46" i="77"/>
  <c r="G46" i="77"/>
  <c r="H46" i="77"/>
  <c r="I46" i="77"/>
  <c r="J46" i="77"/>
  <c r="K46" i="77"/>
  <c r="L46" i="77"/>
  <c r="M46" i="77"/>
  <c r="N46" i="77"/>
  <c r="O46" i="77"/>
  <c r="P46" i="77"/>
  <c r="Q46" i="77"/>
  <c r="R46" i="77"/>
  <c r="S46" i="77"/>
  <c r="T46" i="77"/>
  <c r="U46" i="77"/>
  <c r="V46" i="77"/>
  <c r="W46" i="77"/>
  <c r="X46" i="77"/>
  <c r="Y46" i="77"/>
  <c r="Z46" i="77"/>
  <c r="AA46" i="77"/>
  <c r="D47" i="77"/>
  <c r="E47" i="77"/>
  <c r="F47" i="77"/>
  <c r="G47" i="77"/>
  <c r="H47" i="77"/>
  <c r="I47" i="77"/>
  <c r="J47" i="77"/>
  <c r="K47" i="77"/>
  <c r="L47" i="77"/>
  <c r="M47" i="77"/>
  <c r="N47" i="77"/>
  <c r="O47" i="77"/>
  <c r="P47" i="77"/>
  <c r="Q47" i="77"/>
  <c r="R47" i="77"/>
  <c r="S47" i="77"/>
  <c r="T47" i="77"/>
  <c r="U47" i="77"/>
  <c r="V47" i="77"/>
  <c r="W47" i="77"/>
  <c r="X47" i="77"/>
  <c r="Y47" i="77"/>
  <c r="Z47" i="77"/>
  <c r="AA47" i="77"/>
  <c r="D48" i="77"/>
  <c r="E48" i="77"/>
  <c r="F48" i="77"/>
  <c r="G48" i="77"/>
  <c r="H48" i="77"/>
  <c r="I48" i="77"/>
  <c r="J48" i="77"/>
  <c r="K48" i="77"/>
  <c r="L48" i="77"/>
  <c r="M48" i="77"/>
  <c r="N48" i="77"/>
  <c r="O48" i="77"/>
  <c r="P48" i="77"/>
  <c r="Q48" i="77"/>
  <c r="R48" i="77"/>
  <c r="S48" i="77"/>
  <c r="T48" i="77"/>
  <c r="U48" i="77"/>
  <c r="V48" i="77"/>
  <c r="W48" i="77"/>
  <c r="X48" i="77"/>
  <c r="Y48" i="77"/>
  <c r="Z48" i="77"/>
  <c r="AA48" i="77"/>
  <c r="D49" i="77"/>
  <c r="E49" i="77"/>
  <c r="F49" i="77"/>
  <c r="G49" i="77"/>
  <c r="H49" i="77"/>
  <c r="I49" i="77"/>
  <c r="J49" i="77"/>
  <c r="K49" i="77"/>
  <c r="L49" i="77"/>
  <c r="M49" i="77"/>
  <c r="N49" i="77"/>
  <c r="O49" i="77"/>
  <c r="P49" i="77"/>
  <c r="Q49" i="77"/>
  <c r="R49" i="77"/>
  <c r="S49" i="77"/>
  <c r="T49" i="77"/>
  <c r="U49" i="77"/>
  <c r="V49" i="77"/>
  <c r="W49" i="77"/>
  <c r="X49" i="77"/>
  <c r="Y49" i="77"/>
  <c r="Z49" i="77"/>
  <c r="AA49" i="77"/>
  <c r="D50" i="77"/>
  <c r="E50" i="77"/>
  <c r="F50" i="77"/>
  <c r="G50" i="77"/>
  <c r="H50" i="77"/>
  <c r="I50" i="77"/>
  <c r="J50" i="77"/>
  <c r="K50" i="77"/>
  <c r="L50" i="77"/>
  <c r="M50" i="77"/>
  <c r="N50" i="77"/>
  <c r="O50" i="77"/>
  <c r="P50" i="77"/>
  <c r="Q50" i="77"/>
  <c r="R50" i="77"/>
  <c r="S50" i="77"/>
  <c r="T50" i="77"/>
  <c r="U50" i="77"/>
  <c r="V50" i="77"/>
  <c r="W50" i="77"/>
  <c r="X50" i="77"/>
  <c r="Y50" i="77"/>
  <c r="Z50" i="77"/>
  <c r="AA50" i="77"/>
  <c r="D51" i="77"/>
  <c r="E51" i="77"/>
  <c r="F51" i="77"/>
  <c r="G51" i="77"/>
  <c r="H51" i="77"/>
  <c r="I51" i="77"/>
  <c r="J51" i="77"/>
  <c r="K51" i="77"/>
  <c r="L51" i="77"/>
  <c r="M51" i="77"/>
  <c r="N51" i="77"/>
  <c r="O51" i="77"/>
  <c r="P51" i="77"/>
  <c r="Q51" i="77"/>
  <c r="R51" i="77"/>
  <c r="S51" i="77"/>
  <c r="T51" i="77"/>
  <c r="U51" i="77"/>
  <c r="V51" i="77"/>
  <c r="W51" i="77"/>
  <c r="X51" i="77"/>
  <c r="Y51" i="77"/>
  <c r="Z51" i="77"/>
  <c r="AA51" i="77"/>
  <c r="D52" i="77"/>
  <c r="E52" i="77"/>
  <c r="F52" i="77"/>
  <c r="G52" i="77"/>
  <c r="H52" i="77"/>
  <c r="I52" i="77"/>
  <c r="J52" i="77"/>
  <c r="K52" i="77"/>
  <c r="L52" i="77"/>
  <c r="M52" i="77"/>
  <c r="N52" i="77"/>
  <c r="O52" i="77"/>
  <c r="P52" i="77"/>
  <c r="Q52" i="77"/>
  <c r="R52" i="77"/>
  <c r="S52" i="77"/>
  <c r="T52" i="77"/>
  <c r="U52" i="77"/>
  <c r="V52" i="77"/>
  <c r="W52" i="77"/>
  <c r="X52" i="77"/>
  <c r="Y52" i="77"/>
  <c r="Z52" i="77"/>
  <c r="AA52" i="77"/>
  <c r="D53" i="77"/>
  <c r="E53" i="77"/>
  <c r="F53" i="77"/>
  <c r="G53" i="77"/>
  <c r="H53" i="77"/>
  <c r="I53" i="77"/>
  <c r="J53" i="77"/>
  <c r="K53" i="77"/>
  <c r="L53" i="77"/>
  <c r="M53" i="77"/>
  <c r="N53" i="77"/>
  <c r="O53" i="77"/>
  <c r="P53" i="77"/>
  <c r="Q53" i="77"/>
  <c r="R53" i="77"/>
  <c r="S53" i="77"/>
  <c r="T53" i="77"/>
  <c r="U53" i="77"/>
  <c r="V53" i="77"/>
  <c r="W53" i="77"/>
  <c r="X53" i="77"/>
  <c r="Y53" i="77"/>
  <c r="Z53" i="77"/>
  <c r="AA53" i="77"/>
  <c r="D54" i="77"/>
  <c r="E54" i="77"/>
  <c r="F54" i="77"/>
  <c r="G54" i="77"/>
  <c r="H54" i="77"/>
  <c r="I54" i="77"/>
  <c r="J54" i="77"/>
  <c r="K54" i="77"/>
  <c r="L54" i="77"/>
  <c r="M54" i="77"/>
  <c r="N54" i="77"/>
  <c r="O54" i="77"/>
  <c r="P54" i="77"/>
  <c r="Q54" i="77"/>
  <c r="R54" i="77"/>
  <c r="S54" i="77"/>
  <c r="T54" i="77"/>
  <c r="U54" i="77"/>
  <c r="V54" i="77"/>
  <c r="W54" i="77"/>
  <c r="X54" i="77"/>
  <c r="Y54" i="77"/>
  <c r="Z54" i="77"/>
  <c r="AA54" i="77"/>
  <c r="D55" i="77"/>
  <c r="E55" i="77"/>
  <c r="F55" i="77"/>
  <c r="G55" i="77"/>
  <c r="H55" i="77"/>
  <c r="I55" i="77"/>
  <c r="J55" i="77"/>
  <c r="K55" i="77"/>
  <c r="L55" i="77"/>
  <c r="M55" i="77"/>
  <c r="N55" i="77"/>
  <c r="O55" i="77"/>
  <c r="P55" i="77"/>
  <c r="Q55" i="77"/>
  <c r="R55" i="77"/>
  <c r="S55" i="77"/>
  <c r="T55" i="77"/>
  <c r="U55" i="77"/>
  <c r="V55" i="77"/>
  <c r="W55" i="77"/>
  <c r="X55" i="77"/>
  <c r="Y55" i="77"/>
  <c r="Z55" i="77"/>
  <c r="AA55" i="77"/>
  <c r="D56" i="77"/>
  <c r="E56" i="77"/>
  <c r="F56" i="77"/>
  <c r="G56" i="77"/>
  <c r="H56" i="77"/>
  <c r="I56" i="77"/>
  <c r="J56" i="77"/>
  <c r="K56" i="77"/>
  <c r="L56" i="77"/>
  <c r="M56" i="77"/>
  <c r="N56" i="77"/>
  <c r="O56" i="77"/>
  <c r="P56" i="77"/>
  <c r="Q56" i="77"/>
  <c r="R56" i="77"/>
  <c r="S56" i="77"/>
  <c r="T56" i="77"/>
  <c r="U56" i="77"/>
  <c r="V56" i="77"/>
  <c r="W56" i="77"/>
  <c r="X56" i="77"/>
  <c r="Y56" i="77"/>
  <c r="Z56" i="77"/>
  <c r="AA56" i="77"/>
  <c r="D57" i="77"/>
  <c r="E57" i="77"/>
  <c r="F57" i="77"/>
  <c r="G57" i="77"/>
  <c r="H57" i="77"/>
  <c r="I57" i="77"/>
  <c r="J57" i="77"/>
  <c r="K57" i="77"/>
  <c r="L57" i="77"/>
  <c r="M57" i="77"/>
  <c r="N57" i="77"/>
  <c r="O57" i="77"/>
  <c r="P57" i="77"/>
  <c r="Q57" i="77"/>
  <c r="R57" i="77"/>
  <c r="S57" i="77"/>
  <c r="T57" i="77"/>
  <c r="U57" i="77"/>
  <c r="V57" i="77"/>
  <c r="W57" i="77"/>
  <c r="X57" i="77"/>
  <c r="Y57" i="77"/>
  <c r="Z57" i="77"/>
  <c r="AA57" i="77"/>
  <c r="D58" i="77"/>
  <c r="E58" i="77"/>
  <c r="F58" i="77"/>
  <c r="G58" i="77"/>
  <c r="H58" i="77"/>
  <c r="I58" i="77"/>
  <c r="J58" i="77"/>
  <c r="K58" i="77"/>
  <c r="L58" i="77"/>
  <c r="M58" i="77"/>
  <c r="N58" i="77"/>
  <c r="O58" i="77"/>
  <c r="P58" i="77"/>
  <c r="Q58" i="77"/>
  <c r="R58" i="77"/>
  <c r="S58" i="77"/>
  <c r="T58" i="77"/>
  <c r="U58" i="77"/>
  <c r="V58" i="77"/>
  <c r="W58" i="77"/>
  <c r="X58" i="77"/>
  <c r="Y58" i="77"/>
  <c r="Z58" i="77"/>
  <c r="AA58" i="77"/>
  <c r="D59" i="77"/>
  <c r="E59" i="77"/>
  <c r="F59" i="77"/>
  <c r="G59" i="77"/>
  <c r="H59" i="77"/>
  <c r="I59" i="77"/>
  <c r="J59" i="77"/>
  <c r="K59" i="77"/>
  <c r="L59" i="77"/>
  <c r="M59" i="77"/>
  <c r="N59" i="77"/>
  <c r="O59" i="77"/>
  <c r="P59" i="77"/>
  <c r="Q59" i="77"/>
  <c r="R59" i="77"/>
  <c r="S59" i="77"/>
  <c r="T59" i="77"/>
  <c r="U59" i="77"/>
  <c r="V59" i="77"/>
  <c r="W59" i="77"/>
  <c r="X59" i="77"/>
  <c r="Y59" i="77"/>
  <c r="Z59" i="77"/>
  <c r="AA59" i="77"/>
  <c r="D60" i="77"/>
  <c r="E60" i="77"/>
  <c r="F60" i="77"/>
  <c r="G60" i="77"/>
  <c r="H60" i="77"/>
  <c r="I60" i="77"/>
  <c r="J60" i="77"/>
  <c r="K60" i="77"/>
  <c r="L60" i="77"/>
  <c r="M60" i="77"/>
  <c r="N60" i="77"/>
  <c r="O60" i="77"/>
  <c r="P60" i="77"/>
  <c r="Q60" i="77"/>
  <c r="R60" i="77"/>
  <c r="S60" i="77"/>
  <c r="T60" i="77"/>
  <c r="U60" i="77"/>
  <c r="V60" i="77"/>
  <c r="W60" i="77"/>
  <c r="X60" i="77"/>
  <c r="Y60" i="77"/>
  <c r="Z60" i="77"/>
  <c r="AA60" i="77"/>
  <c r="D61" i="77"/>
  <c r="E61" i="77"/>
  <c r="F61" i="77"/>
  <c r="G61" i="77"/>
  <c r="H61" i="77"/>
  <c r="I61" i="77"/>
  <c r="J61" i="77"/>
  <c r="K61" i="77"/>
  <c r="L61" i="77"/>
  <c r="M61" i="77"/>
  <c r="N61" i="77"/>
  <c r="O61" i="77"/>
  <c r="P61" i="77"/>
  <c r="Q61" i="77"/>
  <c r="R61" i="77"/>
  <c r="S61" i="77"/>
  <c r="T61" i="77"/>
  <c r="U61" i="77"/>
  <c r="V61" i="77"/>
  <c r="W61" i="77"/>
  <c r="X61" i="77"/>
  <c r="Y61" i="77"/>
  <c r="Z61" i="77"/>
  <c r="AA61" i="77"/>
  <c r="D62" i="77"/>
  <c r="E62" i="77"/>
  <c r="F62" i="77"/>
  <c r="G62" i="77"/>
  <c r="H62" i="77"/>
  <c r="I62" i="77"/>
  <c r="J62" i="77"/>
  <c r="K62" i="77"/>
  <c r="L62" i="77"/>
  <c r="M62" i="77"/>
  <c r="N62" i="77"/>
  <c r="O62" i="77"/>
  <c r="P62" i="77"/>
  <c r="Q62" i="77"/>
  <c r="R62" i="77"/>
  <c r="S62" i="77"/>
  <c r="T62" i="77"/>
  <c r="U62" i="77"/>
  <c r="V62" i="77"/>
  <c r="W62" i="77"/>
  <c r="X62" i="77"/>
  <c r="Y62" i="77"/>
  <c r="Z62" i="77"/>
  <c r="AA62" i="77"/>
  <c r="D63" i="77"/>
  <c r="E63" i="77"/>
  <c r="F63" i="77"/>
  <c r="G63" i="77"/>
  <c r="H63" i="77"/>
  <c r="I63" i="77"/>
  <c r="J63" i="77"/>
  <c r="K63" i="77"/>
  <c r="L63" i="77"/>
  <c r="M63" i="77"/>
  <c r="N63" i="77"/>
  <c r="O63" i="77"/>
  <c r="P63" i="77"/>
  <c r="Q63" i="77"/>
  <c r="R63" i="77"/>
  <c r="S63" i="77"/>
  <c r="T63" i="77"/>
  <c r="U63" i="77"/>
  <c r="V63" i="77"/>
  <c r="W63" i="77"/>
  <c r="X63" i="77"/>
  <c r="Y63" i="77"/>
  <c r="Z63" i="77"/>
  <c r="AA63" i="77"/>
  <c r="D64" i="77"/>
  <c r="E64" i="77"/>
  <c r="F64" i="77"/>
  <c r="G64" i="77"/>
  <c r="H64" i="77"/>
  <c r="I64" i="77"/>
  <c r="J64" i="77"/>
  <c r="K64" i="77"/>
  <c r="L64" i="77"/>
  <c r="M64" i="77"/>
  <c r="N64" i="77"/>
  <c r="O64" i="77"/>
  <c r="P64" i="77"/>
  <c r="Q64" i="77"/>
  <c r="R64" i="77"/>
  <c r="S64" i="77"/>
  <c r="T64" i="77"/>
  <c r="U64" i="77"/>
  <c r="V64" i="77"/>
  <c r="W64" i="77"/>
  <c r="X64" i="77"/>
  <c r="Y64" i="77"/>
  <c r="Z64" i="77"/>
  <c r="AA64" i="77"/>
  <c r="D65" i="77"/>
  <c r="E65" i="77"/>
  <c r="F65" i="77"/>
  <c r="G65" i="77"/>
  <c r="H65" i="77"/>
  <c r="I65" i="77"/>
  <c r="J65" i="77"/>
  <c r="K65" i="77"/>
  <c r="L65" i="77"/>
  <c r="M65" i="77"/>
  <c r="N65" i="77"/>
  <c r="O65" i="77"/>
  <c r="P65" i="77"/>
  <c r="Q65" i="77"/>
  <c r="R65" i="77"/>
  <c r="S65" i="77"/>
  <c r="T65" i="77"/>
  <c r="U65" i="77"/>
  <c r="V65" i="77"/>
  <c r="W65" i="77"/>
  <c r="X65" i="77"/>
  <c r="Y65" i="77"/>
  <c r="Z65" i="77"/>
  <c r="AA65" i="77"/>
  <c r="D66" i="77"/>
  <c r="E66" i="77"/>
  <c r="F66" i="77"/>
  <c r="G66" i="77"/>
  <c r="H66" i="77"/>
  <c r="I66" i="77"/>
  <c r="J66" i="77"/>
  <c r="K66" i="77"/>
  <c r="L66" i="77"/>
  <c r="M66" i="77"/>
  <c r="N66" i="77"/>
  <c r="O66" i="77"/>
  <c r="P66" i="77"/>
  <c r="Q66" i="77"/>
  <c r="R66" i="77"/>
  <c r="S66" i="77"/>
  <c r="T66" i="77"/>
  <c r="U66" i="77"/>
  <c r="V66" i="77"/>
  <c r="W66" i="77"/>
  <c r="X66" i="77"/>
  <c r="Y66" i="77"/>
  <c r="Z66" i="77"/>
  <c r="AA66" i="77"/>
  <c r="D67" i="77"/>
  <c r="E67" i="77"/>
  <c r="F67" i="77"/>
  <c r="G67" i="77"/>
  <c r="H67" i="77"/>
  <c r="I67" i="77"/>
  <c r="J67" i="77"/>
  <c r="K67" i="77"/>
  <c r="L67" i="77"/>
  <c r="M67" i="77"/>
  <c r="N67" i="77"/>
  <c r="O67" i="77"/>
  <c r="P67" i="77"/>
  <c r="Q67" i="77"/>
  <c r="R67" i="77"/>
  <c r="S67" i="77"/>
  <c r="T67" i="77"/>
  <c r="U67" i="77"/>
  <c r="V67" i="77"/>
  <c r="W67" i="77"/>
  <c r="X67" i="77"/>
  <c r="Y67" i="77"/>
  <c r="Z67" i="77"/>
  <c r="AA67" i="77"/>
  <c r="D68" i="77"/>
  <c r="E68" i="77"/>
  <c r="F68" i="77"/>
  <c r="G68" i="77"/>
  <c r="H68" i="77"/>
  <c r="I68" i="77"/>
  <c r="J68" i="77"/>
  <c r="K68" i="77"/>
  <c r="L68" i="77"/>
  <c r="M68" i="77"/>
  <c r="N68" i="77"/>
  <c r="O68" i="77"/>
  <c r="P68" i="77"/>
  <c r="Q68" i="77"/>
  <c r="R68" i="77"/>
  <c r="S68" i="77"/>
  <c r="T68" i="77"/>
  <c r="U68" i="77"/>
  <c r="V68" i="77"/>
  <c r="W68" i="77"/>
  <c r="X68" i="77"/>
  <c r="Y68" i="77"/>
  <c r="Z68" i="77"/>
  <c r="AA68" i="77"/>
  <c r="D69" i="77"/>
  <c r="E69" i="77"/>
  <c r="F69" i="77"/>
  <c r="G69" i="77"/>
  <c r="H69" i="77"/>
  <c r="I69" i="77"/>
  <c r="J69" i="77"/>
  <c r="K69" i="77"/>
  <c r="L69" i="77"/>
  <c r="M69" i="77"/>
  <c r="N69" i="77"/>
  <c r="O69" i="77"/>
  <c r="P69" i="77"/>
  <c r="Q69" i="77"/>
  <c r="R69" i="77"/>
  <c r="S69" i="77"/>
  <c r="T69" i="77"/>
  <c r="U69" i="77"/>
  <c r="V69" i="77"/>
  <c r="W69" i="77"/>
  <c r="X69" i="77"/>
  <c r="Y69" i="77"/>
  <c r="Z69" i="77"/>
  <c r="AA69" i="77"/>
  <c r="D70" i="77"/>
  <c r="E70" i="77"/>
  <c r="F70" i="77"/>
  <c r="G70" i="77"/>
  <c r="H70" i="77"/>
  <c r="I70" i="77"/>
  <c r="J70" i="77"/>
  <c r="K70" i="77"/>
  <c r="L70" i="77"/>
  <c r="M70" i="77"/>
  <c r="N70" i="77"/>
  <c r="O70" i="77"/>
  <c r="P70" i="77"/>
  <c r="Q70" i="77"/>
  <c r="R70" i="77"/>
  <c r="S70" i="77"/>
  <c r="T70" i="77"/>
  <c r="U70" i="77"/>
  <c r="V70" i="77"/>
  <c r="W70" i="77"/>
  <c r="X70" i="77"/>
  <c r="Y70" i="77"/>
  <c r="Z70" i="77"/>
  <c r="AA70" i="77"/>
  <c r="D71" i="77"/>
  <c r="E71" i="77"/>
  <c r="F71" i="77"/>
  <c r="G71" i="77"/>
  <c r="H71" i="77"/>
  <c r="I71" i="77"/>
  <c r="J71" i="77"/>
  <c r="K71" i="77"/>
  <c r="L71" i="77"/>
  <c r="M71" i="77"/>
  <c r="N71" i="77"/>
  <c r="O71" i="77"/>
  <c r="P71" i="77"/>
  <c r="Q71" i="77"/>
  <c r="R71" i="77"/>
  <c r="S71" i="77"/>
  <c r="T71" i="77"/>
  <c r="U71" i="77"/>
  <c r="V71" i="77"/>
  <c r="W71" i="77"/>
  <c r="X71" i="77"/>
  <c r="Y71" i="77"/>
  <c r="Z71" i="77"/>
  <c r="AA71" i="77"/>
  <c r="D72" i="77"/>
  <c r="E72" i="77"/>
  <c r="F72" i="77"/>
  <c r="G72" i="77"/>
  <c r="H72" i="77"/>
  <c r="I72" i="77"/>
  <c r="J72" i="77"/>
  <c r="K72" i="77"/>
  <c r="L72" i="77"/>
  <c r="M72" i="77"/>
  <c r="N72" i="77"/>
  <c r="O72" i="77"/>
  <c r="P72" i="77"/>
  <c r="Q72" i="77"/>
  <c r="R72" i="77"/>
  <c r="S72" i="77"/>
  <c r="T72" i="77"/>
  <c r="U72" i="77"/>
  <c r="V72" i="77"/>
  <c r="W72" i="77"/>
  <c r="X72" i="77"/>
  <c r="Y72" i="77"/>
  <c r="Z72" i="77"/>
  <c r="AA72" i="77"/>
  <c r="D73" i="77"/>
  <c r="E73" i="77"/>
  <c r="F73" i="77"/>
  <c r="G73" i="77"/>
  <c r="H73" i="77"/>
  <c r="I73" i="77"/>
  <c r="J73" i="77"/>
  <c r="K73" i="77"/>
  <c r="L73" i="77"/>
  <c r="M73" i="77"/>
  <c r="N73" i="77"/>
  <c r="O73" i="77"/>
  <c r="P73" i="77"/>
  <c r="Q73" i="77"/>
  <c r="R73" i="77"/>
  <c r="S73" i="77"/>
  <c r="T73" i="77"/>
  <c r="U73" i="77"/>
  <c r="V73" i="77"/>
  <c r="W73" i="77"/>
  <c r="X73" i="77"/>
  <c r="Y73" i="77"/>
  <c r="Z73" i="77"/>
  <c r="AA73" i="77"/>
  <c r="D74" i="77"/>
  <c r="E74" i="77"/>
  <c r="F74" i="77"/>
  <c r="G74" i="77"/>
  <c r="H74" i="77"/>
  <c r="I74" i="77"/>
  <c r="J74" i="77"/>
  <c r="K74" i="77"/>
  <c r="L74" i="77"/>
  <c r="M74" i="77"/>
  <c r="N74" i="77"/>
  <c r="O74" i="77"/>
  <c r="P74" i="77"/>
  <c r="Q74" i="77"/>
  <c r="R74" i="77"/>
  <c r="S74" i="77"/>
  <c r="T74" i="77"/>
  <c r="U74" i="77"/>
  <c r="V74" i="77"/>
  <c r="W74" i="77"/>
  <c r="X74" i="77"/>
  <c r="Y74" i="77"/>
  <c r="Z74" i="77"/>
  <c r="AA74" i="77"/>
  <c r="D75" i="77"/>
  <c r="E75" i="77"/>
  <c r="F75" i="77"/>
  <c r="G75" i="77"/>
  <c r="H75" i="77"/>
  <c r="I75" i="77"/>
  <c r="J75" i="77"/>
  <c r="K75" i="77"/>
  <c r="L75" i="77"/>
  <c r="M75" i="77"/>
  <c r="N75" i="77"/>
  <c r="O75" i="77"/>
  <c r="P75" i="77"/>
  <c r="Q75" i="77"/>
  <c r="R75" i="77"/>
  <c r="S75" i="77"/>
  <c r="T75" i="77"/>
  <c r="U75" i="77"/>
  <c r="V75" i="77"/>
  <c r="W75" i="77"/>
  <c r="X75" i="77"/>
  <c r="Y75" i="77"/>
  <c r="Z75" i="77"/>
  <c r="AA75" i="77"/>
  <c r="D76" i="77"/>
  <c r="E76" i="77"/>
  <c r="F76" i="77"/>
  <c r="G76" i="77"/>
  <c r="H76" i="77"/>
  <c r="I76" i="77"/>
  <c r="J76" i="77"/>
  <c r="K76" i="77"/>
  <c r="L76" i="77"/>
  <c r="M76" i="77"/>
  <c r="N76" i="77"/>
  <c r="O76" i="77"/>
  <c r="P76" i="77"/>
  <c r="Q76" i="77"/>
  <c r="R76" i="77"/>
  <c r="S76" i="77"/>
  <c r="T76" i="77"/>
  <c r="U76" i="77"/>
  <c r="V76" i="77"/>
  <c r="W76" i="77"/>
  <c r="X76" i="77"/>
  <c r="Y76" i="77"/>
  <c r="Z76" i="77"/>
  <c r="AA76" i="77"/>
  <c r="D77" i="77"/>
  <c r="E77" i="77"/>
  <c r="F77" i="77"/>
  <c r="G77" i="77"/>
  <c r="H77" i="77"/>
  <c r="I77" i="77"/>
  <c r="J77" i="77"/>
  <c r="K77" i="77"/>
  <c r="L77" i="77"/>
  <c r="M77" i="77"/>
  <c r="N77" i="77"/>
  <c r="O77" i="77"/>
  <c r="P77" i="77"/>
  <c r="Q77" i="77"/>
  <c r="R77" i="77"/>
  <c r="S77" i="77"/>
  <c r="T77" i="77"/>
  <c r="U77" i="77"/>
  <c r="V77" i="77"/>
  <c r="W77" i="77"/>
  <c r="X77" i="77"/>
  <c r="Y77" i="77"/>
  <c r="Z77" i="77"/>
  <c r="AA77" i="77"/>
  <c r="D78" i="77"/>
  <c r="E78" i="77"/>
  <c r="F78" i="77"/>
  <c r="G78" i="77"/>
  <c r="H78" i="77"/>
  <c r="I78" i="77"/>
  <c r="J78" i="77"/>
  <c r="K78" i="77"/>
  <c r="L78" i="77"/>
  <c r="M78" i="77"/>
  <c r="N78" i="77"/>
  <c r="O78" i="77"/>
  <c r="P78" i="77"/>
  <c r="Q78" i="77"/>
  <c r="R78" i="77"/>
  <c r="S78" i="77"/>
  <c r="T78" i="77"/>
  <c r="U78" i="77"/>
  <c r="V78" i="77"/>
  <c r="W78" i="77"/>
  <c r="X78" i="77"/>
  <c r="Y78" i="77"/>
  <c r="Z78" i="77"/>
  <c r="AA78" i="77"/>
  <c r="D79" i="77"/>
  <c r="E79" i="77"/>
  <c r="F79" i="77"/>
  <c r="G79" i="77"/>
  <c r="H79" i="77"/>
  <c r="I79" i="77"/>
  <c r="J79" i="77"/>
  <c r="K79" i="77"/>
  <c r="L79" i="77"/>
  <c r="M79" i="77"/>
  <c r="N79" i="77"/>
  <c r="O79" i="77"/>
  <c r="P79" i="77"/>
  <c r="Q79" i="77"/>
  <c r="R79" i="77"/>
  <c r="S79" i="77"/>
  <c r="T79" i="77"/>
  <c r="U79" i="77"/>
  <c r="V79" i="77"/>
  <c r="W79" i="77"/>
  <c r="X79" i="77"/>
  <c r="Y79" i="77"/>
  <c r="Z79" i="77"/>
  <c r="AA79" i="77"/>
  <c r="D80" i="77"/>
  <c r="E80" i="77"/>
  <c r="F80" i="77"/>
  <c r="G80" i="77"/>
  <c r="H80" i="77"/>
  <c r="I80" i="77"/>
  <c r="J80" i="77"/>
  <c r="K80" i="77"/>
  <c r="L80" i="77"/>
  <c r="M80" i="77"/>
  <c r="N80" i="77"/>
  <c r="O80" i="77"/>
  <c r="P80" i="77"/>
  <c r="Q80" i="77"/>
  <c r="R80" i="77"/>
  <c r="S80" i="77"/>
  <c r="T80" i="77"/>
  <c r="U80" i="77"/>
  <c r="V80" i="77"/>
  <c r="W80" i="77"/>
  <c r="X80" i="77"/>
  <c r="Y80" i="77"/>
  <c r="Z80" i="77"/>
  <c r="AA80" i="77"/>
  <c r="D81" i="77"/>
  <c r="E81" i="77"/>
  <c r="F81" i="77"/>
  <c r="G81" i="77"/>
  <c r="H81" i="77"/>
  <c r="I81" i="77"/>
  <c r="J81" i="77"/>
  <c r="K81" i="77"/>
  <c r="L81" i="77"/>
  <c r="M81" i="77"/>
  <c r="N81" i="77"/>
  <c r="O81" i="77"/>
  <c r="P81" i="77"/>
  <c r="Q81" i="77"/>
  <c r="R81" i="77"/>
  <c r="S81" i="77"/>
  <c r="T81" i="77"/>
  <c r="U81" i="77"/>
  <c r="V81" i="77"/>
  <c r="W81" i="77"/>
  <c r="X81" i="77"/>
  <c r="Y81" i="77"/>
  <c r="Z81" i="77"/>
  <c r="AA81" i="77"/>
  <c r="D82" i="77"/>
  <c r="E82" i="77"/>
  <c r="F82" i="77"/>
  <c r="G82" i="77"/>
  <c r="H82" i="77"/>
  <c r="I82" i="77"/>
  <c r="J82" i="77"/>
  <c r="K82" i="77"/>
  <c r="L82" i="77"/>
  <c r="M82" i="77"/>
  <c r="N82" i="77"/>
  <c r="O82" i="77"/>
  <c r="P82" i="77"/>
  <c r="Q82" i="77"/>
  <c r="R82" i="77"/>
  <c r="S82" i="77"/>
  <c r="T82" i="77"/>
  <c r="U82" i="77"/>
  <c r="V82" i="77"/>
  <c r="W82" i="77"/>
  <c r="X82" i="77"/>
  <c r="Y82" i="77"/>
  <c r="Z82" i="77"/>
  <c r="AA82" i="77"/>
  <c r="D83" i="77"/>
  <c r="E83" i="77"/>
  <c r="F83" i="77"/>
  <c r="G83" i="77"/>
  <c r="H83" i="77"/>
  <c r="I83" i="77"/>
  <c r="J83" i="77"/>
  <c r="K83" i="77"/>
  <c r="L83" i="77"/>
  <c r="M83" i="77"/>
  <c r="N83" i="77"/>
  <c r="O83" i="77"/>
  <c r="P83" i="77"/>
  <c r="Q83" i="77"/>
  <c r="R83" i="77"/>
  <c r="S83" i="77"/>
  <c r="T83" i="77"/>
  <c r="U83" i="77"/>
  <c r="V83" i="77"/>
  <c r="W83" i="77"/>
  <c r="X83" i="77"/>
  <c r="Y83" i="77"/>
  <c r="Z83" i="77"/>
  <c r="AA83" i="77"/>
  <c r="D84" i="77"/>
  <c r="E84" i="77"/>
  <c r="F84" i="77"/>
  <c r="G84" i="77"/>
  <c r="H84" i="77"/>
  <c r="I84" i="77"/>
  <c r="J84" i="77"/>
  <c r="K84" i="77"/>
  <c r="L84" i="77"/>
  <c r="M84" i="77"/>
  <c r="N84" i="77"/>
  <c r="O84" i="77"/>
  <c r="P84" i="77"/>
  <c r="Q84" i="77"/>
  <c r="R84" i="77"/>
  <c r="S84" i="77"/>
  <c r="T84" i="77"/>
  <c r="U84" i="77"/>
  <c r="V84" i="77"/>
  <c r="W84" i="77"/>
  <c r="X84" i="77"/>
  <c r="Y84" i="77"/>
  <c r="Z84" i="77"/>
  <c r="AA84" i="77"/>
  <c r="D85" i="77"/>
  <c r="E85" i="77"/>
  <c r="F85" i="77"/>
  <c r="G85" i="77"/>
  <c r="H85" i="77"/>
  <c r="I85" i="77"/>
  <c r="J85" i="77"/>
  <c r="K85" i="77"/>
  <c r="L85" i="77"/>
  <c r="M85" i="77"/>
  <c r="N85" i="77"/>
  <c r="O85" i="77"/>
  <c r="P85" i="77"/>
  <c r="Q85" i="77"/>
  <c r="R85" i="77"/>
  <c r="S85" i="77"/>
  <c r="T85" i="77"/>
  <c r="U85" i="77"/>
  <c r="V85" i="77"/>
  <c r="W85" i="77"/>
  <c r="X85" i="77"/>
  <c r="Y85" i="77"/>
  <c r="Z85" i="77"/>
  <c r="AA85" i="77"/>
  <c r="D86" i="77"/>
  <c r="E86" i="77"/>
  <c r="F86" i="77"/>
  <c r="G86" i="77"/>
  <c r="H86" i="77"/>
  <c r="I86" i="77"/>
  <c r="J86" i="77"/>
  <c r="K86" i="77"/>
  <c r="L86" i="77"/>
  <c r="M86" i="77"/>
  <c r="N86" i="77"/>
  <c r="O86" i="77"/>
  <c r="P86" i="77"/>
  <c r="Q86" i="77"/>
  <c r="R86" i="77"/>
  <c r="S86" i="77"/>
  <c r="T86" i="77"/>
  <c r="U86" i="77"/>
  <c r="V86" i="77"/>
  <c r="W86" i="77"/>
  <c r="X86" i="77"/>
  <c r="Y86" i="77"/>
  <c r="Z86" i="77"/>
  <c r="AA86" i="77"/>
  <c r="D87" i="77"/>
  <c r="E87" i="77"/>
  <c r="F87" i="77"/>
  <c r="G87" i="77"/>
  <c r="H87" i="77"/>
  <c r="I87" i="77"/>
  <c r="J87" i="77"/>
  <c r="K87" i="77"/>
  <c r="L87" i="77"/>
  <c r="M87" i="77"/>
  <c r="N87" i="77"/>
  <c r="O87" i="77"/>
  <c r="P87" i="77"/>
  <c r="Q87" i="77"/>
  <c r="R87" i="77"/>
  <c r="S87" i="77"/>
  <c r="T87" i="77"/>
  <c r="U87" i="77"/>
  <c r="V87" i="77"/>
  <c r="W87" i="77"/>
  <c r="X87" i="77"/>
  <c r="Y87" i="77"/>
  <c r="Z87" i="77"/>
  <c r="AA87" i="77"/>
  <c r="D88" i="77"/>
  <c r="E88" i="77"/>
  <c r="F88" i="77"/>
  <c r="G88" i="77"/>
  <c r="H88" i="77"/>
  <c r="I88" i="77"/>
  <c r="J88" i="77"/>
  <c r="K88" i="77"/>
  <c r="L88" i="77"/>
  <c r="M88" i="77"/>
  <c r="N88" i="77"/>
  <c r="O88" i="77"/>
  <c r="P88" i="77"/>
  <c r="Q88" i="77"/>
  <c r="R88" i="77"/>
  <c r="S88" i="77"/>
  <c r="T88" i="77"/>
  <c r="U88" i="77"/>
  <c r="V88" i="77"/>
  <c r="W88" i="77"/>
  <c r="X88" i="77"/>
  <c r="Y88" i="77"/>
  <c r="Z88" i="77"/>
  <c r="AA88" i="77"/>
  <c r="D89" i="77"/>
  <c r="E89" i="77"/>
  <c r="F89" i="77"/>
  <c r="G89" i="77"/>
  <c r="H89" i="77"/>
  <c r="I89" i="77"/>
  <c r="J89" i="77"/>
  <c r="K89" i="77"/>
  <c r="L89" i="77"/>
  <c r="M89" i="77"/>
  <c r="N89" i="77"/>
  <c r="O89" i="77"/>
  <c r="P89" i="77"/>
  <c r="Q89" i="77"/>
  <c r="R89" i="77"/>
  <c r="S89" i="77"/>
  <c r="T89" i="77"/>
  <c r="U89" i="77"/>
  <c r="V89" i="77"/>
  <c r="W89" i="77"/>
  <c r="X89" i="77"/>
  <c r="Y89" i="77"/>
  <c r="Z89" i="77"/>
  <c r="AA89" i="77"/>
  <c r="D90" i="77"/>
  <c r="E90" i="77"/>
  <c r="F90" i="77"/>
  <c r="G90" i="77"/>
  <c r="H90" i="77"/>
  <c r="I90" i="77"/>
  <c r="J90" i="77"/>
  <c r="K90" i="77"/>
  <c r="L90" i="77"/>
  <c r="M90" i="77"/>
  <c r="N90" i="77"/>
  <c r="O90" i="77"/>
  <c r="P90" i="77"/>
  <c r="Q90" i="77"/>
  <c r="R90" i="77"/>
  <c r="S90" i="77"/>
  <c r="T90" i="77"/>
  <c r="U90" i="77"/>
  <c r="V90" i="77"/>
  <c r="W90" i="77"/>
  <c r="X90" i="77"/>
  <c r="Y90" i="77"/>
  <c r="Z90" i="77"/>
  <c r="AA90" i="77"/>
  <c r="D91" i="77"/>
  <c r="E91" i="77"/>
  <c r="F91" i="77"/>
  <c r="G91" i="77"/>
  <c r="H91" i="77"/>
  <c r="I91" i="77"/>
  <c r="J91" i="77"/>
  <c r="K91" i="77"/>
  <c r="L91" i="77"/>
  <c r="M91" i="77"/>
  <c r="N91" i="77"/>
  <c r="O91" i="77"/>
  <c r="P91" i="77"/>
  <c r="Q91" i="77"/>
  <c r="R91" i="77"/>
  <c r="S91" i="77"/>
  <c r="T91" i="77"/>
  <c r="U91" i="77"/>
  <c r="V91" i="77"/>
  <c r="W91" i="77"/>
  <c r="X91" i="77"/>
  <c r="Y91" i="77"/>
  <c r="Z91" i="77"/>
  <c r="AA91" i="77"/>
  <c r="D92" i="77"/>
  <c r="E92" i="77"/>
  <c r="F92" i="77"/>
  <c r="G92" i="77"/>
  <c r="H92" i="77"/>
  <c r="I92" i="77"/>
  <c r="J92" i="77"/>
  <c r="K92" i="77"/>
  <c r="L92" i="77"/>
  <c r="M92" i="77"/>
  <c r="N92" i="77"/>
  <c r="O92" i="77"/>
  <c r="P92" i="77"/>
  <c r="Q92" i="77"/>
  <c r="R92" i="77"/>
  <c r="S92" i="77"/>
  <c r="T92" i="77"/>
  <c r="U92" i="77"/>
  <c r="V92" i="77"/>
  <c r="W92" i="77"/>
  <c r="X92" i="77"/>
  <c r="Y92" i="77"/>
  <c r="Z92" i="77"/>
  <c r="AA92" i="77"/>
  <c r="D93" i="77"/>
  <c r="E93" i="77"/>
  <c r="F93" i="77"/>
  <c r="G93" i="77"/>
  <c r="H93" i="77"/>
  <c r="I93" i="77"/>
  <c r="J93" i="77"/>
  <c r="K93" i="77"/>
  <c r="L93" i="77"/>
  <c r="M93" i="77"/>
  <c r="N93" i="77"/>
  <c r="O93" i="77"/>
  <c r="P93" i="77"/>
  <c r="Q93" i="77"/>
  <c r="R93" i="77"/>
  <c r="S93" i="77"/>
  <c r="T93" i="77"/>
  <c r="U93" i="77"/>
  <c r="V93" i="77"/>
  <c r="W93" i="77"/>
  <c r="X93" i="77"/>
  <c r="Y93" i="77"/>
  <c r="Z93" i="77"/>
  <c r="AA93" i="77"/>
  <c r="D94" i="77"/>
  <c r="E94" i="77"/>
  <c r="F94" i="77"/>
  <c r="G94" i="77"/>
  <c r="H94" i="77"/>
  <c r="I94" i="77"/>
  <c r="J94" i="77"/>
  <c r="K94" i="77"/>
  <c r="L94" i="77"/>
  <c r="M94" i="77"/>
  <c r="N94" i="77"/>
  <c r="O94" i="77"/>
  <c r="P94" i="77"/>
  <c r="Q94" i="77"/>
  <c r="R94" i="77"/>
  <c r="S94" i="77"/>
  <c r="T94" i="77"/>
  <c r="U94" i="77"/>
  <c r="V94" i="77"/>
  <c r="W94" i="77"/>
  <c r="X94" i="77"/>
  <c r="Y94" i="77"/>
  <c r="Z94" i="77"/>
  <c r="AA94" i="77"/>
  <c r="D95" i="77"/>
  <c r="E95" i="77"/>
  <c r="F95" i="77"/>
  <c r="G95" i="77"/>
  <c r="H95" i="77"/>
  <c r="I95" i="77"/>
  <c r="J95" i="77"/>
  <c r="K95" i="77"/>
  <c r="L95" i="77"/>
  <c r="M95" i="77"/>
  <c r="N95" i="77"/>
  <c r="O95" i="77"/>
  <c r="P95" i="77"/>
  <c r="Q95" i="77"/>
  <c r="R95" i="77"/>
  <c r="S95" i="77"/>
  <c r="T95" i="77"/>
  <c r="U95" i="77"/>
  <c r="V95" i="77"/>
  <c r="W95" i="77"/>
  <c r="X95" i="77"/>
  <c r="Y95" i="77"/>
  <c r="Z95" i="77"/>
  <c r="AA95" i="77"/>
  <c r="D96" i="77"/>
  <c r="E96" i="77"/>
  <c r="F96" i="77"/>
  <c r="G96" i="77"/>
  <c r="H96" i="77"/>
  <c r="I96" i="77"/>
  <c r="J96" i="77"/>
  <c r="K96" i="77"/>
  <c r="L96" i="77"/>
  <c r="M96" i="77"/>
  <c r="N96" i="77"/>
  <c r="O96" i="77"/>
  <c r="P96" i="77"/>
  <c r="Q96" i="77"/>
  <c r="R96" i="77"/>
  <c r="S96" i="77"/>
  <c r="T96" i="77"/>
  <c r="U96" i="77"/>
  <c r="V96" i="77"/>
  <c r="W96" i="77"/>
  <c r="X96" i="77"/>
  <c r="Y96" i="77"/>
  <c r="Z96" i="77"/>
  <c r="AA96" i="77"/>
  <c r="D97" i="77"/>
  <c r="E97" i="77"/>
  <c r="F97" i="77"/>
  <c r="G97" i="77"/>
  <c r="H97" i="77"/>
  <c r="I97" i="77"/>
  <c r="J97" i="77"/>
  <c r="K97" i="77"/>
  <c r="L97" i="77"/>
  <c r="M97" i="77"/>
  <c r="N97" i="77"/>
  <c r="O97" i="77"/>
  <c r="P97" i="77"/>
  <c r="Q97" i="77"/>
  <c r="R97" i="77"/>
  <c r="S97" i="77"/>
  <c r="T97" i="77"/>
  <c r="U97" i="77"/>
  <c r="V97" i="77"/>
  <c r="W97" i="77"/>
  <c r="X97" i="77"/>
  <c r="Y97" i="77"/>
  <c r="Z97" i="77"/>
  <c r="AA97" i="77"/>
  <c r="D98" i="77"/>
  <c r="E98" i="77"/>
  <c r="F98" i="77"/>
  <c r="G98" i="77"/>
  <c r="H98" i="77"/>
  <c r="I98" i="77"/>
  <c r="J98" i="77"/>
  <c r="K98" i="77"/>
  <c r="L98" i="77"/>
  <c r="M98" i="77"/>
  <c r="N98" i="77"/>
  <c r="O98" i="77"/>
  <c r="P98" i="77"/>
  <c r="Q98" i="77"/>
  <c r="R98" i="77"/>
  <c r="S98" i="77"/>
  <c r="T98" i="77"/>
  <c r="U98" i="77"/>
  <c r="V98" i="77"/>
  <c r="W98" i="77"/>
  <c r="X98" i="77"/>
  <c r="Y98" i="77"/>
  <c r="Z98" i="77"/>
  <c r="AA98" i="77"/>
  <c r="D99" i="77"/>
  <c r="E99" i="77"/>
  <c r="F99" i="77"/>
  <c r="G99" i="77"/>
  <c r="H99" i="77"/>
  <c r="I99" i="77"/>
  <c r="J99" i="77"/>
  <c r="K99" i="77"/>
  <c r="L99" i="77"/>
  <c r="M99" i="77"/>
  <c r="N99" i="77"/>
  <c r="O99" i="77"/>
  <c r="P99" i="77"/>
  <c r="Q99" i="77"/>
  <c r="R99" i="77"/>
  <c r="S99" i="77"/>
  <c r="T99" i="77"/>
  <c r="U99" i="77"/>
  <c r="V99" i="77"/>
  <c r="W99" i="77"/>
  <c r="X99" i="77"/>
  <c r="Y99" i="77"/>
  <c r="Z99" i="77"/>
  <c r="AA99" i="77"/>
  <c r="D100" i="77"/>
  <c r="E100" i="77"/>
  <c r="F100" i="77"/>
  <c r="G100" i="77"/>
  <c r="H100" i="77"/>
  <c r="I100" i="77"/>
  <c r="J100" i="77"/>
  <c r="K100" i="77"/>
  <c r="L100" i="77"/>
  <c r="M100" i="77"/>
  <c r="N100" i="77"/>
  <c r="O100" i="77"/>
  <c r="P100" i="77"/>
  <c r="Q100" i="77"/>
  <c r="R100" i="77"/>
  <c r="S100" i="77"/>
  <c r="T100" i="77"/>
  <c r="U100" i="77"/>
  <c r="V100" i="77"/>
  <c r="W100" i="77"/>
  <c r="X100" i="77"/>
  <c r="Y100" i="77"/>
  <c r="Z100" i="77"/>
  <c r="AA100" i="77"/>
  <c r="D101" i="77"/>
  <c r="E101" i="77"/>
  <c r="F101" i="77"/>
  <c r="G101" i="77"/>
  <c r="H101" i="77"/>
  <c r="I101" i="77"/>
  <c r="J101" i="77"/>
  <c r="K101" i="77"/>
  <c r="L101" i="77"/>
  <c r="M101" i="77"/>
  <c r="N101" i="77"/>
  <c r="O101" i="77"/>
  <c r="P101" i="77"/>
  <c r="Q101" i="77"/>
  <c r="R101" i="77"/>
  <c r="S101" i="77"/>
  <c r="T101" i="77"/>
  <c r="U101" i="77"/>
  <c r="V101" i="77"/>
  <c r="W101" i="77"/>
  <c r="X101" i="77"/>
  <c r="Y101" i="77"/>
  <c r="Z101" i="77"/>
  <c r="AA101" i="77"/>
  <c r="D102" i="77"/>
  <c r="E102" i="77"/>
  <c r="F102" i="77"/>
  <c r="G102" i="77"/>
  <c r="H102" i="77"/>
  <c r="I102" i="77"/>
  <c r="J102" i="77"/>
  <c r="K102" i="77"/>
  <c r="L102" i="77"/>
  <c r="M102" i="77"/>
  <c r="N102" i="77"/>
  <c r="O102" i="77"/>
  <c r="P102" i="77"/>
  <c r="Q102" i="77"/>
  <c r="R102" i="77"/>
  <c r="S102" i="77"/>
  <c r="T102" i="77"/>
  <c r="U102" i="77"/>
  <c r="V102" i="77"/>
  <c r="W102" i="77"/>
  <c r="X102" i="77"/>
  <c r="Y102" i="77"/>
  <c r="Z102" i="77"/>
  <c r="AA102" i="77"/>
  <c r="D103" i="77"/>
  <c r="E103" i="77"/>
  <c r="F103" i="77"/>
  <c r="G103" i="77"/>
  <c r="H103" i="77"/>
  <c r="I103" i="77"/>
  <c r="J103" i="77"/>
  <c r="K103" i="77"/>
  <c r="L103" i="77"/>
  <c r="M103" i="77"/>
  <c r="N103" i="77"/>
  <c r="O103" i="77"/>
  <c r="P103" i="77"/>
  <c r="Q103" i="77"/>
  <c r="R103" i="77"/>
  <c r="S103" i="77"/>
  <c r="T103" i="77"/>
  <c r="U103" i="77"/>
  <c r="V103" i="77"/>
  <c r="W103" i="77"/>
  <c r="X103" i="77"/>
  <c r="Y103" i="77"/>
  <c r="Z103" i="77"/>
  <c r="AA103" i="77"/>
  <c r="D104" i="77"/>
  <c r="E104" i="77"/>
  <c r="F104" i="77"/>
  <c r="G104" i="77"/>
  <c r="H104" i="77"/>
  <c r="I104" i="77"/>
  <c r="J104" i="77"/>
  <c r="K104" i="77"/>
  <c r="L104" i="77"/>
  <c r="M104" i="77"/>
  <c r="N104" i="77"/>
  <c r="O104" i="77"/>
  <c r="P104" i="77"/>
  <c r="Q104" i="77"/>
  <c r="R104" i="77"/>
  <c r="S104" i="77"/>
  <c r="T104" i="77"/>
  <c r="U104" i="77"/>
  <c r="V104" i="77"/>
  <c r="W104" i="77"/>
  <c r="X104" i="77"/>
  <c r="Y104" i="77"/>
  <c r="Z104" i="77"/>
  <c r="AA104" i="77"/>
  <c r="D105" i="77"/>
  <c r="E105" i="77"/>
  <c r="F105" i="77"/>
  <c r="G105" i="77"/>
  <c r="H105" i="77"/>
  <c r="I105" i="77"/>
  <c r="J105" i="77"/>
  <c r="K105" i="77"/>
  <c r="L105" i="77"/>
  <c r="M105" i="77"/>
  <c r="N105" i="77"/>
  <c r="O105" i="77"/>
  <c r="P105" i="77"/>
  <c r="Q105" i="77"/>
  <c r="R105" i="77"/>
  <c r="S105" i="77"/>
  <c r="T105" i="77"/>
  <c r="U105" i="77"/>
  <c r="V105" i="77"/>
  <c r="W105" i="77"/>
  <c r="X105" i="77"/>
  <c r="Y105" i="77"/>
  <c r="Z105" i="77"/>
  <c r="AA105" i="77"/>
  <c r="D106" i="77"/>
  <c r="E106" i="77"/>
  <c r="F106" i="77"/>
  <c r="G106" i="77"/>
  <c r="H106" i="77"/>
  <c r="I106" i="77"/>
  <c r="J106" i="77"/>
  <c r="K106" i="77"/>
  <c r="L106" i="77"/>
  <c r="M106" i="77"/>
  <c r="N106" i="77"/>
  <c r="O106" i="77"/>
  <c r="P106" i="77"/>
  <c r="Q106" i="77"/>
  <c r="R106" i="77"/>
  <c r="S106" i="77"/>
  <c r="T106" i="77"/>
  <c r="U106" i="77"/>
  <c r="V106" i="77"/>
  <c r="W106" i="77"/>
  <c r="X106" i="77"/>
  <c r="Y106" i="77"/>
  <c r="Z106" i="77"/>
  <c r="AA106" i="77"/>
  <c r="C7" i="77"/>
  <c r="C8" i="77"/>
  <c r="C9" i="77"/>
  <c r="C10" i="77"/>
  <c r="C11" i="77"/>
  <c r="C12" i="77"/>
  <c r="C13" i="77"/>
  <c r="C14" i="77"/>
  <c r="C15" i="77"/>
  <c r="C16" i="77"/>
  <c r="C17" i="77"/>
  <c r="C18" i="77"/>
  <c r="C19" i="77"/>
  <c r="C20" i="77"/>
  <c r="C21" i="77"/>
  <c r="C22" i="77"/>
  <c r="C23" i="77"/>
  <c r="C24" i="77"/>
  <c r="C25" i="77"/>
  <c r="C26" i="77"/>
  <c r="C27" i="77"/>
  <c r="C28" i="77"/>
  <c r="C29" i="77"/>
  <c r="C30" i="77"/>
  <c r="C31" i="77"/>
  <c r="C32" i="77"/>
  <c r="C33" i="77"/>
  <c r="C34" i="77"/>
  <c r="C35" i="77"/>
  <c r="C36" i="77"/>
  <c r="C37" i="77"/>
  <c r="C38" i="77"/>
  <c r="C39" i="77"/>
  <c r="C40" i="77"/>
  <c r="C41" i="77"/>
  <c r="C42" i="77"/>
  <c r="C43" i="77"/>
  <c r="C44" i="77"/>
  <c r="C45" i="77"/>
  <c r="C46" i="77"/>
  <c r="C47" i="77"/>
  <c r="C48" i="77"/>
  <c r="C49" i="77"/>
  <c r="C50" i="77"/>
  <c r="C51" i="77"/>
  <c r="C52" i="77"/>
  <c r="C53" i="77"/>
  <c r="C54" i="77"/>
  <c r="C55" i="77"/>
  <c r="C56" i="77"/>
  <c r="C57" i="77"/>
  <c r="C58" i="77"/>
  <c r="C59" i="77"/>
  <c r="C60" i="77"/>
  <c r="C61" i="77"/>
  <c r="C62" i="77"/>
  <c r="C63" i="77"/>
  <c r="C64" i="77"/>
  <c r="C65" i="77"/>
  <c r="C66" i="77"/>
  <c r="C67" i="77"/>
  <c r="C68" i="77"/>
  <c r="C69" i="77"/>
  <c r="C70" i="77"/>
  <c r="C71" i="77"/>
  <c r="C72" i="77"/>
  <c r="C73" i="77"/>
  <c r="C74" i="77"/>
  <c r="C75" i="77"/>
  <c r="C76" i="77"/>
  <c r="C77" i="77"/>
  <c r="C78" i="77"/>
  <c r="C79" i="77"/>
  <c r="C80" i="77"/>
  <c r="C81" i="77"/>
  <c r="C82" i="77"/>
  <c r="C83" i="77"/>
  <c r="C84" i="77"/>
  <c r="C85" i="77"/>
  <c r="C86" i="77"/>
  <c r="C87" i="77"/>
  <c r="C88" i="77"/>
  <c r="C89" i="77"/>
  <c r="C90" i="77"/>
  <c r="C91" i="77"/>
  <c r="C92" i="77"/>
  <c r="C93" i="77"/>
  <c r="C94" i="77"/>
  <c r="C95" i="77"/>
  <c r="C96" i="77"/>
  <c r="C97" i="77"/>
  <c r="C98" i="77"/>
  <c r="C99" i="77"/>
  <c r="C100" i="77"/>
  <c r="C101" i="77"/>
  <c r="C102" i="77"/>
  <c r="C103" i="77"/>
  <c r="C104" i="77"/>
  <c r="C105" i="77"/>
  <c r="C106" i="77"/>
  <c r="C107" i="77"/>
  <c r="C6" i="76"/>
  <c r="D6" i="76"/>
  <c r="E6" i="76"/>
  <c r="F6" i="76"/>
  <c r="G6" i="76"/>
  <c r="H6" i="76"/>
  <c r="I6" i="76"/>
  <c r="J6" i="76"/>
  <c r="K6" i="76"/>
  <c r="L6" i="76"/>
  <c r="M6" i="76"/>
  <c r="N6" i="76"/>
  <c r="O6" i="76"/>
  <c r="P6" i="76"/>
  <c r="Q6" i="76"/>
  <c r="R6" i="76"/>
  <c r="S6" i="76"/>
  <c r="T6" i="76"/>
  <c r="U6" i="76"/>
  <c r="V6" i="76"/>
  <c r="W6" i="76"/>
  <c r="X6" i="76"/>
  <c r="Y6" i="76"/>
  <c r="Z6" i="76"/>
  <c r="AA6" i="76"/>
  <c r="D7" i="76"/>
  <c r="E7" i="76"/>
  <c r="F7" i="76"/>
  <c r="G7" i="76"/>
  <c r="H7" i="76"/>
  <c r="I7" i="76"/>
  <c r="J7" i="76"/>
  <c r="K7" i="76"/>
  <c r="L7" i="76"/>
  <c r="M7" i="76"/>
  <c r="N7" i="76"/>
  <c r="O7" i="76"/>
  <c r="P7" i="76"/>
  <c r="Q7" i="76"/>
  <c r="R7" i="76"/>
  <c r="S7" i="76"/>
  <c r="T7" i="76"/>
  <c r="U7" i="76"/>
  <c r="V7" i="76"/>
  <c r="W7" i="76"/>
  <c r="X7" i="76"/>
  <c r="Y7" i="76"/>
  <c r="Z7" i="76"/>
  <c r="AA7" i="76"/>
  <c r="D8" i="76"/>
  <c r="E8" i="76"/>
  <c r="F8" i="76"/>
  <c r="G8" i="76"/>
  <c r="H8" i="76"/>
  <c r="I8" i="76"/>
  <c r="J8" i="76"/>
  <c r="K8" i="76"/>
  <c r="L8" i="76"/>
  <c r="M8" i="76"/>
  <c r="N8" i="76"/>
  <c r="O8" i="76"/>
  <c r="P8" i="76"/>
  <c r="Q8" i="76"/>
  <c r="R8" i="76"/>
  <c r="S8" i="76"/>
  <c r="T8" i="76"/>
  <c r="U8" i="76"/>
  <c r="V8" i="76"/>
  <c r="W8" i="76"/>
  <c r="X8" i="76"/>
  <c r="Y8" i="76"/>
  <c r="Z8" i="76"/>
  <c r="AA8" i="76"/>
  <c r="D9" i="76"/>
  <c r="E9" i="76"/>
  <c r="F9" i="76"/>
  <c r="G9" i="76"/>
  <c r="H9" i="76"/>
  <c r="I9" i="76"/>
  <c r="J9" i="76"/>
  <c r="K9" i="76"/>
  <c r="L9" i="76"/>
  <c r="M9" i="76"/>
  <c r="N9" i="76"/>
  <c r="O9" i="76"/>
  <c r="P9" i="76"/>
  <c r="Q9" i="76"/>
  <c r="R9" i="76"/>
  <c r="S9" i="76"/>
  <c r="T9" i="76"/>
  <c r="U9" i="76"/>
  <c r="V9" i="76"/>
  <c r="W9" i="76"/>
  <c r="X9" i="76"/>
  <c r="Y9" i="76"/>
  <c r="Z9" i="76"/>
  <c r="AA9" i="76"/>
  <c r="D10" i="76"/>
  <c r="E10" i="76"/>
  <c r="F10" i="76"/>
  <c r="G10" i="76"/>
  <c r="H10" i="76"/>
  <c r="I10" i="76"/>
  <c r="J10" i="76"/>
  <c r="K10" i="76"/>
  <c r="L10" i="76"/>
  <c r="M10" i="76"/>
  <c r="N10" i="76"/>
  <c r="O10" i="76"/>
  <c r="P10" i="76"/>
  <c r="Q10" i="76"/>
  <c r="R10" i="76"/>
  <c r="S10" i="76"/>
  <c r="T10" i="76"/>
  <c r="U10" i="76"/>
  <c r="V10" i="76"/>
  <c r="W10" i="76"/>
  <c r="X10" i="76"/>
  <c r="Y10" i="76"/>
  <c r="Z10" i="76"/>
  <c r="AA10" i="76"/>
  <c r="D11" i="76"/>
  <c r="E11" i="76"/>
  <c r="F11" i="76"/>
  <c r="G11" i="76"/>
  <c r="H11" i="76"/>
  <c r="I11" i="76"/>
  <c r="J11" i="76"/>
  <c r="K11" i="76"/>
  <c r="L11" i="76"/>
  <c r="M11" i="76"/>
  <c r="N11" i="76"/>
  <c r="O11" i="76"/>
  <c r="P11" i="76"/>
  <c r="Q11" i="76"/>
  <c r="R11" i="76"/>
  <c r="S11" i="76"/>
  <c r="T11" i="76"/>
  <c r="U11" i="76"/>
  <c r="V11" i="76"/>
  <c r="W11" i="76"/>
  <c r="X11" i="76"/>
  <c r="Y11" i="76"/>
  <c r="Z11" i="76"/>
  <c r="AA11" i="76"/>
  <c r="D12" i="76"/>
  <c r="E12" i="76"/>
  <c r="F12" i="76"/>
  <c r="G12" i="76"/>
  <c r="H12" i="76"/>
  <c r="I12" i="76"/>
  <c r="J12" i="76"/>
  <c r="K12" i="76"/>
  <c r="L12" i="76"/>
  <c r="M12" i="76"/>
  <c r="N12" i="76"/>
  <c r="O12" i="76"/>
  <c r="P12" i="76"/>
  <c r="Q12" i="76"/>
  <c r="R12" i="76"/>
  <c r="S12" i="76"/>
  <c r="T12" i="76"/>
  <c r="U12" i="76"/>
  <c r="V12" i="76"/>
  <c r="W12" i="76"/>
  <c r="X12" i="76"/>
  <c r="Y12" i="76"/>
  <c r="Z12" i="76"/>
  <c r="AA12" i="76"/>
  <c r="D13" i="76"/>
  <c r="E13" i="76"/>
  <c r="F13" i="76"/>
  <c r="G13" i="76"/>
  <c r="H13" i="76"/>
  <c r="I13" i="76"/>
  <c r="J13" i="76"/>
  <c r="K13" i="76"/>
  <c r="L13" i="76"/>
  <c r="M13" i="76"/>
  <c r="N13" i="76"/>
  <c r="O13" i="76"/>
  <c r="P13" i="76"/>
  <c r="Q13" i="76"/>
  <c r="R13" i="76"/>
  <c r="S13" i="76"/>
  <c r="T13" i="76"/>
  <c r="U13" i="76"/>
  <c r="V13" i="76"/>
  <c r="W13" i="76"/>
  <c r="X13" i="76"/>
  <c r="Y13" i="76"/>
  <c r="Z13" i="76"/>
  <c r="AA13" i="76"/>
  <c r="D14" i="76"/>
  <c r="E14" i="76"/>
  <c r="F14" i="76"/>
  <c r="G14" i="76"/>
  <c r="H14" i="76"/>
  <c r="I14" i="76"/>
  <c r="J14" i="76"/>
  <c r="K14" i="76"/>
  <c r="L14" i="76"/>
  <c r="M14" i="76"/>
  <c r="N14" i="76"/>
  <c r="O14" i="76"/>
  <c r="P14" i="76"/>
  <c r="Q14" i="76"/>
  <c r="R14" i="76"/>
  <c r="S14" i="76"/>
  <c r="T14" i="76"/>
  <c r="U14" i="76"/>
  <c r="V14" i="76"/>
  <c r="W14" i="76"/>
  <c r="X14" i="76"/>
  <c r="Y14" i="76"/>
  <c r="Z14" i="76"/>
  <c r="AA14" i="76"/>
  <c r="D15" i="76"/>
  <c r="E15" i="76"/>
  <c r="F15" i="76"/>
  <c r="G15" i="76"/>
  <c r="H15" i="76"/>
  <c r="I15" i="76"/>
  <c r="J15" i="76"/>
  <c r="K15" i="76"/>
  <c r="L15" i="76"/>
  <c r="M15" i="76"/>
  <c r="N15" i="76"/>
  <c r="O15" i="76"/>
  <c r="P15" i="76"/>
  <c r="Q15" i="76"/>
  <c r="R15" i="76"/>
  <c r="S15" i="76"/>
  <c r="T15" i="76"/>
  <c r="U15" i="76"/>
  <c r="V15" i="76"/>
  <c r="W15" i="76"/>
  <c r="X15" i="76"/>
  <c r="Y15" i="76"/>
  <c r="Z15" i="76"/>
  <c r="AA15" i="76"/>
  <c r="D16" i="76"/>
  <c r="E16" i="76"/>
  <c r="F16" i="76"/>
  <c r="G16" i="76"/>
  <c r="H16" i="76"/>
  <c r="I16" i="76"/>
  <c r="J16" i="76"/>
  <c r="K16" i="76"/>
  <c r="L16" i="76"/>
  <c r="M16" i="76"/>
  <c r="N16" i="76"/>
  <c r="O16" i="76"/>
  <c r="P16" i="76"/>
  <c r="Q16" i="76"/>
  <c r="R16" i="76"/>
  <c r="S16" i="76"/>
  <c r="T16" i="76"/>
  <c r="U16" i="76"/>
  <c r="V16" i="76"/>
  <c r="W16" i="76"/>
  <c r="X16" i="76"/>
  <c r="Y16" i="76"/>
  <c r="Z16" i="76"/>
  <c r="AA16" i="76"/>
  <c r="D17" i="76"/>
  <c r="E17" i="76"/>
  <c r="F17" i="76"/>
  <c r="G17" i="76"/>
  <c r="H17" i="76"/>
  <c r="I17" i="76"/>
  <c r="J17" i="76"/>
  <c r="K17" i="76"/>
  <c r="L17" i="76"/>
  <c r="M17" i="76"/>
  <c r="N17" i="76"/>
  <c r="O17" i="76"/>
  <c r="P17" i="76"/>
  <c r="Q17" i="76"/>
  <c r="R17" i="76"/>
  <c r="S17" i="76"/>
  <c r="T17" i="76"/>
  <c r="U17" i="76"/>
  <c r="V17" i="76"/>
  <c r="W17" i="76"/>
  <c r="X17" i="76"/>
  <c r="Y17" i="76"/>
  <c r="Z17" i="76"/>
  <c r="AA17" i="76"/>
  <c r="D18" i="76"/>
  <c r="E18" i="76"/>
  <c r="F18" i="76"/>
  <c r="G18" i="76"/>
  <c r="H18" i="76"/>
  <c r="I18" i="76"/>
  <c r="J18" i="76"/>
  <c r="K18" i="76"/>
  <c r="L18" i="76"/>
  <c r="M18" i="76"/>
  <c r="N18" i="76"/>
  <c r="O18" i="76"/>
  <c r="P18" i="76"/>
  <c r="Q18" i="76"/>
  <c r="R18" i="76"/>
  <c r="S18" i="76"/>
  <c r="T18" i="76"/>
  <c r="U18" i="76"/>
  <c r="V18" i="76"/>
  <c r="W18" i="76"/>
  <c r="X18" i="76"/>
  <c r="Y18" i="76"/>
  <c r="Z18" i="76"/>
  <c r="AA18" i="76"/>
  <c r="D19" i="76"/>
  <c r="E19" i="76"/>
  <c r="F19" i="76"/>
  <c r="G19" i="76"/>
  <c r="H19" i="76"/>
  <c r="I19" i="76"/>
  <c r="J19" i="76"/>
  <c r="K19" i="76"/>
  <c r="L19" i="76"/>
  <c r="M19" i="76"/>
  <c r="N19" i="76"/>
  <c r="O19" i="76"/>
  <c r="P19" i="76"/>
  <c r="Q19" i="76"/>
  <c r="R19" i="76"/>
  <c r="S19" i="76"/>
  <c r="T19" i="76"/>
  <c r="U19" i="76"/>
  <c r="V19" i="76"/>
  <c r="W19" i="76"/>
  <c r="X19" i="76"/>
  <c r="Y19" i="76"/>
  <c r="Z19" i="76"/>
  <c r="AA19" i="76"/>
  <c r="D20" i="76"/>
  <c r="E20" i="76"/>
  <c r="F20" i="76"/>
  <c r="G20" i="76"/>
  <c r="H20" i="76"/>
  <c r="I20" i="76"/>
  <c r="J20" i="76"/>
  <c r="K20" i="76"/>
  <c r="L20" i="76"/>
  <c r="M20" i="76"/>
  <c r="N20" i="76"/>
  <c r="O20" i="76"/>
  <c r="P20" i="76"/>
  <c r="Q20" i="76"/>
  <c r="R20" i="76"/>
  <c r="S20" i="76"/>
  <c r="T20" i="76"/>
  <c r="U20" i="76"/>
  <c r="V20" i="76"/>
  <c r="W20" i="76"/>
  <c r="X20" i="76"/>
  <c r="Y20" i="76"/>
  <c r="Z20" i="76"/>
  <c r="AA20" i="76"/>
  <c r="D21" i="76"/>
  <c r="E21" i="76"/>
  <c r="F21" i="76"/>
  <c r="G21" i="76"/>
  <c r="H21" i="76"/>
  <c r="I21" i="76"/>
  <c r="J21" i="76"/>
  <c r="K21" i="76"/>
  <c r="L21" i="76"/>
  <c r="M21" i="76"/>
  <c r="N21" i="76"/>
  <c r="O21" i="76"/>
  <c r="P21" i="76"/>
  <c r="Q21" i="76"/>
  <c r="R21" i="76"/>
  <c r="S21" i="76"/>
  <c r="T21" i="76"/>
  <c r="U21" i="76"/>
  <c r="V21" i="76"/>
  <c r="W21" i="76"/>
  <c r="X21" i="76"/>
  <c r="Y21" i="76"/>
  <c r="Z21" i="76"/>
  <c r="AA21" i="76"/>
  <c r="D22" i="76"/>
  <c r="E22" i="76"/>
  <c r="F22" i="76"/>
  <c r="G22" i="76"/>
  <c r="H22" i="76"/>
  <c r="I22" i="76"/>
  <c r="J22" i="76"/>
  <c r="K22" i="76"/>
  <c r="L22" i="76"/>
  <c r="M22" i="76"/>
  <c r="N22" i="76"/>
  <c r="O22" i="76"/>
  <c r="P22" i="76"/>
  <c r="Q22" i="76"/>
  <c r="R22" i="76"/>
  <c r="S22" i="76"/>
  <c r="T22" i="76"/>
  <c r="U22" i="76"/>
  <c r="V22" i="76"/>
  <c r="W22" i="76"/>
  <c r="X22" i="76"/>
  <c r="Y22" i="76"/>
  <c r="Z22" i="76"/>
  <c r="AA22" i="76"/>
  <c r="D23" i="76"/>
  <c r="E23" i="76"/>
  <c r="F23" i="76"/>
  <c r="G23" i="76"/>
  <c r="H23" i="76"/>
  <c r="I23" i="76"/>
  <c r="J23" i="76"/>
  <c r="K23" i="76"/>
  <c r="L23" i="76"/>
  <c r="M23" i="76"/>
  <c r="N23" i="76"/>
  <c r="O23" i="76"/>
  <c r="P23" i="76"/>
  <c r="Q23" i="76"/>
  <c r="R23" i="76"/>
  <c r="S23" i="76"/>
  <c r="T23" i="76"/>
  <c r="U23" i="76"/>
  <c r="V23" i="76"/>
  <c r="W23" i="76"/>
  <c r="X23" i="76"/>
  <c r="Y23" i="76"/>
  <c r="Z23" i="76"/>
  <c r="AA23" i="76"/>
  <c r="D24" i="76"/>
  <c r="E24" i="76"/>
  <c r="F24" i="76"/>
  <c r="G24" i="76"/>
  <c r="H24" i="76"/>
  <c r="I24" i="76"/>
  <c r="J24" i="76"/>
  <c r="K24" i="76"/>
  <c r="L24" i="76"/>
  <c r="M24" i="76"/>
  <c r="N24" i="76"/>
  <c r="O24" i="76"/>
  <c r="P24" i="76"/>
  <c r="Q24" i="76"/>
  <c r="R24" i="76"/>
  <c r="S24" i="76"/>
  <c r="T24" i="76"/>
  <c r="U24" i="76"/>
  <c r="V24" i="76"/>
  <c r="W24" i="76"/>
  <c r="X24" i="76"/>
  <c r="Y24" i="76"/>
  <c r="Z24" i="76"/>
  <c r="AA24" i="76"/>
  <c r="D25" i="76"/>
  <c r="E25" i="76"/>
  <c r="F25" i="76"/>
  <c r="G25" i="76"/>
  <c r="H25" i="76"/>
  <c r="I25" i="76"/>
  <c r="J25" i="76"/>
  <c r="K25" i="76"/>
  <c r="L25" i="76"/>
  <c r="M25" i="76"/>
  <c r="N25" i="76"/>
  <c r="O25" i="76"/>
  <c r="P25" i="76"/>
  <c r="Q25" i="76"/>
  <c r="R25" i="76"/>
  <c r="S25" i="76"/>
  <c r="T25" i="76"/>
  <c r="U25" i="76"/>
  <c r="V25" i="76"/>
  <c r="W25" i="76"/>
  <c r="X25" i="76"/>
  <c r="Y25" i="76"/>
  <c r="Z25" i="76"/>
  <c r="AA25" i="76"/>
  <c r="D26" i="76"/>
  <c r="E26" i="76"/>
  <c r="F26" i="76"/>
  <c r="G26" i="76"/>
  <c r="H26" i="76"/>
  <c r="I26" i="76"/>
  <c r="J26" i="76"/>
  <c r="K26" i="76"/>
  <c r="L26" i="76"/>
  <c r="M26" i="76"/>
  <c r="N26" i="76"/>
  <c r="O26" i="76"/>
  <c r="P26" i="76"/>
  <c r="Q26" i="76"/>
  <c r="R26" i="76"/>
  <c r="S26" i="76"/>
  <c r="T26" i="76"/>
  <c r="U26" i="76"/>
  <c r="V26" i="76"/>
  <c r="W26" i="76"/>
  <c r="X26" i="76"/>
  <c r="Y26" i="76"/>
  <c r="Z26" i="76"/>
  <c r="AA26" i="76"/>
  <c r="D27" i="76"/>
  <c r="E27" i="76"/>
  <c r="F27" i="76"/>
  <c r="G27" i="76"/>
  <c r="H27" i="76"/>
  <c r="I27" i="76"/>
  <c r="J27" i="76"/>
  <c r="K27" i="76"/>
  <c r="L27" i="76"/>
  <c r="M27" i="76"/>
  <c r="N27" i="76"/>
  <c r="O27" i="76"/>
  <c r="P27" i="76"/>
  <c r="Q27" i="76"/>
  <c r="R27" i="76"/>
  <c r="S27" i="76"/>
  <c r="T27" i="76"/>
  <c r="U27" i="76"/>
  <c r="V27" i="76"/>
  <c r="W27" i="76"/>
  <c r="X27" i="76"/>
  <c r="Y27" i="76"/>
  <c r="Z27" i="76"/>
  <c r="AA27" i="76"/>
  <c r="D28" i="76"/>
  <c r="E28" i="76"/>
  <c r="F28" i="76"/>
  <c r="G28" i="76"/>
  <c r="H28" i="76"/>
  <c r="I28" i="76"/>
  <c r="J28" i="76"/>
  <c r="K28" i="76"/>
  <c r="L28" i="76"/>
  <c r="M28" i="76"/>
  <c r="N28" i="76"/>
  <c r="O28" i="76"/>
  <c r="P28" i="76"/>
  <c r="Q28" i="76"/>
  <c r="R28" i="76"/>
  <c r="S28" i="76"/>
  <c r="T28" i="76"/>
  <c r="U28" i="76"/>
  <c r="V28" i="76"/>
  <c r="W28" i="76"/>
  <c r="X28" i="76"/>
  <c r="Y28" i="76"/>
  <c r="Z28" i="76"/>
  <c r="AA28" i="76"/>
  <c r="D29" i="76"/>
  <c r="E29" i="76"/>
  <c r="F29" i="76"/>
  <c r="G29" i="76"/>
  <c r="H29" i="76"/>
  <c r="I29" i="76"/>
  <c r="J29" i="76"/>
  <c r="K29" i="76"/>
  <c r="L29" i="76"/>
  <c r="M29" i="76"/>
  <c r="N29" i="76"/>
  <c r="O29" i="76"/>
  <c r="P29" i="76"/>
  <c r="Q29" i="76"/>
  <c r="R29" i="76"/>
  <c r="S29" i="76"/>
  <c r="T29" i="76"/>
  <c r="U29" i="76"/>
  <c r="V29" i="76"/>
  <c r="W29" i="76"/>
  <c r="X29" i="76"/>
  <c r="Y29" i="76"/>
  <c r="Z29" i="76"/>
  <c r="AA29" i="76"/>
  <c r="D30" i="76"/>
  <c r="E30" i="76"/>
  <c r="F30" i="76"/>
  <c r="G30" i="76"/>
  <c r="H30" i="76"/>
  <c r="I30" i="76"/>
  <c r="J30" i="76"/>
  <c r="K30" i="76"/>
  <c r="L30" i="76"/>
  <c r="M30" i="76"/>
  <c r="N30" i="76"/>
  <c r="O30" i="76"/>
  <c r="P30" i="76"/>
  <c r="Q30" i="76"/>
  <c r="R30" i="76"/>
  <c r="S30" i="76"/>
  <c r="T30" i="76"/>
  <c r="U30" i="76"/>
  <c r="V30" i="76"/>
  <c r="W30" i="76"/>
  <c r="X30" i="76"/>
  <c r="Y30" i="76"/>
  <c r="Z30" i="76"/>
  <c r="AA30" i="76"/>
  <c r="D31" i="76"/>
  <c r="E31" i="76"/>
  <c r="F31" i="76"/>
  <c r="G31" i="76"/>
  <c r="H31" i="76"/>
  <c r="I31" i="76"/>
  <c r="J31" i="76"/>
  <c r="K31" i="76"/>
  <c r="L31" i="76"/>
  <c r="M31" i="76"/>
  <c r="N31" i="76"/>
  <c r="O31" i="76"/>
  <c r="P31" i="76"/>
  <c r="Q31" i="76"/>
  <c r="R31" i="76"/>
  <c r="S31" i="76"/>
  <c r="T31" i="76"/>
  <c r="U31" i="76"/>
  <c r="V31" i="76"/>
  <c r="W31" i="76"/>
  <c r="X31" i="76"/>
  <c r="Y31" i="76"/>
  <c r="Z31" i="76"/>
  <c r="AA31" i="76"/>
  <c r="D32" i="76"/>
  <c r="E32" i="76"/>
  <c r="F32" i="76"/>
  <c r="G32" i="76"/>
  <c r="H32" i="76"/>
  <c r="I32" i="76"/>
  <c r="J32" i="76"/>
  <c r="K32" i="76"/>
  <c r="L32" i="76"/>
  <c r="M32" i="76"/>
  <c r="N32" i="76"/>
  <c r="O32" i="76"/>
  <c r="P32" i="76"/>
  <c r="Q32" i="76"/>
  <c r="R32" i="76"/>
  <c r="S32" i="76"/>
  <c r="T32" i="76"/>
  <c r="U32" i="76"/>
  <c r="V32" i="76"/>
  <c r="W32" i="76"/>
  <c r="X32" i="76"/>
  <c r="Y32" i="76"/>
  <c r="Z32" i="76"/>
  <c r="AA32" i="76"/>
  <c r="D33" i="76"/>
  <c r="E33" i="76"/>
  <c r="F33" i="76"/>
  <c r="G33" i="76"/>
  <c r="H33" i="76"/>
  <c r="I33" i="76"/>
  <c r="J33" i="76"/>
  <c r="K33" i="76"/>
  <c r="L33" i="76"/>
  <c r="M33" i="76"/>
  <c r="N33" i="76"/>
  <c r="O33" i="76"/>
  <c r="P33" i="76"/>
  <c r="Q33" i="76"/>
  <c r="R33" i="76"/>
  <c r="S33" i="76"/>
  <c r="T33" i="76"/>
  <c r="U33" i="76"/>
  <c r="V33" i="76"/>
  <c r="W33" i="76"/>
  <c r="X33" i="76"/>
  <c r="Y33" i="76"/>
  <c r="Z33" i="76"/>
  <c r="AA33" i="76"/>
  <c r="D34" i="76"/>
  <c r="E34" i="76"/>
  <c r="F34" i="76"/>
  <c r="G34" i="76"/>
  <c r="H34" i="76"/>
  <c r="I34" i="76"/>
  <c r="J34" i="76"/>
  <c r="K34" i="76"/>
  <c r="L34" i="76"/>
  <c r="M34" i="76"/>
  <c r="N34" i="76"/>
  <c r="O34" i="76"/>
  <c r="P34" i="76"/>
  <c r="Q34" i="76"/>
  <c r="R34" i="76"/>
  <c r="S34" i="76"/>
  <c r="T34" i="76"/>
  <c r="U34" i="76"/>
  <c r="V34" i="76"/>
  <c r="W34" i="76"/>
  <c r="X34" i="76"/>
  <c r="Y34" i="76"/>
  <c r="Z34" i="76"/>
  <c r="AA34" i="76"/>
  <c r="D35" i="76"/>
  <c r="E35" i="76"/>
  <c r="F35" i="76"/>
  <c r="G35" i="76"/>
  <c r="H35" i="76"/>
  <c r="I35" i="76"/>
  <c r="J35" i="76"/>
  <c r="K35" i="76"/>
  <c r="L35" i="76"/>
  <c r="M35" i="76"/>
  <c r="N35" i="76"/>
  <c r="O35" i="76"/>
  <c r="P35" i="76"/>
  <c r="Q35" i="76"/>
  <c r="R35" i="76"/>
  <c r="S35" i="76"/>
  <c r="T35" i="76"/>
  <c r="U35" i="76"/>
  <c r="V35" i="76"/>
  <c r="W35" i="76"/>
  <c r="X35" i="76"/>
  <c r="Y35" i="76"/>
  <c r="Z35" i="76"/>
  <c r="AA35" i="76"/>
  <c r="D36" i="76"/>
  <c r="E36" i="76"/>
  <c r="F36" i="76"/>
  <c r="G36" i="76"/>
  <c r="H36" i="76"/>
  <c r="I36" i="76"/>
  <c r="J36" i="76"/>
  <c r="K36" i="76"/>
  <c r="L36" i="76"/>
  <c r="M36" i="76"/>
  <c r="N36" i="76"/>
  <c r="O36" i="76"/>
  <c r="P36" i="76"/>
  <c r="Q36" i="76"/>
  <c r="R36" i="76"/>
  <c r="S36" i="76"/>
  <c r="T36" i="76"/>
  <c r="U36" i="76"/>
  <c r="V36" i="76"/>
  <c r="W36" i="76"/>
  <c r="X36" i="76"/>
  <c r="Y36" i="76"/>
  <c r="Z36" i="76"/>
  <c r="AA36" i="76"/>
  <c r="D37" i="76"/>
  <c r="E37" i="76"/>
  <c r="F37" i="76"/>
  <c r="G37" i="76"/>
  <c r="H37" i="76"/>
  <c r="I37" i="76"/>
  <c r="J37" i="76"/>
  <c r="K37" i="76"/>
  <c r="L37" i="76"/>
  <c r="M37" i="76"/>
  <c r="N37" i="76"/>
  <c r="O37" i="76"/>
  <c r="P37" i="76"/>
  <c r="Q37" i="76"/>
  <c r="R37" i="76"/>
  <c r="S37" i="76"/>
  <c r="T37" i="76"/>
  <c r="U37" i="76"/>
  <c r="V37" i="76"/>
  <c r="W37" i="76"/>
  <c r="X37" i="76"/>
  <c r="Y37" i="76"/>
  <c r="Z37" i="76"/>
  <c r="AA37" i="76"/>
  <c r="D38" i="76"/>
  <c r="E38" i="76"/>
  <c r="F38" i="76"/>
  <c r="G38" i="76"/>
  <c r="H38" i="76"/>
  <c r="I38" i="76"/>
  <c r="J38" i="76"/>
  <c r="K38" i="76"/>
  <c r="L38" i="76"/>
  <c r="M38" i="76"/>
  <c r="N38" i="76"/>
  <c r="O38" i="76"/>
  <c r="P38" i="76"/>
  <c r="Q38" i="76"/>
  <c r="R38" i="76"/>
  <c r="S38" i="76"/>
  <c r="T38" i="76"/>
  <c r="U38" i="76"/>
  <c r="V38" i="76"/>
  <c r="W38" i="76"/>
  <c r="X38" i="76"/>
  <c r="Y38" i="76"/>
  <c r="Z38" i="76"/>
  <c r="AA38" i="76"/>
  <c r="D39" i="76"/>
  <c r="E39" i="76"/>
  <c r="F39" i="76"/>
  <c r="G39" i="76"/>
  <c r="H39" i="76"/>
  <c r="I39" i="76"/>
  <c r="J39" i="76"/>
  <c r="K39" i="76"/>
  <c r="L39" i="76"/>
  <c r="M39" i="76"/>
  <c r="N39" i="76"/>
  <c r="O39" i="76"/>
  <c r="P39" i="76"/>
  <c r="Q39" i="76"/>
  <c r="R39" i="76"/>
  <c r="S39" i="76"/>
  <c r="T39" i="76"/>
  <c r="U39" i="76"/>
  <c r="V39" i="76"/>
  <c r="W39" i="76"/>
  <c r="X39" i="76"/>
  <c r="Y39" i="76"/>
  <c r="Z39" i="76"/>
  <c r="AA39" i="76"/>
  <c r="D40" i="76"/>
  <c r="E40" i="76"/>
  <c r="F40" i="76"/>
  <c r="G40" i="76"/>
  <c r="H40" i="76"/>
  <c r="I40" i="76"/>
  <c r="J40" i="76"/>
  <c r="K40" i="76"/>
  <c r="L40" i="76"/>
  <c r="M40" i="76"/>
  <c r="N40" i="76"/>
  <c r="O40" i="76"/>
  <c r="P40" i="76"/>
  <c r="Q40" i="76"/>
  <c r="R40" i="76"/>
  <c r="S40" i="76"/>
  <c r="T40" i="76"/>
  <c r="U40" i="76"/>
  <c r="V40" i="76"/>
  <c r="W40" i="76"/>
  <c r="X40" i="76"/>
  <c r="Y40" i="76"/>
  <c r="Z40" i="76"/>
  <c r="AA40" i="76"/>
  <c r="D41" i="76"/>
  <c r="E41" i="76"/>
  <c r="F41" i="76"/>
  <c r="G41" i="76"/>
  <c r="H41" i="76"/>
  <c r="I41" i="76"/>
  <c r="J41" i="76"/>
  <c r="K41" i="76"/>
  <c r="L41" i="76"/>
  <c r="M41" i="76"/>
  <c r="N41" i="76"/>
  <c r="O41" i="76"/>
  <c r="P41" i="76"/>
  <c r="Q41" i="76"/>
  <c r="R41" i="76"/>
  <c r="S41" i="76"/>
  <c r="T41" i="76"/>
  <c r="U41" i="76"/>
  <c r="V41" i="76"/>
  <c r="W41" i="76"/>
  <c r="X41" i="76"/>
  <c r="Y41" i="76"/>
  <c r="Z41" i="76"/>
  <c r="AA41" i="76"/>
  <c r="D42" i="76"/>
  <c r="E42" i="76"/>
  <c r="F42" i="76"/>
  <c r="G42" i="76"/>
  <c r="H42" i="76"/>
  <c r="I42" i="76"/>
  <c r="J42" i="76"/>
  <c r="K42" i="76"/>
  <c r="L42" i="76"/>
  <c r="M42" i="76"/>
  <c r="N42" i="76"/>
  <c r="O42" i="76"/>
  <c r="P42" i="76"/>
  <c r="Q42" i="76"/>
  <c r="R42" i="76"/>
  <c r="S42" i="76"/>
  <c r="T42" i="76"/>
  <c r="U42" i="76"/>
  <c r="V42" i="76"/>
  <c r="W42" i="76"/>
  <c r="X42" i="76"/>
  <c r="Y42" i="76"/>
  <c r="Z42" i="76"/>
  <c r="AA42" i="76"/>
  <c r="D43" i="76"/>
  <c r="E43" i="76"/>
  <c r="F43" i="76"/>
  <c r="G43" i="76"/>
  <c r="H43" i="76"/>
  <c r="I43" i="76"/>
  <c r="J43" i="76"/>
  <c r="K43" i="76"/>
  <c r="L43" i="76"/>
  <c r="M43" i="76"/>
  <c r="N43" i="76"/>
  <c r="O43" i="76"/>
  <c r="P43" i="76"/>
  <c r="Q43" i="76"/>
  <c r="R43" i="76"/>
  <c r="S43" i="76"/>
  <c r="T43" i="76"/>
  <c r="U43" i="76"/>
  <c r="V43" i="76"/>
  <c r="W43" i="76"/>
  <c r="X43" i="76"/>
  <c r="Y43" i="76"/>
  <c r="Z43" i="76"/>
  <c r="AA43" i="76"/>
  <c r="D44" i="76"/>
  <c r="E44" i="76"/>
  <c r="F44" i="76"/>
  <c r="G44" i="76"/>
  <c r="H44" i="76"/>
  <c r="I44" i="76"/>
  <c r="J44" i="76"/>
  <c r="K44" i="76"/>
  <c r="L44" i="76"/>
  <c r="M44" i="76"/>
  <c r="N44" i="76"/>
  <c r="O44" i="76"/>
  <c r="P44" i="76"/>
  <c r="Q44" i="76"/>
  <c r="R44" i="76"/>
  <c r="S44" i="76"/>
  <c r="T44" i="76"/>
  <c r="U44" i="76"/>
  <c r="V44" i="76"/>
  <c r="W44" i="76"/>
  <c r="X44" i="76"/>
  <c r="Y44" i="76"/>
  <c r="Z44" i="76"/>
  <c r="AA44" i="76"/>
  <c r="D45" i="76"/>
  <c r="E45" i="76"/>
  <c r="F45" i="76"/>
  <c r="G45" i="76"/>
  <c r="H45" i="76"/>
  <c r="I45" i="76"/>
  <c r="J45" i="76"/>
  <c r="K45" i="76"/>
  <c r="L45" i="76"/>
  <c r="M45" i="76"/>
  <c r="N45" i="76"/>
  <c r="O45" i="76"/>
  <c r="P45" i="76"/>
  <c r="Q45" i="76"/>
  <c r="R45" i="76"/>
  <c r="S45" i="76"/>
  <c r="T45" i="76"/>
  <c r="U45" i="76"/>
  <c r="V45" i="76"/>
  <c r="W45" i="76"/>
  <c r="X45" i="76"/>
  <c r="Y45" i="76"/>
  <c r="Z45" i="76"/>
  <c r="AA45" i="76"/>
  <c r="D46" i="76"/>
  <c r="E46" i="76"/>
  <c r="F46" i="76"/>
  <c r="G46" i="76"/>
  <c r="H46" i="76"/>
  <c r="I46" i="76"/>
  <c r="J46" i="76"/>
  <c r="K46" i="76"/>
  <c r="L46" i="76"/>
  <c r="M46" i="76"/>
  <c r="N46" i="76"/>
  <c r="O46" i="76"/>
  <c r="P46" i="76"/>
  <c r="Q46" i="76"/>
  <c r="R46" i="76"/>
  <c r="S46" i="76"/>
  <c r="T46" i="76"/>
  <c r="U46" i="76"/>
  <c r="V46" i="76"/>
  <c r="W46" i="76"/>
  <c r="X46" i="76"/>
  <c r="Y46" i="76"/>
  <c r="Z46" i="76"/>
  <c r="AA46" i="76"/>
  <c r="D47" i="76"/>
  <c r="E47" i="76"/>
  <c r="F47" i="76"/>
  <c r="G47" i="76"/>
  <c r="H47" i="76"/>
  <c r="I47" i="76"/>
  <c r="J47" i="76"/>
  <c r="K47" i="76"/>
  <c r="L47" i="76"/>
  <c r="M47" i="76"/>
  <c r="N47" i="76"/>
  <c r="O47" i="76"/>
  <c r="P47" i="76"/>
  <c r="Q47" i="76"/>
  <c r="R47" i="76"/>
  <c r="S47" i="76"/>
  <c r="T47" i="76"/>
  <c r="U47" i="76"/>
  <c r="V47" i="76"/>
  <c r="W47" i="76"/>
  <c r="X47" i="76"/>
  <c r="Y47" i="76"/>
  <c r="Z47" i="76"/>
  <c r="AA47" i="76"/>
  <c r="D48" i="76"/>
  <c r="E48" i="76"/>
  <c r="F48" i="76"/>
  <c r="G48" i="76"/>
  <c r="H48" i="76"/>
  <c r="I48" i="76"/>
  <c r="J48" i="76"/>
  <c r="K48" i="76"/>
  <c r="L48" i="76"/>
  <c r="M48" i="76"/>
  <c r="N48" i="76"/>
  <c r="O48" i="76"/>
  <c r="P48" i="76"/>
  <c r="Q48" i="76"/>
  <c r="R48" i="76"/>
  <c r="S48" i="76"/>
  <c r="T48" i="76"/>
  <c r="U48" i="76"/>
  <c r="V48" i="76"/>
  <c r="W48" i="76"/>
  <c r="X48" i="76"/>
  <c r="Y48" i="76"/>
  <c r="Z48" i="76"/>
  <c r="AA48" i="76"/>
  <c r="D49" i="76"/>
  <c r="E49" i="76"/>
  <c r="F49" i="76"/>
  <c r="G49" i="76"/>
  <c r="H49" i="76"/>
  <c r="I49" i="76"/>
  <c r="J49" i="76"/>
  <c r="K49" i="76"/>
  <c r="L49" i="76"/>
  <c r="M49" i="76"/>
  <c r="N49" i="76"/>
  <c r="O49" i="76"/>
  <c r="P49" i="76"/>
  <c r="Q49" i="76"/>
  <c r="R49" i="76"/>
  <c r="S49" i="76"/>
  <c r="T49" i="76"/>
  <c r="U49" i="76"/>
  <c r="V49" i="76"/>
  <c r="W49" i="76"/>
  <c r="X49" i="76"/>
  <c r="Y49" i="76"/>
  <c r="Z49" i="76"/>
  <c r="AA49" i="76"/>
  <c r="D50" i="76"/>
  <c r="E50" i="76"/>
  <c r="F50" i="76"/>
  <c r="G50" i="76"/>
  <c r="H50" i="76"/>
  <c r="I50" i="76"/>
  <c r="J50" i="76"/>
  <c r="K50" i="76"/>
  <c r="L50" i="76"/>
  <c r="M50" i="76"/>
  <c r="N50" i="76"/>
  <c r="O50" i="76"/>
  <c r="P50" i="76"/>
  <c r="Q50" i="76"/>
  <c r="R50" i="76"/>
  <c r="S50" i="76"/>
  <c r="T50" i="76"/>
  <c r="U50" i="76"/>
  <c r="V50" i="76"/>
  <c r="W50" i="76"/>
  <c r="X50" i="76"/>
  <c r="Y50" i="76"/>
  <c r="Z50" i="76"/>
  <c r="AA50" i="76"/>
  <c r="D51" i="76"/>
  <c r="E51" i="76"/>
  <c r="F51" i="76"/>
  <c r="G51" i="76"/>
  <c r="H51" i="76"/>
  <c r="I51" i="76"/>
  <c r="J51" i="76"/>
  <c r="K51" i="76"/>
  <c r="L51" i="76"/>
  <c r="M51" i="76"/>
  <c r="N51" i="76"/>
  <c r="O51" i="76"/>
  <c r="P51" i="76"/>
  <c r="Q51" i="76"/>
  <c r="R51" i="76"/>
  <c r="S51" i="76"/>
  <c r="T51" i="76"/>
  <c r="U51" i="76"/>
  <c r="V51" i="76"/>
  <c r="W51" i="76"/>
  <c r="X51" i="76"/>
  <c r="Y51" i="76"/>
  <c r="Z51" i="76"/>
  <c r="AA51" i="76"/>
  <c r="D52" i="76"/>
  <c r="E52" i="76"/>
  <c r="F52" i="76"/>
  <c r="G52" i="76"/>
  <c r="H52" i="76"/>
  <c r="I52" i="76"/>
  <c r="J52" i="76"/>
  <c r="K52" i="76"/>
  <c r="L52" i="76"/>
  <c r="M52" i="76"/>
  <c r="N52" i="76"/>
  <c r="O52" i="76"/>
  <c r="P52" i="76"/>
  <c r="Q52" i="76"/>
  <c r="R52" i="76"/>
  <c r="S52" i="76"/>
  <c r="T52" i="76"/>
  <c r="U52" i="76"/>
  <c r="V52" i="76"/>
  <c r="W52" i="76"/>
  <c r="X52" i="76"/>
  <c r="Y52" i="76"/>
  <c r="Z52" i="76"/>
  <c r="AA52" i="76"/>
  <c r="D53" i="76"/>
  <c r="E53" i="76"/>
  <c r="F53" i="76"/>
  <c r="G53" i="76"/>
  <c r="H53" i="76"/>
  <c r="I53" i="76"/>
  <c r="J53" i="76"/>
  <c r="K53" i="76"/>
  <c r="L53" i="76"/>
  <c r="M53" i="76"/>
  <c r="N53" i="76"/>
  <c r="O53" i="76"/>
  <c r="P53" i="76"/>
  <c r="Q53" i="76"/>
  <c r="R53" i="76"/>
  <c r="S53" i="76"/>
  <c r="T53" i="76"/>
  <c r="U53" i="76"/>
  <c r="V53" i="76"/>
  <c r="W53" i="76"/>
  <c r="X53" i="76"/>
  <c r="Y53" i="76"/>
  <c r="Z53" i="76"/>
  <c r="AA53" i="76"/>
  <c r="D54" i="76"/>
  <c r="E54" i="76"/>
  <c r="F54" i="76"/>
  <c r="G54" i="76"/>
  <c r="H54" i="76"/>
  <c r="I54" i="76"/>
  <c r="J54" i="76"/>
  <c r="K54" i="76"/>
  <c r="L54" i="76"/>
  <c r="M54" i="76"/>
  <c r="N54" i="76"/>
  <c r="O54" i="76"/>
  <c r="P54" i="76"/>
  <c r="Q54" i="76"/>
  <c r="R54" i="76"/>
  <c r="S54" i="76"/>
  <c r="T54" i="76"/>
  <c r="U54" i="76"/>
  <c r="V54" i="76"/>
  <c r="W54" i="76"/>
  <c r="X54" i="76"/>
  <c r="Y54" i="76"/>
  <c r="Z54" i="76"/>
  <c r="AA54" i="76"/>
  <c r="D55" i="76"/>
  <c r="E55" i="76"/>
  <c r="F55" i="76"/>
  <c r="G55" i="76"/>
  <c r="H55" i="76"/>
  <c r="I55" i="76"/>
  <c r="J55" i="76"/>
  <c r="K55" i="76"/>
  <c r="L55" i="76"/>
  <c r="M55" i="76"/>
  <c r="N55" i="76"/>
  <c r="O55" i="76"/>
  <c r="P55" i="76"/>
  <c r="Q55" i="76"/>
  <c r="R55" i="76"/>
  <c r="S55" i="76"/>
  <c r="T55" i="76"/>
  <c r="U55" i="76"/>
  <c r="V55" i="76"/>
  <c r="W55" i="76"/>
  <c r="X55" i="76"/>
  <c r="Y55" i="76"/>
  <c r="Z55" i="76"/>
  <c r="AA55" i="76"/>
  <c r="D56" i="76"/>
  <c r="E56" i="76"/>
  <c r="F56" i="76"/>
  <c r="G56" i="76"/>
  <c r="H56" i="76"/>
  <c r="I56" i="76"/>
  <c r="J56" i="76"/>
  <c r="K56" i="76"/>
  <c r="L56" i="76"/>
  <c r="M56" i="76"/>
  <c r="N56" i="76"/>
  <c r="O56" i="76"/>
  <c r="P56" i="76"/>
  <c r="Q56" i="76"/>
  <c r="R56" i="76"/>
  <c r="S56" i="76"/>
  <c r="T56" i="76"/>
  <c r="U56" i="76"/>
  <c r="V56" i="76"/>
  <c r="W56" i="76"/>
  <c r="X56" i="76"/>
  <c r="Y56" i="76"/>
  <c r="Z56" i="76"/>
  <c r="AA56" i="76"/>
  <c r="D57" i="76"/>
  <c r="E57" i="76"/>
  <c r="F57" i="76"/>
  <c r="G57" i="76"/>
  <c r="H57" i="76"/>
  <c r="I57" i="76"/>
  <c r="J57" i="76"/>
  <c r="K57" i="76"/>
  <c r="L57" i="76"/>
  <c r="M57" i="76"/>
  <c r="N57" i="76"/>
  <c r="O57" i="76"/>
  <c r="P57" i="76"/>
  <c r="Q57" i="76"/>
  <c r="R57" i="76"/>
  <c r="S57" i="76"/>
  <c r="T57" i="76"/>
  <c r="U57" i="76"/>
  <c r="V57" i="76"/>
  <c r="W57" i="76"/>
  <c r="X57" i="76"/>
  <c r="Y57" i="76"/>
  <c r="Z57" i="76"/>
  <c r="AA57" i="76"/>
  <c r="D58" i="76"/>
  <c r="E58" i="76"/>
  <c r="F58" i="76"/>
  <c r="G58" i="76"/>
  <c r="H58" i="76"/>
  <c r="I58" i="76"/>
  <c r="J58" i="76"/>
  <c r="K58" i="76"/>
  <c r="L58" i="76"/>
  <c r="M58" i="76"/>
  <c r="N58" i="76"/>
  <c r="O58" i="76"/>
  <c r="P58" i="76"/>
  <c r="Q58" i="76"/>
  <c r="R58" i="76"/>
  <c r="S58" i="76"/>
  <c r="T58" i="76"/>
  <c r="U58" i="76"/>
  <c r="V58" i="76"/>
  <c r="W58" i="76"/>
  <c r="X58" i="76"/>
  <c r="Y58" i="76"/>
  <c r="Z58" i="76"/>
  <c r="AA58" i="76"/>
  <c r="D59" i="76"/>
  <c r="E59" i="76"/>
  <c r="F59" i="76"/>
  <c r="G59" i="76"/>
  <c r="H59" i="76"/>
  <c r="I59" i="76"/>
  <c r="J59" i="76"/>
  <c r="K59" i="76"/>
  <c r="L59" i="76"/>
  <c r="M59" i="76"/>
  <c r="N59" i="76"/>
  <c r="O59" i="76"/>
  <c r="P59" i="76"/>
  <c r="Q59" i="76"/>
  <c r="R59" i="76"/>
  <c r="S59" i="76"/>
  <c r="T59" i="76"/>
  <c r="U59" i="76"/>
  <c r="V59" i="76"/>
  <c r="W59" i="76"/>
  <c r="X59" i="76"/>
  <c r="Y59" i="76"/>
  <c r="Z59" i="76"/>
  <c r="AA59" i="76"/>
  <c r="D60" i="76"/>
  <c r="E60" i="76"/>
  <c r="F60" i="76"/>
  <c r="G60" i="76"/>
  <c r="H60" i="76"/>
  <c r="I60" i="76"/>
  <c r="J60" i="76"/>
  <c r="K60" i="76"/>
  <c r="L60" i="76"/>
  <c r="M60" i="76"/>
  <c r="N60" i="76"/>
  <c r="O60" i="76"/>
  <c r="P60" i="76"/>
  <c r="Q60" i="76"/>
  <c r="R60" i="76"/>
  <c r="S60" i="76"/>
  <c r="T60" i="76"/>
  <c r="U60" i="76"/>
  <c r="V60" i="76"/>
  <c r="W60" i="76"/>
  <c r="X60" i="76"/>
  <c r="Y60" i="76"/>
  <c r="Z60" i="76"/>
  <c r="AA60" i="76"/>
  <c r="D61" i="76"/>
  <c r="E61" i="76"/>
  <c r="F61" i="76"/>
  <c r="G61" i="76"/>
  <c r="H61" i="76"/>
  <c r="I61" i="76"/>
  <c r="J61" i="76"/>
  <c r="K61" i="76"/>
  <c r="L61" i="76"/>
  <c r="M61" i="76"/>
  <c r="N61" i="76"/>
  <c r="O61" i="76"/>
  <c r="P61" i="76"/>
  <c r="Q61" i="76"/>
  <c r="R61" i="76"/>
  <c r="S61" i="76"/>
  <c r="T61" i="76"/>
  <c r="U61" i="76"/>
  <c r="V61" i="76"/>
  <c r="W61" i="76"/>
  <c r="X61" i="76"/>
  <c r="Y61" i="76"/>
  <c r="Z61" i="76"/>
  <c r="AA61" i="76"/>
  <c r="D62" i="76"/>
  <c r="E62" i="76"/>
  <c r="F62" i="76"/>
  <c r="G62" i="76"/>
  <c r="H62" i="76"/>
  <c r="I62" i="76"/>
  <c r="J62" i="76"/>
  <c r="K62" i="76"/>
  <c r="L62" i="76"/>
  <c r="M62" i="76"/>
  <c r="N62" i="76"/>
  <c r="O62" i="76"/>
  <c r="P62" i="76"/>
  <c r="Q62" i="76"/>
  <c r="R62" i="76"/>
  <c r="S62" i="76"/>
  <c r="T62" i="76"/>
  <c r="U62" i="76"/>
  <c r="V62" i="76"/>
  <c r="W62" i="76"/>
  <c r="X62" i="76"/>
  <c r="Y62" i="76"/>
  <c r="Z62" i="76"/>
  <c r="AA62" i="76"/>
  <c r="D63" i="76"/>
  <c r="E63" i="76"/>
  <c r="F63" i="76"/>
  <c r="G63" i="76"/>
  <c r="H63" i="76"/>
  <c r="I63" i="76"/>
  <c r="J63" i="76"/>
  <c r="K63" i="76"/>
  <c r="L63" i="76"/>
  <c r="M63" i="76"/>
  <c r="N63" i="76"/>
  <c r="O63" i="76"/>
  <c r="P63" i="76"/>
  <c r="Q63" i="76"/>
  <c r="R63" i="76"/>
  <c r="S63" i="76"/>
  <c r="T63" i="76"/>
  <c r="U63" i="76"/>
  <c r="V63" i="76"/>
  <c r="W63" i="76"/>
  <c r="X63" i="76"/>
  <c r="Y63" i="76"/>
  <c r="Z63" i="76"/>
  <c r="AA63" i="76"/>
  <c r="D64" i="76"/>
  <c r="E64" i="76"/>
  <c r="F64" i="76"/>
  <c r="G64" i="76"/>
  <c r="H64" i="76"/>
  <c r="I64" i="76"/>
  <c r="J64" i="76"/>
  <c r="K64" i="76"/>
  <c r="L64" i="76"/>
  <c r="M64" i="76"/>
  <c r="N64" i="76"/>
  <c r="O64" i="76"/>
  <c r="P64" i="76"/>
  <c r="Q64" i="76"/>
  <c r="R64" i="76"/>
  <c r="S64" i="76"/>
  <c r="T64" i="76"/>
  <c r="U64" i="76"/>
  <c r="V64" i="76"/>
  <c r="W64" i="76"/>
  <c r="X64" i="76"/>
  <c r="Y64" i="76"/>
  <c r="Z64" i="76"/>
  <c r="AA64" i="76"/>
  <c r="D65" i="76"/>
  <c r="E65" i="76"/>
  <c r="F65" i="76"/>
  <c r="G65" i="76"/>
  <c r="H65" i="76"/>
  <c r="I65" i="76"/>
  <c r="J65" i="76"/>
  <c r="K65" i="76"/>
  <c r="L65" i="76"/>
  <c r="M65" i="76"/>
  <c r="N65" i="76"/>
  <c r="O65" i="76"/>
  <c r="P65" i="76"/>
  <c r="Q65" i="76"/>
  <c r="R65" i="76"/>
  <c r="S65" i="76"/>
  <c r="T65" i="76"/>
  <c r="U65" i="76"/>
  <c r="V65" i="76"/>
  <c r="W65" i="76"/>
  <c r="X65" i="76"/>
  <c r="Y65" i="76"/>
  <c r="Z65" i="76"/>
  <c r="AA65" i="76"/>
  <c r="D66" i="76"/>
  <c r="E66" i="76"/>
  <c r="F66" i="76"/>
  <c r="G66" i="76"/>
  <c r="H66" i="76"/>
  <c r="I66" i="76"/>
  <c r="J66" i="76"/>
  <c r="K66" i="76"/>
  <c r="L66" i="76"/>
  <c r="M66" i="76"/>
  <c r="N66" i="76"/>
  <c r="O66" i="76"/>
  <c r="P66" i="76"/>
  <c r="Q66" i="76"/>
  <c r="R66" i="76"/>
  <c r="S66" i="76"/>
  <c r="T66" i="76"/>
  <c r="U66" i="76"/>
  <c r="V66" i="76"/>
  <c r="W66" i="76"/>
  <c r="X66" i="76"/>
  <c r="Y66" i="76"/>
  <c r="Z66" i="76"/>
  <c r="AA66" i="76"/>
  <c r="D67" i="76"/>
  <c r="E67" i="76"/>
  <c r="F67" i="76"/>
  <c r="G67" i="76"/>
  <c r="H67" i="76"/>
  <c r="I67" i="76"/>
  <c r="J67" i="76"/>
  <c r="K67" i="76"/>
  <c r="L67" i="76"/>
  <c r="M67" i="76"/>
  <c r="N67" i="76"/>
  <c r="O67" i="76"/>
  <c r="P67" i="76"/>
  <c r="Q67" i="76"/>
  <c r="R67" i="76"/>
  <c r="S67" i="76"/>
  <c r="T67" i="76"/>
  <c r="U67" i="76"/>
  <c r="V67" i="76"/>
  <c r="W67" i="76"/>
  <c r="X67" i="76"/>
  <c r="Y67" i="76"/>
  <c r="Z67" i="76"/>
  <c r="AA67" i="76"/>
  <c r="D68" i="76"/>
  <c r="E68" i="76"/>
  <c r="F68" i="76"/>
  <c r="G68" i="76"/>
  <c r="H68" i="76"/>
  <c r="I68" i="76"/>
  <c r="J68" i="76"/>
  <c r="K68" i="76"/>
  <c r="L68" i="76"/>
  <c r="M68" i="76"/>
  <c r="N68" i="76"/>
  <c r="O68" i="76"/>
  <c r="P68" i="76"/>
  <c r="Q68" i="76"/>
  <c r="R68" i="76"/>
  <c r="S68" i="76"/>
  <c r="T68" i="76"/>
  <c r="U68" i="76"/>
  <c r="V68" i="76"/>
  <c r="W68" i="76"/>
  <c r="X68" i="76"/>
  <c r="Y68" i="76"/>
  <c r="Z68" i="76"/>
  <c r="AA68" i="76"/>
  <c r="D69" i="76"/>
  <c r="E69" i="76"/>
  <c r="F69" i="76"/>
  <c r="G69" i="76"/>
  <c r="H69" i="76"/>
  <c r="I69" i="76"/>
  <c r="J69" i="76"/>
  <c r="K69" i="76"/>
  <c r="L69" i="76"/>
  <c r="M69" i="76"/>
  <c r="N69" i="76"/>
  <c r="O69" i="76"/>
  <c r="P69" i="76"/>
  <c r="Q69" i="76"/>
  <c r="R69" i="76"/>
  <c r="S69" i="76"/>
  <c r="T69" i="76"/>
  <c r="U69" i="76"/>
  <c r="V69" i="76"/>
  <c r="W69" i="76"/>
  <c r="X69" i="76"/>
  <c r="Y69" i="76"/>
  <c r="Z69" i="76"/>
  <c r="AA69" i="76"/>
  <c r="D70" i="76"/>
  <c r="E70" i="76"/>
  <c r="F70" i="76"/>
  <c r="G70" i="76"/>
  <c r="H70" i="76"/>
  <c r="I70" i="76"/>
  <c r="J70" i="76"/>
  <c r="K70" i="76"/>
  <c r="L70" i="76"/>
  <c r="M70" i="76"/>
  <c r="N70" i="76"/>
  <c r="O70" i="76"/>
  <c r="P70" i="76"/>
  <c r="Q70" i="76"/>
  <c r="R70" i="76"/>
  <c r="S70" i="76"/>
  <c r="T70" i="76"/>
  <c r="U70" i="76"/>
  <c r="V70" i="76"/>
  <c r="W70" i="76"/>
  <c r="X70" i="76"/>
  <c r="Y70" i="76"/>
  <c r="Z70" i="76"/>
  <c r="AA70" i="76"/>
  <c r="D71" i="76"/>
  <c r="E71" i="76"/>
  <c r="F71" i="76"/>
  <c r="G71" i="76"/>
  <c r="H71" i="76"/>
  <c r="I71" i="76"/>
  <c r="J71" i="76"/>
  <c r="K71" i="76"/>
  <c r="L71" i="76"/>
  <c r="M71" i="76"/>
  <c r="N71" i="76"/>
  <c r="O71" i="76"/>
  <c r="P71" i="76"/>
  <c r="Q71" i="76"/>
  <c r="R71" i="76"/>
  <c r="S71" i="76"/>
  <c r="T71" i="76"/>
  <c r="U71" i="76"/>
  <c r="V71" i="76"/>
  <c r="W71" i="76"/>
  <c r="X71" i="76"/>
  <c r="Y71" i="76"/>
  <c r="Z71" i="76"/>
  <c r="AA71" i="76"/>
  <c r="D72" i="76"/>
  <c r="E72" i="76"/>
  <c r="F72" i="76"/>
  <c r="G72" i="76"/>
  <c r="H72" i="76"/>
  <c r="I72" i="76"/>
  <c r="J72" i="76"/>
  <c r="K72" i="76"/>
  <c r="L72" i="76"/>
  <c r="M72" i="76"/>
  <c r="N72" i="76"/>
  <c r="O72" i="76"/>
  <c r="P72" i="76"/>
  <c r="Q72" i="76"/>
  <c r="R72" i="76"/>
  <c r="S72" i="76"/>
  <c r="T72" i="76"/>
  <c r="U72" i="76"/>
  <c r="V72" i="76"/>
  <c r="W72" i="76"/>
  <c r="X72" i="76"/>
  <c r="Y72" i="76"/>
  <c r="Z72" i="76"/>
  <c r="AA72" i="76"/>
  <c r="D73" i="76"/>
  <c r="E73" i="76"/>
  <c r="F73" i="76"/>
  <c r="G73" i="76"/>
  <c r="H73" i="76"/>
  <c r="I73" i="76"/>
  <c r="J73" i="76"/>
  <c r="K73" i="76"/>
  <c r="L73" i="76"/>
  <c r="M73" i="76"/>
  <c r="N73" i="76"/>
  <c r="O73" i="76"/>
  <c r="P73" i="76"/>
  <c r="Q73" i="76"/>
  <c r="R73" i="76"/>
  <c r="S73" i="76"/>
  <c r="T73" i="76"/>
  <c r="U73" i="76"/>
  <c r="V73" i="76"/>
  <c r="W73" i="76"/>
  <c r="X73" i="76"/>
  <c r="Y73" i="76"/>
  <c r="Z73" i="76"/>
  <c r="AA73" i="76"/>
  <c r="D74" i="76"/>
  <c r="E74" i="76"/>
  <c r="F74" i="76"/>
  <c r="G74" i="76"/>
  <c r="H74" i="76"/>
  <c r="I74" i="76"/>
  <c r="J74" i="76"/>
  <c r="K74" i="76"/>
  <c r="L74" i="76"/>
  <c r="M74" i="76"/>
  <c r="N74" i="76"/>
  <c r="O74" i="76"/>
  <c r="P74" i="76"/>
  <c r="Q74" i="76"/>
  <c r="R74" i="76"/>
  <c r="S74" i="76"/>
  <c r="T74" i="76"/>
  <c r="U74" i="76"/>
  <c r="V74" i="76"/>
  <c r="W74" i="76"/>
  <c r="X74" i="76"/>
  <c r="Y74" i="76"/>
  <c r="Z74" i="76"/>
  <c r="AA74" i="76"/>
  <c r="D75" i="76"/>
  <c r="E75" i="76"/>
  <c r="F75" i="76"/>
  <c r="G75" i="76"/>
  <c r="H75" i="76"/>
  <c r="I75" i="76"/>
  <c r="J75" i="76"/>
  <c r="K75" i="76"/>
  <c r="L75" i="76"/>
  <c r="M75" i="76"/>
  <c r="N75" i="76"/>
  <c r="O75" i="76"/>
  <c r="P75" i="76"/>
  <c r="Q75" i="76"/>
  <c r="R75" i="76"/>
  <c r="S75" i="76"/>
  <c r="T75" i="76"/>
  <c r="U75" i="76"/>
  <c r="V75" i="76"/>
  <c r="W75" i="76"/>
  <c r="X75" i="76"/>
  <c r="Y75" i="76"/>
  <c r="Z75" i="76"/>
  <c r="AA75" i="76"/>
  <c r="D76" i="76"/>
  <c r="E76" i="76"/>
  <c r="F76" i="76"/>
  <c r="G76" i="76"/>
  <c r="H76" i="76"/>
  <c r="I76" i="76"/>
  <c r="J76" i="76"/>
  <c r="K76" i="76"/>
  <c r="L76" i="76"/>
  <c r="M76" i="76"/>
  <c r="N76" i="76"/>
  <c r="O76" i="76"/>
  <c r="P76" i="76"/>
  <c r="Q76" i="76"/>
  <c r="R76" i="76"/>
  <c r="S76" i="76"/>
  <c r="T76" i="76"/>
  <c r="U76" i="76"/>
  <c r="V76" i="76"/>
  <c r="W76" i="76"/>
  <c r="X76" i="76"/>
  <c r="Y76" i="76"/>
  <c r="Z76" i="76"/>
  <c r="AA76" i="76"/>
  <c r="D77" i="76"/>
  <c r="E77" i="76"/>
  <c r="F77" i="76"/>
  <c r="G77" i="76"/>
  <c r="H77" i="76"/>
  <c r="I77" i="76"/>
  <c r="J77" i="76"/>
  <c r="K77" i="76"/>
  <c r="L77" i="76"/>
  <c r="M77" i="76"/>
  <c r="N77" i="76"/>
  <c r="O77" i="76"/>
  <c r="P77" i="76"/>
  <c r="Q77" i="76"/>
  <c r="R77" i="76"/>
  <c r="S77" i="76"/>
  <c r="T77" i="76"/>
  <c r="U77" i="76"/>
  <c r="V77" i="76"/>
  <c r="W77" i="76"/>
  <c r="X77" i="76"/>
  <c r="Y77" i="76"/>
  <c r="Z77" i="76"/>
  <c r="AA77" i="76"/>
  <c r="D78" i="76"/>
  <c r="E78" i="76"/>
  <c r="F78" i="76"/>
  <c r="G78" i="76"/>
  <c r="H78" i="76"/>
  <c r="I78" i="76"/>
  <c r="J78" i="76"/>
  <c r="K78" i="76"/>
  <c r="L78" i="76"/>
  <c r="M78" i="76"/>
  <c r="N78" i="76"/>
  <c r="O78" i="76"/>
  <c r="P78" i="76"/>
  <c r="Q78" i="76"/>
  <c r="R78" i="76"/>
  <c r="S78" i="76"/>
  <c r="T78" i="76"/>
  <c r="U78" i="76"/>
  <c r="V78" i="76"/>
  <c r="W78" i="76"/>
  <c r="X78" i="76"/>
  <c r="Y78" i="76"/>
  <c r="Z78" i="76"/>
  <c r="AA78" i="76"/>
  <c r="D79" i="76"/>
  <c r="E79" i="76"/>
  <c r="F79" i="76"/>
  <c r="G79" i="76"/>
  <c r="H79" i="76"/>
  <c r="I79" i="76"/>
  <c r="J79" i="76"/>
  <c r="K79" i="76"/>
  <c r="L79" i="76"/>
  <c r="M79" i="76"/>
  <c r="N79" i="76"/>
  <c r="O79" i="76"/>
  <c r="P79" i="76"/>
  <c r="Q79" i="76"/>
  <c r="R79" i="76"/>
  <c r="S79" i="76"/>
  <c r="T79" i="76"/>
  <c r="U79" i="76"/>
  <c r="V79" i="76"/>
  <c r="W79" i="76"/>
  <c r="X79" i="76"/>
  <c r="Y79" i="76"/>
  <c r="Z79" i="76"/>
  <c r="AA79" i="76"/>
  <c r="D80" i="76"/>
  <c r="E80" i="76"/>
  <c r="F80" i="76"/>
  <c r="G80" i="76"/>
  <c r="H80" i="76"/>
  <c r="I80" i="76"/>
  <c r="J80" i="76"/>
  <c r="K80" i="76"/>
  <c r="L80" i="76"/>
  <c r="M80" i="76"/>
  <c r="N80" i="76"/>
  <c r="O80" i="76"/>
  <c r="P80" i="76"/>
  <c r="Q80" i="76"/>
  <c r="R80" i="76"/>
  <c r="S80" i="76"/>
  <c r="T80" i="76"/>
  <c r="U80" i="76"/>
  <c r="V80" i="76"/>
  <c r="W80" i="76"/>
  <c r="X80" i="76"/>
  <c r="Y80" i="76"/>
  <c r="Z80" i="76"/>
  <c r="AA80" i="76"/>
  <c r="D81" i="76"/>
  <c r="E81" i="76"/>
  <c r="F81" i="76"/>
  <c r="G81" i="76"/>
  <c r="H81" i="76"/>
  <c r="I81" i="76"/>
  <c r="J81" i="76"/>
  <c r="K81" i="76"/>
  <c r="L81" i="76"/>
  <c r="M81" i="76"/>
  <c r="N81" i="76"/>
  <c r="O81" i="76"/>
  <c r="P81" i="76"/>
  <c r="Q81" i="76"/>
  <c r="R81" i="76"/>
  <c r="S81" i="76"/>
  <c r="T81" i="76"/>
  <c r="U81" i="76"/>
  <c r="V81" i="76"/>
  <c r="W81" i="76"/>
  <c r="X81" i="76"/>
  <c r="Y81" i="76"/>
  <c r="Z81" i="76"/>
  <c r="AA81" i="76"/>
  <c r="D82" i="76"/>
  <c r="E82" i="76"/>
  <c r="F82" i="76"/>
  <c r="G82" i="76"/>
  <c r="H82" i="76"/>
  <c r="I82" i="76"/>
  <c r="J82" i="76"/>
  <c r="K82" i="76"/>
  <c r="L82" i="76"/>
  <c r="M82" i="76"/>
  <c r="N82" i="76"/>
  <c r="O82" i="76"/>
  <c r="P82" i="76"/>
  <c r="Q82" i="76"/>
  <c r="R82" i="76"/>
  <c r="S82" i="76"/>
  <c r="T82" i="76"/>
  <c r="U82" i="76"/>
  <c r="V82" i="76"/>
  <c r="W82" i="76"/>
  <c r="X82" i="76"/>
  <c r="Y82" i="76"/>
  <c r="Z82" i="76"/>
  <c r="AA82" i="76"/>
  <c r="D83" i="76"/>
  <c r="E83" i="76"/>
  <c r="F83" i="76"/>
  <c r="G83" i="76"/>
  <c r="H83" i="76"/>
  <c r="I83" i="76"/>
  <c r="J83" i="76"/>
  <c r="K83" i="76"/>
  <c r="L83" i="76"/>
  <c r="M83" i="76"/>
  <c r="N83" i="76"/>
  <c r="O83" i="76"/>
  <c r="P83" i="76"/>
  <c r="Q83" i="76"/>
  <c r="R83" i="76"/>
  <c r="S83" i="76"/>
  <c r="T83" i="76"/>
  <c r="U83" i="76"/>
  <c r="V83" i="76"/>
  <c r="W83" i="76"/>
  <c r="X83" i="76"/>
  <c r="Y83" i="76"/>
  <c r="Z83" i="76"/>
  <c r="AA83" i="76"/>
  <c r="D84" i="76"/>
  <c r="E84" i="76"/>
  <c r="F84" i="76"/>
  <c r="G84" i="76"/>
  <c r="H84" i="76"/>
  <c r="I84" i="76"/>
  <c r="J84" i="76"/>
  <c r="K84" i="76"/>
  <c r="L84" i="76"/>
  <c r="M84" i="76"/>
  <c r="N84" i="76"/>
  <c r="O84" i="76"/>
  <c r="P84" i="76"/>
  <c r="Q84" i="76"/>
  <c r="R84" i="76"/>
  <c r="S84" i="76"/>
  <c r="T84" i="76"/>
  <c r="U84" i="76"/>
  <c r="V84" i="76"/>
  <c r="W84" i="76"/>
  <c r="X84" i="76"/>
  <c r="Y84" i="76"/>
  <c r="Z84" i="76"/>
  <c r="AA84" i="76"/>
  <c r="D85" i="76"/>
  <c r="E85" i="76"/>
  <c r="F85" i="76"/>
  <c r="G85" i="76"/>
  <c r="H85" i="76"/>
  <c r="I85" i="76"/>
  <c r="J85" i="76"/>
  <c r="K85" i="76"/>
  <c r="L85" i="76"/>
  <c r="M85" i="76"/>
  <c r="N85" i="76"/>
  <c r="O85" i="76"/>
  <c r="P85" i="76"/>
  <c r="Q85" i="76"/>
  <c r="R85" i="76"/>
  <c r="S85" i="76"/>
  <c r="T85" i="76"/>
  <c r="U85" i="76"/>
  <c r="V85" i="76"/>
  <c r="W85" i="76"/>
  <c r="X85" i="76"/>
  <c r="Y85" i="76"/>
  <c r="Z85" i="76"/>
  <c r="AA85" i="76"/>
  <c r="D86" i="76"/>
  <c r="E86" i="76"/>
  <c r="F86" i="76"/>
  <c r="G86" i="76"/>
  <c r="H86" i="76"/>
  <c r="I86" i="76"/>
  <c r="J86" i="76"/>
  <c r="K86" i="76"/>
  <c r="L86" i="76"/>
  <c r="M86" i="76"/>
  <c r="N86" i="76"/>
  <c r="O86" i="76"/>
  <c r="P86" i="76"/>
  <c r="Q86" i="76"/>
  <c r="R86" i="76"/>
  <c r="S86" i="76"/>
  <c r="T86" i="76"/>
  <c r="U86" i="76"/>
  <c r="V86" i="76"/>
  <c r="W86" i="76"/>
  <c r="X86" i="76"/>
  <c r="Y86" i="76"/>
  <c r="Z86" i="76"/>
  <c r="AA86" i="76"/>
  <c r="D87" i="76"/>
  <c r="E87" i="76"/>
  <c r="F87" i="76"/>
  <c r="G87" i="76"/>
  <c r="H87" i="76"/>
  <c r="I87" i="76"/>
  <c r="J87" i="76"/>
  <c r="K87" i="76"/>
  <c r="L87" i="76"/>
  <c r="M87" i="76"/>
  <c r="N87" i="76"/>
  <c r="O87" i="76"/>
  <c r="P87" i="76"/>
  <c r="Q87" i="76"/>
  <c r="R87" i="76"/>
  <c r="S87" i="76"/>
  <c r="T87" i="76"/>
  <c r="U87" i="76"/>
  <c r="V87" i="76"/>
  <c r="W87" i="76"/>
  <c r="X87" i="76"/>
  <c r="Y87" i="76"/>
  <c r="Z87" i="76"/>
  <c r="AA87" i="76"/>
  <c r="D88" i="76"/>
  <c r="E88" i="76"/>
  <c r="F88" i="76"/>
  <c r="G88" i="76"/>
  <c r="H88" i="76"/>
  <c r="I88" i="76"/>
  <c r="J88" i="76"/>
  <c r="K88" i="76"/>
  <c r="L88" i="76"/>
  <c r="M88" i="76"/>
  <c r="N88" i="76"/>
  <c r="O88" i="76"/>
  <c r="P88" i="76"/>
  <c r="Q88" i="76"/>
  <c r="R88" i="76"/>
  <c r="S88" i="76"/>
  <c r="T88" i="76"/>
  <c r="U88" i="76"/>
  <c r="V88" i="76"/>
  <c r="W88" i="76"/>
  <c r="X88" i="76"/>
  <c r="Y88" i="76"/>
  <c r="Z88" i="76"/>
  <c r="AA88" i="76"/>
  <c r="D89" i="76"/>
  <c r="E89" i="76"/>
  <c r="F89" i="76"/>
  <c r="G89" i="76"/>
  <c r="H89" i="76"/>
  <c r="I89" i="76"/>
  <c r="J89" i="76"/>
  <c r="K89" i="76"/>
  <c r="L89" i="76"/>
  <c r="M89" i="76"/>
  <c r="N89" i="76"/>
  <c r="O89" i="76"/>
  <c r="P89" i="76"/>
  <c r="Q89" i="76"/>
  <c r="R89" i="76"/>
  <c r="S89" i="76"/>
  <c r="T89" i="76"/>
  <c r="U89" i="76"/>
  <c r="V89" i="76"/>
  <c r="W89" i="76"/>
  <c r="X89" i="76"/>
  <c r="Y89" i="76"/>
  <c r="Z89" i="76"/>
  <c r="AA89" i="76"/>
  <c r="D90" i="76"/>
  <c r="E90" i="76"/>
  <c r="F90" i="76"/>
  <c r="G90" i="76"/>
  <c r="H90" i="76"/>
  <c r="I90" i="76"/>
  <c r="J90" i="76"/>
  <c r="K90" i="76"/>
  <c r="L90" i="76"/>
  <c r="M90" i="76"/>
  <c r="N90" i="76"/>
  <c r="O90" i="76"/>
  <c r="P90" i="76"/>
  <c r="Q90" i="76"/>
  <c r="R90" i="76"/>
  <c r="S90" i="76"/>
  <c r="T90" i="76"/>
  <c r="U90" i="76"/>
  <c r="V90" i="76"/>
  <c r="W90" i="76"/>
  <c r="X90" i="76"/>
  <c r="Y90" i="76"/>
  <c r="Z90" i="76"/>
  <c r="AA90" i="76"/>
  <c r="D91" i="76"/>
  <c r="E91" i="76"/>
  <c r="F91" i="76"/>
  <c r="G91" i="76"/>
  <c r="H91" i="76"/>
  <c r="I91" i="76"/>
  <c r="J91" i="76"/>
  <c r="K91" i="76"/>
  <c r="L91" i="76"/>
  <c r="M91" i="76"/>
  <c r="N91" i="76"/>
  <c r="O91" i="76"/>
  <c r="P91" i="76"/>
  <c r="Q91" i="76"/>
  <c r="R91" i="76"/>
  <c r="S91" i="76"/>
  <c r="T91" i="76"/>
  <c r="U91" i="76"/>
  <c r="V91" i="76"/>
  <c r="W91" i="76"/>
  <c r="X91" i="76"/>
  <c r="Y91" i="76"/>
  <c r="Z91" i="76"/>
  <c r="AA91" i="76"/>
  <c r="D92" i="76"/>
  <c r="E92" i="76"/>
  <c r="F92" i="76"/>
  <c r="G92" i="76"/>
  <c r="H92" i="76"/>
  <c r="I92" i="76"/>
  <c r="J92" i="76"/>
  <c r="K92" i="76"/>
  <c r="L92" i="76"/>
  <c r="M92" i="76"/>
  <c r="N92" i="76"/>
  <c r="O92" i="76"/>
  <c r="P92" i="76"/>
  <c r="Q92" i="76"/>
  <c r="R92" i="76"/>
  <c r="S92" i="76"/>
  <c r="T92" i="76"/>
  <c r="U92" i="76"/>
  <c r="V92" i="76"/>
  <c r="W92" i="76"/>
  <c r="X92" i="76"/>
  <c r="Y92" i="76"/>
  <c r="Z92" i="76"/>
  <c r="AA92" i="76"/>
  <c r="D93" i="76"/>
  <c r="E93" i="76"/>
  <c r="F93" i="76"/>
  <c r="G93" i="76"/>
  <c r="H93" i="76"/>
  <c r="I93" i="76"/>
  <c r="J93" i="76"/>
  <c r="K93" i="76"/>
  <c r="L93" i="76"/>
  <c r="M93" i="76"/>
  <c r="N93" i="76"/>
  <c r="O93" i="76"/>
  <c r="P93" i="76"/>
  <c r="Q93" i="76"/>
  <c r="R93" i="76"/>
  <c r="S93" i="76"/>
  <c r="T93" i="76"/>
  <c r="U93" i="76"/>
  <c r="V93" i="76"/>
  <c r="W93" i="76"/>
  <c r="X93" i="76"/>
  <c r="Y93" i="76"/>
  <c r="Z93" i="76"/>
  <c r="AA93" i="76"/>
  <c r="D94" i="76"/>
  <c r="E94" i="76"/>
  <c r="F94" i="76"/>
  <c r="G94" i="76"/>
  <c r="H94" i="76"/>
  <c r="I94" i="76"/>
  <c r="J94" i="76"/>
  <c r="K94" i="76"/>
  <c r="L94" i="76"/>
  <c r="M94" i="76"/>
  <c r="N94" i="76"/>
  <c r="O94" i="76"/>
  <c r="P94" i="76"/>
  <c r="Q94" i="76"/>
  <c r="R94" i="76"/>
  <c r="S94" i="76"/>
  <c r="T94" i="76"/>
  <c r="U94" i="76"/>
  <c r="V94" i="76"/>
  <c r="W94" i="76"/>
  <c r="X94" i="76"/>
  <c r="Y94" i="76"/>
  <c r="Z94" i="76"/>
  <c r="AA94" i="76"/>
  <c r="D95" i="76"/>
  <c r="E95" i="76"/>
  <c r="F95" i="76"/>
  <c r="G95" i="76"/>
  <c r="H95" i="76"/>
  <c r="I95" i="76"/>
  <c r="J95" i="76"/>
  <c r="K95" i="76"/>
  <c r="L95" i="76"/>
  <c r="M95" i="76"/>
  <c r="N95" i="76"/>
  <c r="O95" i="76"/>
  <c r="P95" i="76"/>
  <c r="Q95" i="76"/>
  <c r="R95" i="76"/>
  <c r="S95" i="76"/>
  <c r="T95" i="76"/>
  <c r="U95" i="76"/>
  <c r="V95" i="76"/>
  <c r="W95" i="76"/>
  <c r="X95" i="76"/>
  <c r="Y95" i="76"/>
  <c r="Z95" i="76"/>
  <c r="AA95" i="76"/>
  <c r="D96" i="76"/>
  <c r="E96" i="76"/>
  <c r="F96" i="76"/>
  <c r="G96" i="76"/>
  <c r="H96" i="76"/>
  <c r="I96" i="76"/>
  <c r="J96" i="76"/>
  <c r="K96" i="76"/>
  <c r="L96" i="76"/>
  <c r="M96" i="76"/>
  <c r="N96" i="76"/>
  <c r="O96" i="76"/>
  <c r="P96" i="76"/>
  <c r="Q96" i="76"/>
  <c r="R96" i="76"/>
  <c r="S96" i="76"/>
  <c r="T96" i="76"/>
  <c r="U96" i="76"/>
  <c r="V96" i="76"/>
  <c r="W96" i="76"/>
  <c r="X96" i="76"/>
  <c r="Y96" i="76"/>
  <c r="Z96" i="76"/>
  <c r="AA96" i="76"/>
  <c r="D97" i="76"/>
  <c r="E97" i="76"/>
  <c r="F97" i="76"/>
  <c r="G97" i="76"/>
  <c r="H97" i="76"/>
  <c r="I97" i="76"/>
  <c r="J97" i="76"/>
  <c r="K97" i="76"/>
  <c r="L97" i="76"/>
  <c r="M97" i="76"/>
  <c r="N97" i="76"/>
  <c r="O97" i="76"/>
  <c r="P97" i="76"/>
  <c r="Q97" i="76"/>
  <c r="R97" i="76"/>
  <c r="S97" i="76"/>
  <c r="T97" i="76"/>
  <c r="U97" i="76"/>
  <c r="V97" i="76"/>
  <c r="W97" i="76"/>
  <c r="X97" i="76"/>
  <c r="Y97" i="76"/>
  <c r="Z97" i="76"/>
  <c r="AA97" i="76"/>
  <c r="D98" i="76"/>
  <c r="E98" i="76"/>
  <c r="F98" i="76"/>
  <c r="G98" i="76"/>
  <c r="H98" i="76"/>
  <c r="I98" i="76"/>
  <c r="J98" i="76"/>
  <c r="K98" i="76"/>
  <c r="L98" i="76"/>
  <c r="M98" i="76"/>
  <c r="N98" i="76"/>
  <c r="O98" i="76"/>
  <c r="P98" i="76"/>
  <c r="Q98" i="76"/>
  <c r="R98" i="76"/>
  <c r="S98" i="76"/>
  <c r="T98" i="76"/>
  <c r="U98" i="76"/>
  <c r="V98" i="76"/>
  <c r="W98" i="76"/>
  <c r="X98" i="76"/>
  <c r="Y98" i="76"/>
  <c r="Z98" i="76"/>
  <c r="AA98" i="76"/>
  <c r="D99" i="76"/>
  <c r="E99" i="76"/>
  <c r="F99" i="76"/>
  <c r="G99" i="76"/>
  <c r="H99" i="76"/>
  <c r="I99" i="76"/>
  <c r="J99" i="76"/>
  <c r="K99" i="76"/>
  <c r="L99" i="76"/>
  <c r="M99" i="76"/>
  <c r="N99" i="76"/>
  <c r="O99" i="76"/>
  <c r="P99" i="76"/>
  <c r="Q99" i="76"/>
  <c r="R99" i="76"/>
  <c r="S99" i="76"/>
  <c r="T99" i="76"/>
  <c r="U99" i="76"/>
  <c r="V99" i="76"/>
  <c r="W99" i="76"/>
  <c r="X99" i="76"/>
  <c r="Y99" i="76"/>
  <c r="Z99" i="76"/>
  <c r="AA99" i="76"/>
  <c r="D100" i="76"/>
  <c r="E100" i="76"/>
  <c r="F100" i="76"/>
  <c r="G100" i="76"/>
  <c r="H100" i="76"/>
  <c r="I100" i="76"/>
  <c r="J100" i="76"/>
  <c r="K100" i="76"/>
  <c r="L100" i="76"/>
  <c r="M100" i="76"/>
  <c r="N100" i="76"/>
  <c r="O100" i="76"/>
  <c r="P100" i="76"/>
  <c r="Q100" i="76"/>
  <c r="R100" i="76"/>
  <c r="S100" i="76"/>
  <c r="T100" i="76"/>
  <c r="U100" i="76"/>
  <c r="V100" i="76"/>
  <c r="W100" i="76"/>
  <c r="X100" i="76"/>
  <c r="Y100" i="76"/>
  <c r="Z100" i="76"/>
  <c r="AA100" i="76"/>
  <c r="D101" i="76"/>
  <c r="E101" i="76"/>
  <c r="F101" i="76"/>
  <c r="G101" i="76"/>
  <c r="H101" i="76"/>
  <c r="I101" i="76"/>
  <c r="J101" i="76"/>
  <c r="K101" i="76"/>
  <c r="L101" i="76"/>
  <c r="M101" i="76"/>
  <c r="N101" i="76"/>
  <c r="O101" i="76"/>
  <c r="P101" i="76"/>
  <c r="Q101" i="76"/>
  <c r="R101" i="76"/>
  <c r="S101" i="76"/>
  <c r="T101" i="76"/>
  <c r="U101" i="76"/>
  <c r="V101" i="76"/>
  <c r="W101" i="76"/>
  <c r="X101" i="76"/>
  <c r="Y101" i="76"/>
  <c r="Z101" i="76"/>
  <c r="AA101" i="76"/>
  <c r="D102" i="76"/>
  <c r="E102" i="76"/>
  <c r="F102" i="76"/>
  <c r="G102" i="76"/>
  <c r="H102" i="76"/>
  <c r="I102" i="76"/>
  <c r="J102" i="76"/>
  <c r="K102" i="76"/>
  <c r="L102" i="76"/>
  <c r="M102" i="76"/>
  <c r="N102" i="76"/>
  <c r="O102" i="76"/>
  <c r="P102" i="76"/>
  <c r="Q102" i="76"/>
  <c r="R102" i="76"/>
  <c r="S102" i="76"/>
  <c r="T102" i="76"/>
  <c r="U102" i="76"/>
  <c r="V102" i="76"/>
  <c r="W102" i="76"/>
  <c r="X102" i="76"/>
  <c r="Y102" i="76"/>
  <c r="Z102" i="76"/>
  <c r="AA102" i="76"/>
  <c r="D103" i="76"/>
  <c r="E103" i="76"/>
  <c r="F103" i="76"/>
  <c r="G103" i="76"/>
  <c r="H103" i="76"/>
  <c r="I103" i="76"/>
  <c r="J103" i="76"/>
  <c r="K103" i="76"/>
  <c r="L103" i="76"/>
  <c r="M103" i="76"/>
  <c r="N103" i="76"/>
  <c r="O103" i="76"/>
  <c r="P103" i="76"/>
  <c r="Q103" i="76"/>
  <c r="R103" i="76"/>
  <c r="S103" i="76"/>
  <c r="T103" i="76"/>
  <c r="U103" i="76"/>
  <c r="V103" i="76"/>
  <c r="W103" i="76"/>
  <c r="X103" i="76"/>
  <c r="Y103" i="76"/>
  <c r="Z103" i="76"/>
  <c r="AA103" i="76"/>
  <c r="D104" i="76"/>
  <c r="E104" i="76"/>
  <c r="F104" i="76"/>
  <c r="G104" i="76"/>
  <c r="H104" i="76"/>
  <c r="I104" i="76"/>
  <c r="J104" i="76"/>
  <c r="K104" i="76"/>
  <c r="L104" i="76"/>
  <c r="M104" i="76"/>
  <c r="N104" i="76"/>
  <c r="O104" i="76"/>
  <c r="P104" i="76"/>
  <c r="Q104" i="76"/>
  <c r="R104" i="76"/>
  <c r="S104" i="76"/>
  <c r="T104" i="76"/>
  <c r="U104" i="76"/>
  <c r="V104" i="76"/>
  <c r="W104" i="76"/>
  <c r="X104" i="76"/>
  <c r="Y104" i="76"/>
  <c r="Z104" i="76"/>
  <c r="AA104" i="76"/>
  <c r="D105" i="76"/>
  <c r="E105" i="76"/>
  <c r="F105" i="76"/>
  <c r="G105" i="76"/>
  <c r="H105" i="76"/>
  <c r="I105" i="76"/>
  <c r="J105" i="76"/>
  <c r="K105" i="76"/>
  <c r="L105" i="76"/>
  <c r="M105" i="76"/>
  <c r="N105" i="76"/>
  <c r="O105" i="76"/>
  <c r="P105" i="76"/>
  <c r="Q105" i="76"/>
  <c r="R105" i="76"/>
  <c r="S105" i="76"/>
  <c r="T105" i="76"/>
  <c r="U105" i="76"/>
  <c r="V105" i="76"/>
  <c r="W105" i="76"/>
  <c r="X105" i="76"/>
  <c r="Y105" i="76"/>
  <c r="Z105" i="76"/>
  <c r="AA105" i="76"/>
  <c r="D106" i="76"/>
  <c r="E106" i="76"/>
  <c r="F106" i="76"/>
  <c r="G106" i="76"/>
  <c r="H106" i="76"/>
  <c r="I106" i="76"/>
  <c r="J106" i="76"/>
  <c r="K106" i="76"/>
  <c r="L106" i="76"/>
  <c r="M106" i="76"/>
  <c r="N106" i="76"/>
  <c r="O106" i="76"/>
  <c r="P106" i="76"/>
  <c r="Q106" i="76"/>
  <c r="R106" i="76"/>
  <c r="S106" i="76"/>
  <c r="T106" i="76"/>
  <c r="U106" i="76"/>
  <c r="V106" i="76"/>
  <c r="W106" i="76"/>
  <c r="X106" i="76"/>
  <c r="Y106" i="76"/>
  <c r="Z106" i="76"/>
  <c r="AA106" i="76"/>
  <c r="C7" i="76"/>
  <c r="C8" i="76"/>
  <c r="C9" i="76"/>
  <c r="C10" i="76"/>
  <c r="C11" i="76"/>
  <c r="C12" i="76"/>
  <c r="C13" i="76"/>
  <c r="C14" i="76"/>
  <c r="C15" i="76"/>
  <c r="C16" i="76"/>
  <c r="C17" i="76"/>
  <c r="C18" i="76"/>
  <c r="C19" i="76"/>
  <c r="C20" i="76"/>
  <c r="C21" i="76"/>
  <c r="C22" i="76"/>
  <c r="C23" i="76"/>
  <c r="C24" i="76"/>
  <c r="C25" i="76"/>
  <c r="C26" i="76"/>
  <c r="C27" i="76"/>
  <c r="C28" i="76"/>
  <c r="C29" i="76"/>
  <c r="C30" i="76"/>
  <c r="C31" i="76"/>
  <c r="C32" i="76"/>
  <c r="C33" i="76"/>
  <c r="C34" i="76"/>
  <c r="C35" i="76"/>
  <c r="C36" i="76"/>
  <c r="C37" i="76"/>
  <c r="C38" i="76"/>
  <c r="C39" i="76"/>
  <c r="C40" i="76"/>
  <c r="C41" i="76"/>
  <c r="C42" i="76"/>
  <c r="C43" i="76"/>
  <c r="C44" i="76"/>
  <c r="C45" i="76"/>
  <c r="C46" i="76"/>
  <c r="C47" i="76"/>
  <c r="C48" i="76"/>
  <c r="C49" i="76"/>
  <c r="C50" i="76"/>
  <c r="C51" i="76"/>
  <c r="C52" i="76"/>
  <c r="C53" i="76"/>
  <c r="C54" i="76"/>
  <c r="C55" i="76"/>
  <c r="C56" i="76"/>
  <c r="C57" i="76"/>
  <c r="C58" i="76"/>
  <c r="C59" i="76"/>
  <c r="C60" i="76"/>
  <c r="C61" i="76"/>
  <c r="C62" i="76"/>
  <c r="C63" i="76"/>
  <c r="C64" i="76"/>
  <c r="C65" i="76"/>
  <c r="C66" i="76"/>
  <c r="C67" i="76"/>
  <c r="C68" i="76"/>
  <c r="C69" i="76"/>
  <c r="C70" i="76"/>
  <c r="C71" i="76"/>
  <c r="C72" i="76"/>
  <c r="C73" i="76"/>
  <c r="C74" i="76"/>
  <c r="C75" i="76"/>
  <c r="C76" i="76"/>
  <c r="C77" i="76"/>
  <c r="C78" i="76"/>
  <c r="C79" i="76"/>
  <c r="C80" i="76"/>
  <c r="C81" i="76"/>
  <c r="C82" i="76"/>
  <c r="C83" i="76"/>
  <c r="C84" i="76"/>
  <c r="C85" i="76"/>
  <c r="C86" i="76"/>
  <c r="C87" i="76"/>
  <c r="C88" i="76"/>
  <c r="C89" i="76"/>
  <c r="C90" i="76"/>
  <c r="C91" i="76"/>
  <c r="C92" i="76"/>
  <c r="C93" i="76"/>
  <c r="C94" i="76"/>
  <c r="C95" i="76"/>
  <c r="C96" i="76"/>
  <c r="C97" i="76"/>
  <c r="C98" i="76"/>
  <c r="C99" i="76"/>
  <c r="C100" i="76"/>
  <c r="C101" i="76"/>
  <c r="C102" i="76"/>
  <c r="C103" i="76"/>
  <c r="C104" i="76"/>
  <c r="C105" i="76"/>
  <c r="C106" i="76"/>
  <c r="C107" i="76"/>
  <c r="C6" i="70"/>
  <c r="I19" i="70"/>
  <c r="H2" i="87"/>
  <c r="E69" i="75"/>
  <c r="E70" i="75"/>
  <c r="E71" i="75"/>
  <c r="E72" i="75"/>
  <c r="E73" i="75"/>
  <c r="E74" i="75"/>
  <c r="E75" i="75"/>
  <c r="E76" i="75"/>
  <c r="E77" i="75"/>
  <c r="E78" i="75"/>
  <c r="E79" i="75"/>
  <c r="E80" i="75"/>
  <c r="E81" i="75"/>
  <c r="E82" i="75"/>
  <c r="E83" i="75"/>
  <c r="E84" i="75"/>
  <c r="E85" i="75"/>
  <c r="E86" i="75"/>
  <c r="E87" i="75"/>
  <c r="E88" i="75"/>
  <c r="E89" i="75"/>
  <c r="E90" i="75"/>
  <c r="E91" i="75"/>
  <c r="E92" i="75"/>
  <c r="E68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54" i="75"/>
  <c r="E55" i="75"/>
  <c r="E56" i="75"/>
  <c r="E57" i="75"/>
  <c r="E58" i="75"/>
  <c r="E59" i="75"/>
  <c r="E60" i="75"/>
  <c r="E61" i="75"/>
  <c r="E62" i="75"/>
  <c r="E63" i="75"/>
  <c r="E39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10" i="75"/>
  <c r="C10" i="75"/>
  <c r="H28" i="122"/>
  <c r="L28" i="122" s="1"/>
  <c r="H29" i="122"/>
  <c r="L29" i="122" s="1"/>
  <c r="G29" i="122"/>
  <c r="K29" i="122" s="1"/>
  <c r="G28" i="122"/>
  <c r="K28" i="122" s="1"/>
  <c r="C13" i="122"/>
  <c r="C12" i="122"/>
  <c r="F139" i="120"/>
  <c r="G139" i="120" s="1"/>
  <c r="K139" i="120"/>
  <c r="L139" i="120" s="1"/>
  <c r="K89" i="120"/>
  <c r="L89" i="120" s="1"/>
  <c r="K90" i="120"/>
  <c r="L90" i="120" s="1"/>
  <c r="K91" i="120"/>
  <c r="L91" i="120" s="1"/>
  <c r="K92" i="120"/>
  <c r="L92" i="120" s="1"/>
  <c r="K93" i="120"/>
  <c r="L93" i="120" s="1"/>
  <c r="K94" i="120"/>
  <c r="K95" i="120"/>
  <c r="L95" i="120" s="1"/>
  <c r="K96" i="120"/>
  <c r="L96" i="120" s="1"/>
  <c r="K97" i="120"/>
  <c r="L97" i="120" s="1"/>
  <c r="K98" i="120"/>
  <c r="L98" i="120" s="1"/>
  <c r="K99" i="120"/>
  <c r="L99" i="120" s="1"/>
  <c r="K100" i="120"/>
  <c r="L100" i="120" s="1"/>
  <c r="K101" i="120"/>
  <c r="L101" i="120" s="1"/>
  <c r="K102" i="120"/>
  <c r="L102" i="120" s="1"/>
  <c r="K103" i="120"/>
  <c r="L103" i="120" s="1"/>
  <c r="K104" i="120"/>
  <c r="L104" i="120" s="1"/>
  <c r="K105" i="120"/>
  <c r="L105" i="120" s="1"/>
  <c r="K106" i="120"/>
  <c r="L106" i="120" s="1"/>
  <c r="K107" i="120"/>
  <c r="L107" i="120" s="1"/>
  <c r="K108" i="120"/>
  <c r="L108" i="120" s="1"/>
  <c r="K109" i="120"/>
  <c r="L109" i="120" s="1"/>
  <c r="K110" i="120"/>
  <c r="L110" i="120" s="1"/>
  <c r="K111" i="120"/>
  <c r="L111" i="120" s="1"/>
  <c r="K112" i="120"/>
  <c r="L112" i="120" s="1"/>
  <c r="K113" i="120"/>
  <c r="L113" i="120" s="1"/>
  <c r="K114" i="120"/>
  <c r="L114" i="120" s="1"/>
  <c r="K115" i="120"/>
  <c r="L115" i="120" s="1"/>
  <c r="K116" i="120"/>
  <c r="L116" i="120" s="1"/>
  <c r="K117" i="120"/>
  <c r="L117" i="120" s="1"/>
  <c r="K119" i="120"/>
  <c r="L119" i="120" s="1"/>
  <c r="K120" i="120"/>
  <c r="L120" i="120" s="1"/>
  <c r="K121" i="120"/>
  <c r="L121" i="120" s="1"/>
  <c r="K122" i="120"/>
  <c r="L122" i="120" s="1"/>
  <c r="K123" i="120"/>
  <c r="L123" i="120" s="1"/>
  <c r="K124" i="120"/>
  <c r="L124" i="120" s="1"/>
  <c r="K125" i="120"/>
  <c r="L125" i="120" s="1"/>
  <c r="K126" i="120"/>
  <c r="L126" i="120" s="1"/>
  <c r="K127" i="120"/>
  <c r="L127" i="120" s="1"/>
  <c r="K128" i="120"/>
  <c r="L128" i="120" s="1"/>
  <c r="K129" i="120"/>
  <c r="L129" i="120" s="1"/>
  <c r="K130" i="120"/>
  <c r="L130" i="120" s="1"/>
  <c r="K131" i="120"/>
  <c r="L131" i="120" s="1"/>
  <c r="K132" i="120"/>
  <c r="L132" i="120" s="1"/>
  <c r="K133" i="120"/>
  <c r="L133" i="120" s="1"/>
  <c r="K118" i="120"/>
  <c r="L118" i="120" s="1"/>
  <c r="K134" i="120"/>
  <c r="L134" i="120" s="1"/>
  <c r="K135" i="120"/>
  <c r="L135" i="120" s="1"/>
  <c r="K136" i="120"/>
  <c r="L136" i="120" s="1"/>
  <c r="K137" i="120"/>
  <c r="L137" i="120" s="1"/>
  <c r="K138" i="120"/>
  <c r="L138" i="120" s="1"/>
  <c r="K140" i="120"/>
  <c r="L140" i="120" s="1"/>
  <c r="K141" i="120"/>
  <c r="L141" i="120" s="1"/>
  <c r="K142" i="120"/>
  <c r="L142" i="120" s="1"/>
  <c r="K143" i="120"/>
  <c r="L143" i="120" s="1"/>
  <c r="K76" i="120"/>
  <c r="L76" i="120" s="1"/>
  <c r="K77" i="120"/>
  <c r="L77" i="120" s="1"/>
  <c r="K78" i="120"/>
  <c r="L78" i="120" s="1"/>
  <c r="K79" i="120"/>
  <c r="L79" i="120" s="1"/>
  <c r="K80" i="120"/>
  <c r="L80" i="120" s="1"/>
  <c r="K81" i="120"/>
  <c r="L81" i="120" s="1"/>
  <c r="K82" i="120"/>
  <c r="L82" i="120" s="1"/>
  <c r="K83" i="120"/>
  <c r="L83" i="120" s="1"/>
  <c r="K84" i="120"/>
  <c r="L84" i="120" s="1"/>
  <c r="K85" i="120"/>
  <c r="L85" i="120" s="1"/>
  <c r="K86" i="120"/>
  <c r="L86" i="120" s="1"/>
  <c r="K87" i="120"/>
  <c r="L87" i="120" s="1"/>
  <c r="K88" i="120"/>
  <c r="L88" i="120" s="1"/>
  <c r="K75" i="120"/>
  <c r="L75" i="120" s="1"/>
  <c r="L94" i="120"/>
  <c r="F85" i="120"/>
  <c r="G85" i="120" s="1"/>
  <c r="H85" i="120" s="1"/>
  <c r="F83" i="120"/>
  <c r="G83" i="120" s="1"/>
  <c r="F119" i="120"/>
  <c r="G119" i="120" s="1"/>
  <c r="F124" i="120"/>
  <c r="G124" i="120" s="1"/>
  <c r="F141" i="120"/>
  <c r="G141" i="120" s="1"/>
  <c r="K39" i="120"/>
  <c r="L39" i="120" s="1"/>
  <c r="K60" i="120"/>
  <c r="L60" i="120" s="1"/>
  <c r="K11" i="120"/>
  <c r="L11" i="120" s="1"/>
  <c r="K34" i="120"/>
  <c r="L34" i="120" s="1"/>
  <c r="K31" i="120"/>
  <c r="L31" i="120" s="1"/>
  <c r="K13" i="120"/>
  <c r="L13" i="120" s="1"/>
  <c r="K23" i="120"/>
  <c r="L23" i="120" s="1"/>
  <c r="K53" i="120"/>
  <c r="L53" i="120" s="1"/>
  <c r="K52" i="120"/>
  <c r="L52" i="120" s="1"/>
  <c r="K25" i="120"/>
  <c r="L25" i="120" s="1"/>
  <c r="K17" i="120"/>
  <c r="L17" i="120" s="1"/>
  <c r="K47" i="120"/>
  <c r="L47" i="120" s="1"/>
  <c r="K56" i="120"/>
  <c r="L56" i="120" s="1"/>
  <c r="K29" i="120"/>
  <c r="L29" i="120" s="1"/>
  <c r="K8" i="120"/>
  <c r="L8" i="120" s="1"/>
  <c r="K9" i="120"/>
  <c r="L9" i="120" s="1"/>
  <c r="K10" i="120"/>
  <c r="L10" i="120" s="1"/>
  <c r="K12" i="120"/>
  <c r="L12" i="120" s="1"/>
  <c r="K14" i="120"/>
  <c r="L14" i="120" s="1"/>
  <c r="K15" i="120"/>
  <c r="L15" i="120" s="1"/>
  <c r="K16" i="120"/>
  <c r="L16" i="120" s="1"/>
  <c r="K18" i="120"/>
  <c r="L18" i="120" s="1"/>
  <c r="K19" i="120"/>
  <c r="L19" i="120" s="1"/>
  <c r="K20" i="120"/>
  <c r="L20" i="120" s="1"/>
  <c r="K21" i="120"/>
  <c r="L21" i="120" s="1"/>
  <c r="K22" i="120"/>
  <c r="L22" i="120" s="1"/>
  <c r="K24" i="120"/>
  <c r="L24" i="120" s="1"/>
  <c r="K26" i="120"/>
  <c r="L26" i="120" s="1"/>
  <c r="K27" i="120"/>
  <c r="L27" i="120" s="1"/>
  <c r="K28" i="120"/>
  <c r="L28" i="120" s="1"/>
  <c r="K30" i="120"/>
  <c r="L30" i="120" s="1"/>
  <c r="K32" i="120"/>
  <c r="L32" i="120" s="1"/>
  <c r="K33" i="120"/>
  <c r="L33" i="120" s="1"/>
  <c r="K35" i="120"/>
  <c r="L35" i="120" s="1"/>
  <c r="K36" i="120"/>
  <c r="L36" i="120" s="1"/>
  <c r="K37" i="120"/>
  <c r="L37" i="120" s="1"/>
  <c r="K38" i="120"/>
  <c r="L38" i="120" s="1"/>
  <c r="K40" i="120"/>
  <c r="L40" i="120" s="1"/>
  <c r="K41" i="120"/>
  <c r="L41" i="120" s="1"/>
  <c r="K42" i="120"/>
  <c r="L42" i="120" s="1"/>
  <c r="K43" i="120"/>
  <c r="L43" i="120" s="1"/>
  <c r="K44" i="120"/>
  <c r="L44" i="120" s="1"/>
  <c r="K45" i="120"/>
  <c r="L45" i="120" s="1"/>
  <c r="K46" i="120"/>
  <c r="L46" i="120" s="1"/>
  <c r="K48" i="120"/>
  <c r="L48" i="120" s="1"/>
  <c r="K49" i="120"/>
  <c r="L49" i="120" s="1"/>
  <c r="K50" i="120"/>
  <c r="L50" i="120" s="1"/>
  <c r="K51" i="120"/>
  <c r="L51" i="120" s="1"/>
  <c r="K54" i="120"/>
  <c r="L54" i="120" s="1"/>
  <c r="K55" i="120"/>
  <c r="L55" i="120" s="1"/>
  <c r="K57" i="120"/>
  <c r="L57" i="120" s="1"/>
  <c r="K58" i="120"/>
  <c r="L58" i="120" s="1"/>
  <c r="K59" i="120"/>
  <c r="L59" i="120" s="1"/>
  <c r="K61" i="120"/>
  <c r="L61" i="120" s="1"/>
  <c r="K62" i="120"/>
  <c r="L62" i="120" s="1"/>
  <c r="K63" i="120"/>
  <c r="L63" i="120" s="1"/>
  <c r="K64" i="120"/>
  <c r="L64" i="120" s="1"/>
  <c r="K65" i="120"/>
  <c r="L65" i="120" s="1"/>
  <c r="K66" i="120"/>
  <c r="L66" i="120" s="1"/>
  <c r="K67" i="120"/>
  <c r="L67" i="120" s="1"/>
  <c r="K68" i="120"/>
  <c r="L68" i="120" s="1"/>
  <c r="K69" i="120"/>
  <c r="L69" i="120" s="1"/>
  <c r="K70" i="120"/>
  <c r="L70" i="120" s="1"/>
  <c r="K71" i="120"/>
  <c r="L71" i="120" s="1"/>
  <c r="K72" i="120"/>
  <c r="L72" i="120" s="1"/>
  <c r="K73" i="120"/>
  <c r="L73" i="120" s="1"/>
  <c r="K74" i="120"/>
  <c r="L74" i="120" s="1"/>
  <c r="K6" i="120"/>
  <c r="L6" i="120" s="1"/>
  <c r="K7" i="120"/>
  <c r="L7" i="120" s="1"/>
  <c r="F106" i="120"/>
  <c r="G106" i="120" s="1"/>
  <c r="F107" i="120"/>
  <c r="G107" i="120" s="1"/>
  <c r="F108" i="120"/>
  <c r="G108" i="120" s="1"/>
  <c r="H108" i="120" s="1"/>
  <c r="F110" i="120"/>
  <c r="G110" i="120" s="1"/>
  <c r="F111" i="120"/>
  <c r="G111" i="120" s="1"/>
  <c r="F112" i="120"/>
  <c r="G112" i="120" s="1"/>
  <c r="F113" i="120"/>
  <c r="G113" i="120" s="1"/>
  <c r="H113" i="120" s="1"/>
  <c r="F114" i="120"/>
  <c r="G114" i="120" s="1"/>
  <c r="F115" i="120"/>
  <c r="G115" i="120" s="1"/>
  <c r="F116" i="120"/>
  <c r="G116" i="120" s="1"/>
  <c r="F117" i="120"/>
  <c r="G117" i="120" s="1"/>
  <c r="H117" i="120" s="1"/>
  <c r="F120" i="120"/>
  <c r="F121" i="120"/>
  <c r="G121" i="120" s="1"/>
  <c r="F122" i="120"/>
  <c r="G122" i="120" s="1"/>
  <c r="F123" i="120"/>
  <c r="G123" i="120" s="1"/>
  <c r="H123" i="120" s="1"/>
  <c r="F125" i="120"/>
  <c r="G125" i="120" s="1"/>
  <c r="F126" i="120"/>
  <c r="G126" i="120" s="1"/>
  <c r="F127" i="120"/>
  <c r="G127" i="120" s="1"/>
  <c r="F128" i="120"/>
  <c r="G128" i="120" s="1"/>
  <c r="H128" i="120" s="1"/>
  <c r="F129" i="120"/>
  <c r="G129" i="120" s="1"/>
  <c r="F130" i="120"/>
  <c r="G130" i="120" s="1"/>
  <c r="F131" i="120"/>
  <c r="G131" i="120" s="1"/>
  <c r="H131" i="120" s="1"/>
  <c r="F132" i="120"/>
  <c r="G132" i="120" s="1"/>
  <c r="H132" i="120" s="1"/>
  <c r="F133" i="120"/>
  <c r="G133" i="120" s="1"/>
  <c r="F118" i="120"/>
  <c r="G118" i="120" s="1"/>
  <c r="F134" i="120"/>
  <c r="G134" i="120" s="1"/>
  <c r="H134" i="120" s="1"/>
  <c r="F135" i="120"/>
  <c r="G135" i="120" s="1"/>
  <c r="H135" i="120" s="1"/>
  <c r="F136" i="120"/>
  <c r="G136" i="120" s="1"/>
  <c r="F137" i="120"/>
  <c r="G137" i="120" s="1"/>
  <c r="F138" i="120"/>
  <c r="G138" i="120" s="1"/>
  <c r="H138" i="120" s="1"/>
  <c r="F140" i="120"/>
  <c r="G140" i="120" s="1"/>
  <c r="F8" i="120"/>
  <c r="G8" i="120" s="1"/>
  <c r="F9" i="120"/>
  <c r="G9" i="120" s="1"/>
  <c r="F10" i="120"/>
  <c r="G10" i="120" s="1"/>
  <c r="F12" i="120"/>
  <c r="G12" i="120" s="1"/>
  <c r="F14" i="120"/>
  <c r="G14" i="120" s="1"/>
  <c r="F15" i="120"/>
  <c r="G15" i="120" s="1"/>
  <c r="F16" i="120"/>
  <c r="G16" i="120" s="1"/>
  <c r="F18" i="120"/>
  <c r="G18" i="120" s="1"/>
  <c r="F19" i="120"/>
  <c r="G19" i="120" s="1"/>
  <c r="F20" i="120"/>
  <c r="G20" i="120" s="1"/>
  <c r="F21" i="120"/>
  <c r="G21" i="120" s="1"/>
  <c r="F22" i="120"/>
  <c r="G22" i="120" s="1"/>
  <c r="F24" i="120"/>
  <c r="G24" i="120" s="1"/>
  <c r="F26" i="120"/>
  <c r="G26" i="120" s="1"/>
  <c r="F27" i="120"/>
  <c r="G27" i="120" s="1"/>
  <c r="F28" i="120"/>
  <c r="G28" i="120" s="1"/>
  <c r="F30" i="120"/>
  <c r="G30" i="120" s="1"/>
  <c r="F32" i="120"/>
  <c r="G32" i="120" s="1"/>
  <c r="F33" i="120"/>
  <c r="G33" i="120" s="1"/>
  <c r="F35" i="120"/>
  <c r="G35" i="120" s="1"/>
  <c r="F36" i="120"/>
  <c r="G36" i="120" s="1"/>
  <c r="F37" i="120"/>
  <c r="G37" i="120" s="1"/>
  <c r="F38" i="120"/>
  <c r="G38" i="120" s="1"/>
  <c r="F40" i="120"/>
  <c r="G40" i="120" s="1"/>
  <c r="F41" i="120"/>
  <c r="G41" i="120" s="1"/>
  <c r="F42" i="120"/>
  <c r="G42" i="120" s="1"/>
  <c r="F76" i="120"/>
  <c r="G76" i="120" s="1"/>
  <c r="F79" i="120"/>
  <c r="G79" i="120" s="1"/>
  <c r="F80" i="120"/>
  <c r="G80" i="120" s="1"/>
  <c r="F82" i="120"/>
  <c r="G82" i="120" s="1"/>
  <c r="F84" i="120"/>
  <c r="G84" i="120" s="1"/>
  <c r="F87" i="120"/>
  <c r="G87" i="120" s="1"/>
  <c r="F88" i="120"/>
  <c r="G88" i="120" s="1"/>
  <c r="F89" i="120"/>
  <c r="G89" i="120" s="1"/>
  <c r="F90" i="120"/>
  <c r="G90" i="120" s="1"/>
  <c r="F91" i="120"/>
  <c r="G91" i="120" s="1"/>
  <c r="F92" i="120"/>
  <c r="G92" i="120" s="1"/>
  <c r="F93" i="120"/>
  <c r="G93" i="120" s="1"/>
  <c r="F94" i="120"/>
  <c r="G94" i="120" s="1"/>
  <c r="F95" i="120"/>
  <c r="G95" i="120" s="1"/>
  <c r="F96" i="120"/>
  <c r="G96" i="120" s="1"/>
  <c r="F97" i="120"/>
  <c r="G97" i="120" s="1"/>
  <c r="F98" i="120"/>
  <c r="G98" i="120" s="1"/>
  <c r="F99" i="120"/>
  <c r="G99" i="120" s="1"/>
  <c r="F100" i="120"/>
  <c r="G100" i="120" s="1"/>
  <c r="F101" i="120"/>
  <c r="G101" i="120" s="1"/>
  <c r="F102" i="120"/>
  <c r="G102" i="120" s="1"/>
  <c r="F103" i="120"/>
  <c r="G103" i="120" s="1"/>
  <c r="F105" i="120"/>
  <c r="G105" i="120" s="1"/>
  <c r="F142" i="120"/>
  <c r="G142" i="120" s="1"/>
  <c r="F143" i="120"/>
  <c r="G143" i="120" s="1"/>
  <c r="F109" i="120"/>
  <c r="G109" i="120" s="1"/>
  <c r="F104" i="120"/>
  <c r="G104" i="120" s="1"/>
  <c r="F81" i="120"/>
  <c r="G81" i="120" s="1"/>
  <c r="F86" i="120"/>
  <c r="G86" i="120" s="1"/>
  <c r="F77" i="120"/>
  <c r="G77" i="120" s="1"/>
  <c r="F78" i="120"/>
  <c r="G78" i="120" s="1"/>
  <c r="F75" i="120"/>
  <c r="G75" i="120" s="1"/>
  <c r="F43" i="120"/>
  <c r="G43" i="120" s="1"/>
  <c r="F44" i="120"/>
  <c r="G44" i="120" s="1"/>
  <c r="F45" i="120"/>
  <c r="G45" i="120" s="1"/>
  <c r="F46" i="120"/>
  <c r="G46" i="120" s="1"/>
  <c r="F48" i="120"/>
  <c r="G48" i="120" s="1"/>
  <c r="F49" i="120"/>
  <c r="G49" i="120" s="1"/>
  <c r="F50" i="120"/>
  <c r="G50" i="120" s="1"/>
  <c r="F51" i="120"/>
  <c r="G51" i="120" s="1"/>
  <c r="F54" i="120"/>
  <c r="G54" i="120" s="1"/>
  <c r="F55" i="120"/>
  <c r="G55" i="120" s="1"/>
  <c r="F57" i="120"/>
  <c r="G57" i="120" s="1"/>
  <c r="F58" i="120"/>
  <c r="G58" i="120" s="1"/>
  <c r="F59" i="120"/>
  <c r="G59" i="120" s="1"/>
  <c r="F61" i="120"/>
  <c r="G61" i="120" s="1"/>
  <c r="F62" i="120"/>
  <c r="G62" i="120" s="1"/>
  <c r="F63" i="120"/>
  <c r="G63" i="120" s="1"/>
  <c r="F64" i="120"/>
  <c r="G64" i="120" s="1"/>
  <c r="F65" i="120"/>
  <c r="G65" i="120" s="1"/>
  <c r="F66" i="120"/>
  <c r="G66" i="120" s="1"/>
  <c r="F67" i="120"/>
  <c r="G67" i="120" s="1"/>
  <c r="F68" i="120"/>
  <c r="G68" i="120" s="1"/>
  <c r="F69" i="120"/>
  <c r="G69" i="120" s="1"/>
  <c r="F70" i="120"/>
  <c r="G70" i="120" s="1"/>
  <c r="F71" i="120"/>
  <c r="G71" i="120" s="1"/>
  <c r="F72" i="120"/>
  <c r="G72" i="120" s="1"/>
  <c r="F73" i="120"/>
  <c r="G73" i="120" s="1"/>
  <c r="F74" i="120"/>
  <c r="G74" i="120" s="1"/>
  <c r="F6" i="120"/>
  <c r="G6" i="120" s="1"/>
  <c r="F11" i="120"/>
  <c r="G11" i="120" s="1"/>
  <c r="F34" i="120"/>
  <c r="G34" i="120" s="1"/>
  <c r="F31" i="120"/>
  <c r="G31" i="120" s="1"/>
  <c r="F13" i="120"/>
  <c r="G13" i="120" s="1"/>
  <c r="F23" i="120"/>
  <c r="G23" i="120" s="1"/>
  <c r="F53" i="120"/>
  <c r="G53" i="120" s="1"/>
  <c r="F52" i="120"/>
  <c r="G52" i="120" s="1"/>
  <c r="F25" i="120"/>
  <c r="G25" i="120" s="1"/>
  <c r="F17" i="120"/>
  <c r="G17" i="120" s="1"/>
  <c r="F47" i="120"/>
  <c r="G47" i="120" s="1"/>
  <c r="F56" i="120"/>
  <c r="G56" i="120" s="1"/>
  <c r="F29" i="120"/>
  <c r="G29" i="120" s="1"/>
  <c r="F39" i="120"/>
  <c r="G39" i="120" s="1"/>
  <c r="F60" i="120"/>
  <c r="G60" i="120" s="1"/>
  <c r="F7" i="120"/>
  <c r="G7" i="120" s="1"/>
  <c r="Q31" i="108"/>
  <c r="R31" i="108"/>
  <c r="S31" i="108"/>
  <c r="T31" i="108"/>
  <c r="U31" i="108"/>
  <c r="V31" i="108"/>
  <c r="Q32" i="108"/>
  <c r="R32" i="108"/>
  <c r="S32" i="108"/>
  <c r="T32" i="108"/>
  <c r="U32" i="108"/>
  <c r="V32" i="108"/>
  <c r="Q33" i="108"/>
  <c r="R33" i="108"/>
  <c r="S33" i="108"/>
  <c r="T33" i="108"/>
  <c r="U33" i="108"/>
  <c r="V33" i="108"/>
  <c r="Q34" i="108"/>
  <c r="R34" i="108"/>
  <c r="S34" i="108"/>
  <c r="T34" i="108"/>
  <c r="U34" i="108"/>
  <c r="V34" i="108"/>
  <c r="Q35" i="108"/>
  <c r="R35" i="108"/>
  <c r="S35" i="108"/>
  <c r="T35" i="108"/>
  <c r="U35" i="108"/>
  <c r="V35" i="108"/>
  <c r="Q36" i="108"/>
  <c r="R36" i="108"/>
  <c r="S36" i="108"/>
  <c r="T36" i="108"/>
  <c r="U36" i="108"/>
  <c r="V36" i="108"/>
  <c r="Q37" i="108"/>
  <c r="R37" i="108"/>
  <c r="S37" i="108"/>
  <c r="T37" i="108"/>
  <c r="U37" i="108"/>
  <c r="V37" i="108"/>
  <c r="Q38" i="108"/>
  <c r="R38" i="108"/>
  <c r="S38" i="108"/>
  <c r="T38" i="108"/>
  <c r="U38" i="108"/>
  <c r="V38" i="108"/>
  <c r="P32" i="108"/>
  <c r="P33" i="108"/>
  <c r="P34" i="108"/>
  <c r="P35" i="108"/>
  <c r="P36" i="108"/>
  <c r="P37" i="108"/>
  <c r="P38" i="108"/>
  <c r="P31" i="108"/>
  <c r="D31" i="108" s="1"/>
  <c r="D32" i="108" s="1"/>
  <c r="D33" i="108" s="1"/>
  <c r="D34" i="108" s="1"/>
  <c r="D35" i="108" s="1"/>
  <c r="D36" i="108" s="1"/>
  <c r="D37" i="108" s="1"/>
  <c r="D38" i="108" s="1"/>
  <c r="P31" i="99"/>
  <c r="D31" i="99" s="1"/>
  <c r="D32" i="99" s="1"/>
  <c r="D33" i="99" s="1"/>
  <c r="D34" i="99" s="1"/>
  <c r="D35" i="99" s="1"/>
  <c r="D36" i="99" s="1"/>
  <c r="D37" i="99" s="1"/>
  <c r="D38" i="99" s="1"/>
  <c r="Q31" i="99"/>
  <c r="R31" i="99"/>
  <c r="S31" i="99"/>
  <c r="T31" i="99"/>
  <c r="U31" i="99"/>
  <c r="V31" i="99"/>
  <c r="Q32" i="99"/>
  <c r="R32" i="99"/>
  <c r="S32" i="99"/>
  <c r="T32" i="99"/>
  <c r="U32" i="99"/>
  <c r="V32" i="99"/>
  <c r="Q33" i="99"/>
  <c r="R33" i="99"/>
  <c r="S33" i="99"/>
  <c r="T33" i="99"/>
  <c r="U33" i="99"/>
  <c r="V33" i="99"/>
  <c r="Q34" i="99"/>
  <c r="R34" i="99"/>
  <c r="S34" i="99"/>
  <c r="T34" i="99"/>
  <c r="U34" i="99"/>
  <c r="V34" i="99"/>
  <c r="Q35" i="99"/>
  <c r="R35" i="99"/>
  <c r="S35" i="99"/>
  <c r="T35" i="99"/>
  <c r="U35" i="99"/>
  <c r="V35" i="99"/>
  <c r="Q36" i="99"/>
  <c r="R36" i="99"/>
  <c r="S36" i="99"/>
  <c r="T36" i="99"/>
  <c r="U36" i="99"/>
  <c r="V36" i="99"/>
  <c r="Q37" i="99"/>
  <c r="R37" i="99"/>
  <c r="S37" i="99"/>
  <c r="T37" i="99"/>
  <c r="U37" i="99"/>
  <c r="V37" i="99"/>
  <c r="Q38" i="99"/>
  <c r="R38" i="99"/>
  <c r="S38" i="99"/>
  <c r="T38" i="99"/>
  <c r="U38" i="99"/>
  <c r="V38" i="99"/>
  <c r="P32" i="99"/>
  <c r="P33" i="99"/>
  <c r="P34" i="99"/>
  <c r="P35" i="99"/>
  <c r="P36" i="99"/>
  <c r="P37" i="99"/>
  <c r="P38" i="99"/>
  <c r="P20" i="99"/>
  <c r="Q20" i="108"/>
  <c r="R20" i="108"/>
  <c r="S20" i="108"/>
  <c r="T20" i="108"/>
  <c r="U20" i="108"/>
  <c r="V20" i="108"/>
  <c r="W20" i="108"/>
  <c r="Q21" i="108"/>
  <c r="R21" i="108"/>
  <c r="S21" i="108"/>
  <c r="T21" i="108"/>
  <c r="U21" i="108"/>
  <c r="V21" i="108"/>
  <c r="W21" i="108"/>
  <c r="Q22" i="108"/>
  <c r="R22" i="108"/>
  <c r="S22" i="108"/>
  <c r="T22" i="108"/>
  <c r="U22" i="108"/>
  <c r="V22" i="108"/>
  <c r="W22" i="108"/>
  <c r="Q23" i="108"/>
  <c r="R23" i="108"/>
  <c r="S23" i="108"/>
  <c r="T23" i="108"/>
  <c r="U23" i="108"/>
  <c r="V23" i="108"/>
  <c r="W23" i="108"/>
  <c r="Q24" i="108"/>
  <c r="R24" i="108"/>
  <c r="S24" i="108"/>
  <c r="T24" i="108"/>
  <c r="U24" i="108"/>
  <c r="V24" i="108"/>
  <c r="W24" i="108"/>
  <c r="Q25" i="108"/>
  <c r="R25" i="108"/>
  <c r="S25" i="108"/>
  <c r="T25" i="108"/>
  <c r="U25" i="108"/>
  <c r="V25" i="108"/>
  <c r="W25" i="108"/>
  <c r="Q26" i="108"/>
  <c r="R26" i="108"/>
  <c r="S26" i="108"/>
  <c r="T26" i="108"/>
  <c r="U26" i="108"/>
  <c r="V26" i="108"/>
  <c r="W26" i="108"/>
  <c r="Q27" i="108"/>
  <c r="R27" i="108"/>
  <c r="S27" i="108"/>
  <c r="T27" i="108"/>
  <c r="U27" i="108"/>
  <c r="V27" i="108"/>
  <c r="W27" i="108"/>
  <c r="P21" i="108"/>
  <c r="P22" i="108"/>
  <c r="P23" i="108"/>
  <c r="P24" i="108"/>
  <c r="P25" i="108"/>
  <c r="P26" i="108"/>
  <c r="P27" i="108"/>
  <c r="P20" i="108"/>
  <c r="D20" i="108" s="1"/>
  <c r="D21" i="108" s="1"/>
  <c r="D22" i="108" s="1"/>
  <c r="D23" i="108" s="1"/>
  <c r="D24" i="108" s="1"/>
  <c r="D25" i="108" s="1"/>
  <c r="D26" i="108" s="1"/>
  <c r="D27" i="108" s="1"/>
  <c r="Q20" i="99"/>
  <c r="R20" i="99"/>
  <c r="S20" i="99"/>
  <c r="T20" i="99"/>
  <c r="U20" i="99"/>
  <c r="V20" i="99"/>
  <c r="W20" i="99"/>
  <c r="Q21" i="99"/>
  <c r="R21" i="99"/>
  <c r="S21" i="99"/>
  <c r="T21" i="99"/>
  <c r="U21" i="99"/>
  <c r="V21" i="99"/>
  <c r="W21" i="99"/>
  <c r="Q22" i="99"/>
  <c r="R22" i="99"/>
  <c r="S22" i="99"/>
  <c r="T22" i="99"/>
  <c r="U22" i="99"/>
  <c r="V22" i="99"/>
  <c r="W22" i="99"/>
  <c r="Q23" i="99"/>
  <c r="R23" i="99"/>
  <c r="S23" i="99"/>
  <c r="T23" i="99"/>
  <c r="U23" i="99"/>
  <c r="V23" i="99"/>
  <c r="W23" i="99"/>
  <c r="Q24" i="99"/>
  <c r="R24" i="99"/>
  <c r="S24" i="99"/>
  <c r="T24" i="99"/>
  <c r="U24" i="99"/>
  <c r="V24" i="99"/>
  <c r="W24" i="99"/>
  <c r="Q25" i="99"/>
  <c r="R25" i="99"/>
  <c r="S25" i="99"/>
  <c r="T25" i="99"/>
  <c r="U25" i="99"/>
  <c r="V25" i="99"/>
  <c r="W25" i="99"/>
  <c r="Q26" i="99"/>
  <c r="R26" i="99"/>
  <c r="S26" i="99"/>
  <c r="T26" i="99"/>
  <c r="U26" i="99"/>
  <c r="V26" i="99"/>
  <c r="W26" i="99"/>
  <c r="Q27" i="99"/>
  <c r="R27" i="99"/>
  <c r="S27" i="99"/>
  <c r="T27" i="99"/>
  <c r="U27" i="99"/>
  <c r="V27" i="99"/>
  <c r="W27" i="99"/>
  <c r="P27" i="99"/>
  <c r="P21" i="99"/>
  <c r="P22" i="99"/>
  <c r="P23" i="99"/>
  <c r="P24" i="99"/>
  <c r="P25" i="99"/>
  <c r="P26" i="99"/>
  <c r="Q9" i="108"/>
  <c r="R9" i="108"/>
  <c r="S9" i="108"/>
  <c r="T9" i="108"/>
  <c r="U9" i="108"/>
  <c r="V9" i="108"/>
  <c r="W9" i="108"/>
  <c r="Q10" i="108"/>
  <c r="R10" i="108"/>
  <c r="S10" i="108"/>
  <c r="T10" i="108"/>
  <c r="U10" i="108"/>
  <c r="V10" i="108"/>
  <c r="W10" i="108"/>
  <c r="Q11" i="108"/>
  <c r="R11" i="108"/>
  <c r="S11" i="108"/>
  <c r="T11" i="108"/>
  <c r="U11" i="108"/>
  <c r="V11" i="108"/>
  <c r="W11" i="108"/>
  <c r="Q12" i="108"/>
  <c r="R12" i="108"/>
  <c r="S12" i="108"/>
  <c r="T12" i="108"/>
  <c r="U12" i="108"/>
  <c r="V12" i="108"/>
  <c r="W12" i="108"/>
  <c r="Q13" i="108"/>
  <c r="R13" i="108"/>
  <c r="S13" i="108"/>
  <c r="T13" i="108"/>
  <c r="U13" i="108"/>
  <c r="V13" i="108"/>
  <c r="W13" i="108"/>
  <c r="Q14" i="108"/>
  <c r="R14" i="108"/>
  <c r="S14" i="108"/>
  <c r="T14" i="108"/>
  <c r="U14" i="108"/>
  <c r="V14" i="108"/>
  <c r="W14" i="108"/>
  <c r="Q15" i="108"/>
  <c r="R15" i="108"/>
  <c r="S15" i="108"/>
  <c r="T15" i="108"/>
  <c r="U15" i="108"/>
  <c r="V15" i="108"/>
  <c r="W15" i="108"/>
  <c r="Q16" i="108"/>
  <c r="R16" i="108"/>
  <c r="S16" i="108"/>
  <c r="T16" i="108"/>
  <c r="U16" i="108"/>
  <c r="V16" i="108"/>
  <c r="W16" i="108"/>
  <c r="P10" i="108"/>
  <c r="P11" i="108"/>
  <c r="P12" i="108"/>
  <c r="P13" i="108"/>
  <c r="P14" i="108"/>
  <c r="P15" i="108"/>
  <c r="P16" i="108"/>
  <c r="Q9" i="99"/>
  <c r="R9" i="99"/>
  <c r="S9" i="99"/>
  <c r="T9" i="99"/>
  <c r="U9" i="99"/>
  <c r="V9" i="99"/>
  <c r="W9" i="99"/>
  <c r="Q10" i="99"/>
  <c r="R10" i="99"/>
  <c r="S10" i="99"/>
  <c r="T10" i="99"/>
  <c r="U10" i="99"/>
  <c r="V10" i="99"/>
  <c r="W10" i="99"/>
  <c r="Q11" i="99"/>
  <c r="R11" i="99"/>
  <c r="S11" i="99"/>
  <c r="T11" i="99"/>
  <c r="U11" i="99"/>
  <c r="V11" i="99"/>
  <c r="W11" i="99"/>
  <c r="Q12" i="99"/>
  <c r="R12" i="99"/>
  <c r="S12" i="99"/>
  <c r="T12" i="99"/>
  <c r="U12" i="99"/>
  <c r="V12" i="99"/>
  <c r="W12" i="99"/>
  <c r="Q13" i="99"/>
  <c r="R13" i="99"/>
  <c r="S13" i="99"/>
  <c r="T13" i="99"/>
  <c r="U13" i="99"/>
  <c r="V13" i="99"/>
  <c r="W13" i="99"/>
  <c r="Q14" i="99"/>
  <c r="R14" i="99"/>
  <c r="S14" i="99"/>
  <c r="T14" i="99"/>
  <c r="U14" i="99"/>
  <c r="V14" i="99"/>
  <c r="W14" i="99"/>
  <c r="Q15" i="99"/>
  <c r="R15" i="99"/>
  <c r="S15" i="99"/>
  <c r="T15" i="99"/>
  <c r="U15" i="99"/>
  <c r="V15" i="99"/>
  <c r="W15" i="99"/>
  <c r="Q16" i="99"/>
  <c r="R16" i="99"/>
  <c r="S16" i="99"/>
  <c r="T16" i="99"/>
  <c r="U16" i="99"/>
  <c r="V16" i="99"/>
  <c r="W16" i="99"/>
  <c r="P10" i="99"/>
  <c r="P11" i="99"/>
  <c r="P12" i="99"/>
  <c r="P13" i="99"/>
  <c r="P14" i="99"/>
  <c r="P15" i="99"/>
  <c r="P16" i="99"/>
  <c r="P9" i="108"/>
  <c r="D9" i="108" s="1"/>
  <c r="D10" i="108" s="1"/>
  <c r="D11" i="108" s="1"/>
  <c r="D12" i="108" s="1"/>
  <c r="D13" i="108" s="1"/>
  <c r="D14" i="108" s="1"/>
  <c r="D15" i="108" s="1"/>
  <c r="D16" i="108" s="1"/>
  <c r="C7" i="73"/>
  <c r="D7" i="73"/>
  <c r="E7" i="73"/>
  <c r="F7" i="73"/>
  <c r="G7" i="73"/>
  <c r="H7" i="73"/>
  <c r="I7" i="73"/>
  <c r="J7" i="73"/>
  <c r="K7" i="73"/>
  <c r="L7" i="73"/>
  <c r="M7" i="73"/>
  <c r="N7" i="73"/>
  <c r="O7" i="73"/>
  <c r="P7" i="73"/>
  <c r="Q7" i="73"/>
  <c r="R7" i="73"/>
  <c r="S7" i="73"/>
  <c r="T7" i="73"/>
  <c r="U7" i="73"/>
  <c r="V7" i="73"/>
  <c r="W7" i="73"/>
  <c r="X7" i="73"/>
  <c r="Y7" i="73"/>
  <c r="D8" i="73"/>
  <c r="E8" i="73"/>
  <c r="F8" i="73"/>
  <c r="G8" i="73"/>
  <c r="H8" i="73"/>
  <c r="I8" i="73"/>
  <c r="J8" i="73"/>
  <c r="K8" i="73"/>
  <c r="L8" i="73"/>
  <c r="M8" i="73"/>
  <c r="N8" i="73"/>
  <c r="O8" i="73"/>
  <c r="P8" i="73"/>
  <c r="Q8" i="73"/>
  <c r="R8" i="73"/>
  <c r="S8" i="73"/>
  <c r="T8" i="73"/>
  <c r="U8" i="73"/>
  <c r="V8" i="73"/>
  <c r="W8" i="73"/>
  <c r="X8" i="73"/>
  <c r="Y8" i="73"/>
  <c r="D9" i="73"/>
  <c r="E9" i="73"/>
  <c r="F9" i="73"/>
  <c r="G9" i="73"/>
  <c r="H9" i="73"/>
  <c r="I9" i="73"/>
  <c r="J9" i="73"/>
  <c r="K9" i="73"/>
  <c r="L9" i="73"/>
  <c r="M9" i="73"/>
  <c r="N9" i="73"/>
  <c r="O9" i="73"/>
  <c r="P9" i="73"/>
  <c r="Q9" i="73"/>
  <c r="R9" i="73"/>
  <c r="S9" i="73"/>
  <c r="T9" i="73"/>
  <c r="U9" i="73"/>
  <c r="V9" i="73"/>
  <c r="W9" i="73"/>
  <c r="X9" i="73"/>
  <c r="Y9" i="73"/>
  <c r="D10" i="73"/>
  <c r="E10" i="73"/>
  <c r="F10" i="73"/>
  <c r="G10" i="73"/>
  <c r="H10" i="73"/>
  <c r="I10" i="73"/>
  <c r="J10" i="73"/>
  <c r="K10" i="73"/>
  <c r="L10" i="73"/>
  <c r="M10" i="73"/>
  <c r="N10" i="73"/>
  <c r="O10" i="73"/>
  <c r="P10" i="73"/>
  <c r="Q10" i="73"/>
  <c r="R10" i="73"/>
  <c r="S10" i="73"/>
  <c r="T10" i="73"/>
  <c r="U10" i="73"/>
  <c r="V10" i="73"/>
  <c r="W10" i="73"/>
  <c r="X10" i="73"/>
  <c r="Y10" i="73"/>
  <c r="D11" i="73"/>
  <c r="E11" i="73"/>
  <c r="F11" i="73"/>
  <c r="G11" i="73"/>
  <c r="H11" i="73"/>
  <c r="I11" i="73"/>
  <c r="J11" i="73"/>
  <c r="K11" i="73"/>
  <c r="L11" i="73"/>
  <c r="M11" i="73"/>
  <c r="N11" i="73"/>
  <c r="O11" i="73"/>
  <c r="P11" i="73"/>
  <c r="Q11" i="73"/>
  <c r="R11" i="73"/>
  <c r="S11" i="73"/>
  <c r="T11" i="73"/>
  <c r="U11" i="73"/>
  <c r="V11" i="73"/>
  <c r="W11" i="73"/>
  <c r="X11" i="73"/>
  <c r="Y11" i="73"/>
  <c r="D12" i="73"/>
  <c r="E12" i="73"/>
  <c r="F12" i="73"/>
  <c r="G12" i="73"/>
  <c r="H12" i="73"/>
  <c r="I12" i="73"/>
  <c r="J12" i="73"/>
  <c r="K12" i="73"/>
  <c r="L12" i="73"/>
  <c r="M12" i="73"/>
  <c r="N12" i="73"/>
  <c r="O12" i="73"/>
  <c r="P12" i="73"/>
  <c r="Q12" i="73"/>
  <c r="R12" i="73"/>
  <c r="S12" i="73"/>
  <c r="T12" i="73"/>
  <c r="U12" i="73"/>
  <c r="V12" i="73"/>
  <c r="W12" i="73"/>
  <c r="X12" i="73"/>
  <c r="Y12" i="73"/>
  <c r="D13" i="73"/>
  <c r="E13" i="73"/>
  <c r="F13" i="73"/>
  <c r="G13" i="73"/>
  <c r="H13" i="73"/>
  <c r="I13" i="73"/>
  <c r="J13" i="73"/>
  <c r="K13" i="73"/>
  <c r="L13" i="73"/>
  <c r="M13" i="73"/>
  <c r="N13" i="73"/>
  <c r="O13" i="73"/>
  <c r="P13" i="73"/>
  <c r="Q13" i="73"/>
  <c r="R13" i="73"/>
  <c r="S13" i="73"/>
  <c r="T13" i="73"/>
  <c r="U13" i="73"/>
  <c r="V13" i="73"/>
  <c r="W13" i="73"/>
  <c r="X13" i="73"/>
  <c r="Y13" i="73"/>
  <c r="D14" i="73"/>
  <c r="E14" i="73"/>
  <c r="F14" i="73"/>
  <c r="G14" i="73"/>
  <c r="H14" i="73"/>
  <c r="I14" i="73"/>
  <c r="J14" i="73"/>
  <c r="K14" i="73"/>
  <c r="L14" i="73"/>
  <c r="M14" i="73"/>
  <c r="N14" i="73"/>
  <c r="O14" i="73"/>
  <c r="P14" i="73"/>
  <c r="Q14" i="73"/>
  <c r="R14" i="73"/>
  <c r="S14" i="73"/>
  <c r="T14" i="73"/>
  <c r="U14" i="73"/>
  <c r="V14" i="73"/>
  <c r="W14" i="73"/>
  <c r="X14" i="73"/>
  <c r="Y14" i="73"/>
  <c r="D15" i="73"/>
  <c r="E15" i="73"/>
  <c r="F15" i="73"/>
  <c r="G15" i="73"/>
  <c r="H15" i="73"/>
  <c r="I15" i="73"/>
  <c r="J15" i="73"/>
  <c r="K15" i="73"/>
  <c r="L15" i="73"/>
  <c r="M15" i="73"/>
  <c r="N15" i="73"/>
  <c r="O15" i="73"/>
  <c r="P15" i="73"/>
  <c r="Q15" i="73"/>
  <c r="R15" i="73"/>
  <c r="S15" i="73"/>
  <c r="T15" i="73"/>
  <c r="U15" i="73"/>
  <c r="V15" i="73"/>
  <c r="W15" i="73"/>
  <c r="X15" i="73"/>
  <c r="Y15" i="73"/>
  <c r="D16" i="73"/>
  <c r="E16" i="73"/>
  <c r="F16" i="73"/>
  <c r="G16" i="73"/>
  <c r="H16" i="73"/>
  <c r="I16" i="73"/>
  <c r="J16" i="73"/>
  <c r="K16" i="73"/>
  <c r="L16" i="73"/>
  <c r="M16" i="73"/>
  <c r="N16" i="73"/>
  <c r="O16" i="73"/>
  <c r="P16" i="73"/>
  <c r="Q16" i="73"/>
  <c r="R16" i="73"/>
  <c r="S16" i="73"/>
  <c r="T16" i="73"/>
  <c r="U16" i="73"/>
  <c r="V16" i="73"/>
  <c r="W16" i="73"/>
  <c r="X16" i="73"/>
  <c r="Y16" i="73"/>
  <c r="D17" i="73"/>
  <c r="E17" i="73"/>
  <c r="F17" i="73"/>
  <c r="G17" i="73"/>
  <c r="H17" i="73"/>
  <c r="I17" i="73"/>
  <c r="J17" i="73"/>
  <c r="K17" i="73"/>
  <c r="L17" i="73"/>
  <c r="M17" i="73"/>
  <c r="N17" i="73"/>
  <c r="O17" i="73"/>
  <c r="P17" i="73"/>
  <c r="Q17" i="73"/>
  <c r="R17" i="73"/>
  <c r="S17" i="73"/>
  <c r="T17" i="73"/>
  <c r="U17" i="73"/>
  <c r="V17" i="73"/>
  <c r="W17" i="73"/>
  <c r="X17" i="73"/>
  <c r="Y17" i="73"/>
  <c r="D18" i="73"/>
  <c r="E18" i="73"/>
  <c r="F18" i="73"/>
  <c r="G18" i="73"/>
  <c r="H18" i="73"/>
  <c r="I18" i="73"/>
  <c r="J18" i="73"/>
  <c r="K18" i="73"/>
  <c r="L18" i="73"/>
  <c r="M18" i="73"/>
  <c r="N18" i="73"/>
  <c r="O18" i="73"/>
  <c r="P18" i="73"/>
  <c r="Q18" i="73"/>
  <c r="R18" i="73"/>
  <c r="S18" i="73"/>
  <c r="T18" i="73"/>
  <c r="U18" i="73"/>
  <c r="V18" i="73"/>
  <c r="W18" i="73"/>
  <c r="X18" i="73"/>
  <c r="Y18" i="73"/>
  <c r="D19" i="73"/>
  <c r="E19" i="73"/>
  <c r="F19" i="73"/>
  <c r="G19" i="73"/>
  <c r="H19" i="73"/>
  <c r="I19" i="73"/>
  <c r="J19" i="73"/>
  <c r="K19" i="73"/>
  <c r="L19" i="73"/>
  <c r="M19" i="73"/>
  <c r="N19" i="73"/>
  <c r="O19" i="73"/>
  <c r="P19" i="73"/>
  <c r="Q19" i="73"/>
  <c r="R19" i="73"/>
  <c r="S19" i="73"/>
  <c r="T19" i="73"/>
  <c r="U19" i="73"/>
  <c r="V19" i="73"/>
  <c r="W19" i="73"/>
  <c r="X19" i="73"/>
  <c r="Y19" i="73"/>
  <c r="D20" i="73"/>
  <c r="E20" i="73"/>
  <c r="F20" i="73"/>
  <c r="G20" i="73"/>
  <c r="H20" i="73"/>
  <c r="I20" i="73"/>
  <c r="J20" i="73"/>
  <c r="K20" i="73"/>
  <c r="L20" i="73"/>
  <c r="M20" i="73"/>
  <c r="N20" i="73"/>
  <c r="O20" i="73"/>
  <c r="P20" i="73"/>
  <c r="Q20" i="73"/>
  <c r="R20" i="73"/>
  <c r="S20" i="73"/>
  <c r="T20" i="73"/>
  <c r="U20" i="73"/>
  <c r="V20" i="73"/>
  <c r="W20" i="73"/>
  <c r="X20" i="73"/>
  <c r="Y20" i="73"/>
  <c r="D21" i="73"/>
  <c r="E21" i="73"/>
  <c r="F21" i="73"/>
  <c r="G21" i="73"/>
  <c r="H21" i="73"/>
  <c r="I21" i="73"/>
  <c r="J21" i="73"/>
  <c r="K21" i="73"/>
  <c r="L21" i="73"/>
  <c r="M21" i="73"/>
  <c r="N21" i="73"/>
  <c r="O21" i="73"/>
  <c r="P21" i="73"/>
  <c r="Q21" i="73"/>
  <c r="R21" i="73"/>
  <c r="S21" i="73"/>
  <c r="T21" i="73"/>
  <c r="U21" i="73"/>
  <c r="V21" i="73"/>
  <c r="W21" i="73"/>
  <c r="X21" i="73"/>
  <c r="Y21" i="73"/>
  <c r="D22" i="73"/>
  <c r="E22" i="73"/>
  <c r="F22" i="73"/>
  <c r="G22" i="73"/>
  <c r="H22" i="73"/>
  <c r="I22" i="73"/>
  <c r="J22" i="73"/>
  <c r="K22" i="73"/>
  <c r="L22" i="73"/>
  <c r="M22" i="73"/>
  <c r="N22" i="73"/>
  <c r="O22" i="73"/>
  <c r="P22" i="73"/>
  <c r="Q22" i="73"/>
  <c r="R22" i="73"/>
  <c r="S22" i="73"/>
  <c r="T22" i="73"/>
  <c r="U22" i="73"/>
  <c r="V22" i="73"/>
  <c r="W22" i="73"/>
  <c r="X22" i="73"/>
  <c r="Y22" i="73"/>
  <c r="D23" i="73"/>
  <c r="E23" i="73"/>
  <c r="F23" i="73"/>
  <c r="G23" i="73"/>
  <c r="H23" i="73"/>
  <c r="I23" i="73"/>
  <c r="J23" i="73"/>
  <c r="K23" i="73"/>
  <c r="L23" i="73"/>
  <c r="M23" i="73"/>
  <c r="N23" i="73"/>
  <c r="O23" i="73"/>
  <c r="P23" i="73"/>
  <c r="Q23" i="73"/>
  <c r="R23" i="73"/>
  <c r="S23" i="73"/>
  <c r="T23" i="73"/>
  <c r="U23" i="73"/>
  <c r="V23" i="73"/>
  <c r="W23" i="73"/>
  <c r="X23" i="73"/>
  <c r="Y23" i="73"/>
  <c r="D24" i="73"/>
  <c r="E24" i="73"/>
  <c r="F24" i="73"/>
  <c r="G24" i="73"/>
  <c r="H24" i="73"/>
  <c r="I24" i="73"/>
  <c r="J24" i="73"/>
  <c r="K24" i="73"/>
  <c r="L24" i="73"/>
  <c r="M24" i="73"/>
  <c r="N24" i="73"/>
  <c r="O24" i="73"/>
  <c r="P24" i="73"/>
  <c r="Q24" i="73"/>
  <c r="R24" i="73"/>
  <c r="S24" i="73"/>
  <c r="T24" i="73"/>
  <c r="U24" i="73"/>
  <c r="V24" i="73"/>
  <c r="W24" i="73"/>
  <c r="X24" i="73"/>
  <c r="Y24" i="73"/>
  <c r="D25" i="73"/>
  <c r="E25" i="73"/>
  <c r="F25" i="73"/>
  <c r="G25" i="73"/>
  <c r="H25" i="73"/>
  <c r="I25" i="73"/>
  <c r="J25" i="73"/>
  <c r="K25" i="73"/>
  <c r="L25" i="73"/>
  <c r="M25" i="73"/>
  <c r="N25" i="73"/>
  <c r="O25" i="73"/>
  <c r="P25" i="73"/>
  <c r="Q25" i="73"/>
  <c r="R25" i="73"/>
  <c r="S25" i="73"/>
  <c r="T25" i="73"/>
  <c r="U25" i="73"/>
  <c r="V25" i="73"/>
  <c r="W25" i="73"/>
  <c r="X25" i="73"/>
  <c r="Y25" i="73"/>
  <c r="D26" i="73"/>
  <c r="E26" i="73"/>
  <c r="F26" i="73"/>
  <c r="G26" i="73"/>
  <c r="H26" i="73"/>
  <c r="I26" i="73"/>
  <c r="J26" i="73"/>
  <c r="K26" i="73"/>
  <c r="L26" i="73"/>
  <c r="M26" i="73"/>
  <c r="N26" i="73"/>
  <c r="O26" i="73"/>
  <c r="P26" i="73"/>
  <c r="Q26" i="73"/>
  <c r="R26" i="73"/>
  <c r="S26" i="73"/>
  <c r="T26" i="73"/>
  <c r="U26" i="73"/>
  <c r="V26" i="73"/>
  <c r="W26" i="73"/>
  <c r="X26" i="73"/>
  <c r="Y26" i="73"/>
  <c r="D27" i="73"/>
  <c r="E27" i="73"/>
  <c r="F27" i="73"/>
  <c r="G27" i="73"/>
  <c r="H27" i="73"/>
  <c r="I27" i="73"/>
  <c r="J27" i="73"/>
  <c r="K27" i="73"/>
  <c r="L27" i="73"/>
  <c r="M27" i="73"/>
  <c r="N27" i="73"/>
  <c r="O27" i="73"/>
  <c r="P27" i="73"/>
  <c r="Q27" i="73"/>
  <c r="R27" i="73"/>
  <c r="S27" i="73"/>
  <c r="T27" i="73"/>
  <c r="U27" i="73"/>
  <c r="V27" i="73"/>
  <c r="W27" i="73"/>
  <c r="X27" i="73"/>
  <c r="Y27" i="73"/>
  <c r="D28" i="73"/>
  <c r="E28" i="73"/>
  <c r="F28" i="73"/>
  <c r="G28" i="73"/>
  <c r="H28" i="73"/>
  <c r="I28" i="73"/>
  <c r="J28" i="73"/>
  <c r="K28" i="73"/>
  <c r="L28" i="73"/>
  <c r="M28" i="73"/>
  <c r="N28" i="73"/>
  <c r="O28" i="73"/>
  <c r="P28" i="73"/>
  <c r="Q28" i="73"/>
  <c r="R28" i="73"/>
  <c r="S28" i="73"/>
  <c r="T28" i="73"/>
  <c r="U28" i="73"/>
  <c r="V28" i="73"/>
  <c r="W28" i="73"/>
  <c r="X28" i="73"/>
  <c r="Y28" i="73"/>
  <c r="D29" i="73"/>
  <c r="E29" i="73"/>
  <c r="F29" i="73"/>
  <c r="G29" i="73"/>
  <c r="H29" i="73"/>
  <c r="I29" i="73"/>
  <c r="J29" i="73"/>
  <c r="K29" i="73"/>
  <c r="L29" i="73"/>
  <c r="M29" i="73"/>
  <c r="N29" i="73"/>
  <c r="O29" i="73"/>
  <c r="P29" i="73"/>
  <c r="Q29" i="73"/>
  <c r="R29" i="73"/>
  <c r="S29" i="73"/>
  <c r="T29" i="73"/>
  <c r="U29" i="73"/>
  <c r="V29" i="73"/>
  <c r="W29" i="73"/>
  <c r="X29" i="73"/>
  <c r="Y29" i="73"/>
  <c r="D30" i="73"/>
  <c r="E30" i="73"/>
  <c r="F30" i="73"/>
  <c r="G30" i="73"/>
  <c r="H30" i="73"/>
  <c r="I30" i="73"/>
  <c r="J30" i="73"/>
  <c r="K30" i="73"/>
  <c r="L30" i="73"/>
  <c r="M30" i="73"/>
  <c r="N30" i="73"/>
  <c r="O30" i="73"/>
  <c r="P30" i="73"/>
  <c r="Q30" i="73"/>
  <c r="R30" i="73"/>
  <c r="S30" i="73"/>
  <c r="T30" i="73"/>
  <c r="U30" i="73"/>
  <c r="V30" i="73"/>
  <c r="W30" i="73"/>
  <c r="X30" i="73"/>
  <c r="Y30" i="73"/>
  <c r="D31" i="73"/>
  <c r="E31" i="73"/>
  <c r="F31" i="73"/>
  <c r="G31" i="73"/>
  <c r="H31" i="73"/>
  <c r="I31" i="73"/>
  <c r="J31" i="73"/>
  <c r="K31" i="73"/>
  <c r="L31" i="73"/>
  <c r="M31" i="73"/>
  <c r="N31" i="73"/>
  <c r="O31" i="73"/>
  <c r="P31" i="73"/>
  <c r="Q31" i="73"/>
  <c r="R31" i="73"/>
  <c r="S31" i="73"/>
  <c r="T31" i="73"/>
  <c r="U31" i="73"/>
  <c r="V31" i="73"/>
  <c r="W31" i="73"/>
  <c r="X31" i="73"/>
  <c r="Y31" i="73"/>
  <c r="D32" i="73"/>
  <c r="E32" i="73"/>
  <c r="F32" i="73"/>
  <c r="G32" i="73"/>
  <c r="H32" i="73"/>
  <c r="I32" i="73"/>
  <c r="J32" i="73"/>
  <c r="K32" i="73"/>
  <c r="L32" i="73"/>
  <c r="M32" i="73"/>
  <c r="N32" i="73"/>
  <c r="O32" i="73"/>
  <c r="P32" i="73"/>
  <c r="Q32" i="73"/>
  <c r="R32" i="73"/>
  <c r="S32" i="73"/>
  <c r="T32" i="73"/>
  <c r="U32" i="73"/>
  <c r="V32" i="73"/>
  <c r="W32" i="73"/>
  <c r="X32" i="73"/>
  <c r="Y32" i="73"/>
  <c r="D33" i="73"/>
  <c r="E33" i="73"/>
  <c r="F33" i="73"/>
  <c r="G33" i="73"/>
  <c r="H33" i="73"/>
  <c r="I33" i="73"/>
  <c r="J33" i="73"/>
  <c r="K33" i="73"/>
  <c r="L33" i="73"/>
  <c r="M33" i="73"/>
  <c r="N33" i="73"/>
  <c r="O33" i="73"/>
  <c r="P33" i="73"/>
  <c r="Q33" i="73"/>
  <c r="R33" i="73"/>
  <c r="S33" i="73"/>
  <c r="T33" i="73"/>
  <c r="U33" i="73"/>
  <c r="V33" i="73"/>
  <c r="W33" i="73"/>
  <c r="X33" i="73"/>
  <c r="Y33" i="73"/>
  <c r="D34" i="73"/>
  <c r="E34" i="73"/>
  <c r="F34" i="73"/>
  <c r="G34" i="73"/>
  <c r="H34" i="73"/>
  <c r="I34" i="73"/>
  <c r="J34" i="73"/>
  <c r="K34" i="73"/>
  <c r="L34" i="73"/>
  <c r="M34" i="73"/>
  <c r="N34" i="73"/>
  <c r="O34" i="73"/>
  <c r="P34" i="73"/>
  <c r="Q34" i="73"/>
  <c r="R34" i="73"/>
  <c r="S34" i="73"/>
  <c r="T34" i="73"/>
  <c r="U34" i="73"/>
  <c r="V34" i="73"/>
  <c r="W34" i="73"/>
  <c r="X34" i="73"/>
  <c r="Y34" i="73"/>
  <c r="D35" i="73"/>
  <c r="E35" i="73"/>
  <c r="F35" i="73"/>
  <c r="G35" i="73"/>
  <c r="H35" i="73"/>
  <c r="I35" i="73"/>
  <c r="J35" i="73"/>
  <c r="K35" i="73"/>
  <c r="L35" i="73"/>
  <c r="M35" i="73"/>
  <c r="N35" i="73"/>
  <c r="O35" i="73"/>
  <c r="P35" i="73"/>
  <c r="Q35" i="73"/>
  <c r="R35" i="73"/>
  <c r="S35" i="73"/>
  <c r="T35" i="73"/>
  <c r="U35" i="73"/>
  <c r="V35" i="73"/>
  <c r="W35" i="73"/>
  <c r="X35" i="73"/>
  <c r="Y35" i="73"/>
  <c r="D36" i="73"/>
  <c r="E36" i="73"/>
  <c r="F36" i="73"/>
  <c r="G36" i="73"/>
  <c r="H36" i="73"/>
  <c r="I36" i="73"/>
  <c r="J36" i="73"/>
  <c r="K36" i="73"/>
  <c r="L36" i="73"/>
  <c r="M36" i="73"/>
  <c r="N36" i="73"/>
  <c r="O36" i="73"/>
  <c r="P36" i="73"/>
  <c r="Q36" i="73"/>
  <c r="R36" i="73"/>
  <c r="S36" i="73"/>
  <c r="T36" i="73"/>
  <c r="U36" i="73"/>
  <c r="V36" i="73"/>
  <c r="W36" i="73"/>
  <c r="X36" i="73"/>
  <c r="Y36" i="73"/>
  <c r="D37" i="73"/>
  <c r="E37" i="73"/>
  <c r="F37" i="73"/>
  <c r="G37" i="73"/>
  <c r="H37" i="73"/>
  <c r="I37" i="73"/>
  <c r="J37" i="73"/>
  <c r="K37" i="73"/>
  <c r="L37" i="73"/>
  <c r="M37" i="73"/>
  <c r="N37" i="73"/>
  <c r="O37" i="73"/>
  <c r="P37" i="73"/>
  <c r="Q37" i="73"/>
  <c r="R37" i="73"/>
  <c r="S37" i="73"/>
  <c r="T37" i="73"/>
  <c r="U37" i="73"/>
  <c r="V37" i="73"/>
  <c r="W37" i="73"/>
  <c r="X37" i="73"/>
  <c r="Y37" i="73"/>
  <c r="D38" i="73"/>
  <c r="E38" i="73"/>
  <c r="F38" i="73"/>
  <c r="G38" i="73"/>
  <c r="H38" i="73"/>
  <c r="I38" i="73"/>
  <c r="J38" i="73"/>
  <c r="K38" i="73"/>
  <c r="L38" i="73"/>
  <c r="M38" i="73"/>
  <c r="N38" i="73"/>
  <c r="O38" i="73"/>
  <c r="P38" i="73"/>
  <c r="Q38" i="73"/>
  <c r="R38" i="73"/>
  <c r="S38" i="73"/>
  <c r="T38" i="73"/>
  <c r="U38" i="73"/>
  <c r="V38" i="73"/>
  <c r="W38" i="73"/>
  <c r="X38" i="73"/>
  <c r="Y38" i="73"/>
  <c r="D39" i="73"/>
  <c r="E39" i="73"/>
  <c r="F39" i="73"/>
  <c r="G39" i="73"/>
  <c r="H39" i="73"/>
  <c r="I39" i="73"/>
  <c r="J39" i="73"/>
  <c r="K39" i="73"/>
  <c r="L39" i="73"/>
  <c r="M39" i="73"/>
  <c r="N39" i="73"/>
  <c r="O39" i="73"/>
  <c r="P39" i="73"/>
  <c r="Q39" i="73"/>
  <c r="R39" i="73"/>
  <c r="S39" i="73"/>
  <c r="T39" i="73"/>
  <c r="U39" i="73"/>
  <c r="V39" i="73"/>
  <c r="W39" i="73"/>
  <c r="X39" i="73"/>
  <c r="Y39" i="73"/>
  <c r="D40" i="73"/>
  <c r="E40" i="73"/>
  <c r="F40" i="73"/>
  <c r="G40" i="73"/>
  <c r="H40" i="73"/>
  <c r="I40" i="73"/>
  <c r="J40" i="73"/>
  <c r="K40" i="73"/>
  <c r="L40" i="73"/>
  <c r="M40" i="73"/>
  <c r="N40" i="73"/>
  <c r="O40" i="73"/>
  <c r="P40" i="73"/>
  <c r="Q40" i="73"/>
  <c r="R40" i="73"/>
  <c r="S40" i="73"/>
  <c r="T40" i="73"/>
  <c r="U40" i="73"/>
  <c r="V40" i="73"/>
  <c r="W40" i="73"/>
  <c r="X40" i="73"/>
  <c r="Y40" i="73"/>
  <c r="D41" i="73"/>
  <c r="E41" i="73"/>
  <c r="F41" i="73"/>
  <c r="G41" i="73"/>
  <c r="H41" i="73"/>
  <c r="I41" i="73"/>
  <c r="J41" i="73"/>
  <c r="K41" i="73"/>
  <c r="L41" i="73"/>
  <c r="M41" i="73"/>
  <c r="N41" i="73"/>
  <c r="O41" i="73"/>
  <c r="P41" i="73"/>
  <c r="Q41" i="73"/>
  <c r="R41" i="73"/>
  <c r="S41" i="73"/>
  <c r="T41" i="73"/>
  <c r="U41" i="73"/>
  <c r="V41" i="73"/>
  <c r="W41" i="73"/>
  <c r="X41" i="73"/>
  <c r="Y41" i="73"/>
  <c r="D42" i="73"/>
  <c r="E42" i="73"/>
  <c r="F42" i="73"/>
  <c r="G42" i="73"/>
  <c r="H42" i="73"/>
  <c r="I42" i="73"/>
  <c r="J42" i="73"/>
  <c r="K42" i="73"/>
  <c r="L42" i="73"/>
  <c r="M42" i="73"/>
  <c r="N42" i="73"/>
  <c r="O42" i="73"/>
  <c r="P42" i="73"/>
  <c r="Q42" i="73"/>
  <c r="R42" i="73"/>
  <c r="S42" i="73"/>
  <c r="T42" i="73"/>
  <c r="U42" i="73"/>
  <c r="V42" i="73"/>
  <c r="W42" i="73"/>
  <c r="X42" i="73"/>
  <c r="Y42" i="73"/>
  <c r="D43" i="73"/>
  <c r="E43" i="73"/>
  <c r="F43" i="73"/>
  <c r="G43" i="73"/>
  <c r="H43" i="73"/>
  <c r="I43" i="73"/>
  <c r="J43" i="73"/>
  <c r="K43" i="73"/>
  <c r="L43" i="73"/>
  <c r="M43" i="73"/>
  <c r="N43" i="73"/>
  <c r="O43" i="73"/>
  <c r="P43" i="73"/>
  <c r="Q43" i="73"/>
  <c r="R43" i="73"/>
  <c r="S43" i="73"/>
  <c r="T43" i="73"/>
  <c r="U43" i="73"/>
  <c r="V43" i="73"/>
  <c r="W43" i="73"/>
  <c r="X43" i="73"/>
  <c r="Y43" i="73"/>
  <c r="D44" i="73"/>
  <c r="E44" i="73"/>
  <c r="F44" i="73"/>
  <c r="G44" i="73"/>
  <c r="H44" i="73"/>
  <c r="I44" i="73"/>
  <c r="J44" i="73"/>
  <c r="K44" i="73"/>
  <c r="L44" i="73"/>
  <c r="M44" i="73"/>
  <c r="N44" i="73"/>
  <c r="O44" i="73"/>
  <c r="P44" i="73"/>
  <c r="Q44" i="73"/>
  <c r="R44" i="73"/>
  <c r="S44" i="73"/>
  <c r="T44" i="73"/>
  <c r="U44" i="73"/>
  <c r="V44" i="73"/>
  <c r="W44" i="73"/>
  <c r="X44" i="73"/>
  <c r="Y44" i="73"/>
  <c r="D45" i="73"/>
  <c r="E45" i="73"/>
  <c r="F45" i="73"/>
  <c r="G45" i="73"/>
  <c r="H45" i="73"/>
  <c r="I45" i="73"/>
  <c r="J45" i="73"/>
  <c r="K45" i="73"/>
  <c r="L45" i="73"/>
  <c r="M45" i="73"/>
  <c r="N45" i="73"/>
  <c r="O45" i="73"/>
  <c r="P45" i="73"/>
  <c r="Q45" i="73"/>
  <c r="R45" i="73"/>
  <c r="S45" i="73"/>
  <c r="T45" i="73"/>
  <c r="U45" i="73"/>
  <c r="V45" i="73"/>
  <c r="W45" i="73"/>
  <c r="X45" i="73"/>
  <c r="Y45" i="73"/>
  <c r="D46" i="73"/>
  <c r="E46" i="73"/>
  <c r="F46" i="73"/>
  <c r="G46" i="73"/>
  <c r="H46" i="73"/>
  <c r="I46" i="73"/>
  <c r="J46" i="73"/>
  <c r="K46" i="73"/>
  <c r="L46" i="73"/>
  <c r="M46" i="73"/>
  <c r="N46" i="73"/>
  <c r="O46" i="73"/>
  <c r="P46" i="73"/>
  <c r="Q46" i="73"/>
  <c r="R46" i="73"/>
  <c r="S46" i="73"/>
  <c r="T46" i="73"/>
  <c r="U46" i="73"/>
  <c r="V46" i="73"/>
  <c r="W46" i="73"/>
  <c r="X46" i="73"/>
  <c r="Y46" i="73"/>
  <c r="D47" i="73"/>
  <c r="E47" i="73"/>
  <c r="F47" i="73"/>
  <c r="G47" i="73"/>
  <c r="H47" i="73"/>
  <c r="I47" i="73"/>
  <c r="J47" i="73"/>
  <c r="K47" i="73"/>
  <c r="L47" i="73"/>
  <c r="M47" i="73"/>
  <c r="N47" i="73"/>
  <c r="O47" i="73"/>
  <c r="P47" i="73"/>
  <c r="Q47" i="73"/>
  <c r="R47" i="73"/>
  <c r="S47" i="73"/>
  <c r="T47" i="73"/>
  <c r="U47" i="73"/>
  <c r="V47" i="73"/>
  <c r="W47" i="73"/>
  <c r="X47" i="73"/>
  <c r="Y47" i="73"/>
  <c r="D48" i="73"/>
  <c r="E48" i="73"/>
  <c r="F48" i="73"/>
  <c r="G48" i="73"/>
  <c r="H48" i="73"/>
  <c r="I48" i="73"/>
  <c r="J48" i="73"/>
  <c r="K48" i="73"/>
  <c r="L48" i="73"/>
  <c r="M48" i="73"/>
  <c r="N48" i="73"/>
  <c r="O48" i="73"/>
  <c r="P48" i="73"/>
  <c r="Q48" i="73"/>
  <c r="R48" i="73"/>
  <c r="S48" i="73"/>
  <c r="T48" i="73"/>
  <c r="U48" i="73"/>
  <c r="V48" i="73"/>
  <c r="W48" i="73"/>
  <c r="X48" i="73"/>
  <c r="Y48" i="73"/>
  <c r="D49" i="73"/>
  <c r="E49" i="73"/>
  <c r="F49" i="73"/>
  <c r="G49" i="73"/>
  <c r="H49" i="73"/>
  <c r="I49" i="73"/>
  <c r="J49" i="73"/>
  <c r="K49" i="73"/>
  <c r="L49" i="73"/>
  <c r="M49" i="73"/>
  <c r="N49" i="73"/>
  <c r="O49" i="73"/>
  <c r="P49" i="73"/>
  <c r="Q49" i="73"/>
  <c r="R49" i="73"/>
  <c r="S49" i="73"/>
  <c r="T49" i="73"/>
  <c r="U49" i="73"/>
  <c r="V49" i="73"/>
  <c r="W49" i="73"/>
  <c r="X49" i="73"/>
  <c r="Y49" i="73"/>
  <c r="D50" i="73"/>
  <c r="E50" i="73"/>
  <c r="F50" i="73"/>
  <c r="G50" i="73"/>
  <c r="H50" i="73"/>
  <c r="I50" i="73"/>
  <c r="J50" i="73"/>
  <c r="K50" i="73"/>
  <c r="L50" i="73"/>
  <c r="M50" i="73"/>
  <c r="N50" i="73"/>
  <c r="O50" i="73"/>
  <c r="P50" i="73"/>
  <c r="Q50" i="73"/>
  <c r="R50" i="73"/>
  <c r="S50" i="73"/>
  <c r="T50" i="73"/>
  <c r="U50" i="73"/>
  <c r="V50" i="73"/>
  <c r="W50" i="73"/>
  <c r="X50" i="73"/>
  <c r="Y50" i="73"/>
  <c r="D51" i="73"/>
  <c r="E51" i="73"/>
  <c r="F51" i="73"/>
  <c r="G51" i="73"/>
  <c r="H51" i="73"/>
  <c r="I51" i="73"/>
  <c r="J51" i="73"/>
  <c r="K51" i="73"/>
  <c r="L51" i="73"/>
  <c r="M51" i="73"/>
  <c r="N51" i="73"/>
  <c r="O51" i="73"/>
  <c r="P51" i="73"/>
  <c r="Q51" i="73"/>
  <c r="R51" i="73"/>
  <c r="S51" i="73"/>
  <c r="T51" i="73"/>
  <c r="U51" i="73"/>
  <c r="V51" i="73"/>
  <c r="W51" i="73"/>
  <c r="X51" i="73"/>
  <c r="Y51" i="73"/>
  <c r="D52" i="73"/>
  <c r="E52" i="73"/>
  <c r="F52" i="73"/>
  <c r="G52" i="73"/>
  <c r="H52" i="73"/>
  <c r="I52" i="73"/>
  <c r="J52" i="73"/>
  <c r="K52" i="73"/>
  <c r="L52" i="73"/>
  <c r="M52" i="73"/>
  <c r="N52" i="73"/>
  <c r="O52" i="73"/>
  <c r="P52" i="73"/>
  <c r="Q52" i="73"/>
  <c r="R52" i="73"/>
  <c r="S52" i="73"/>
  <c r="T52" i="73"/>
  <c r="U52" i="73"/>
  <c r="V52" i="73"/>
  <c r="W52" i="73"/>
  <c r="X52" i="73"/>
  <c r="Y52" i="73"/>
  <c r="D53" i="73"/>
  <c r="E53" i="73"/>
  <c r="F53" i="73"/>
  <c r="G53" i="73"/>
  <c r="H53" i="73"/>
  <c r="I53" i="73"/>
  <c r="J53" i="73"/>
  <c r="K53" i="73"/>
  <c r="L53" i="73"/>
  <c r="M53" i="73"/>
  <c r="N53" i="73"/>
  <c r="O53" i="73"/>
  <c r="P53" i="73"/>
  <c r="Q53" i="73"/>
  <c r="R53" i="73"/>
  <c r="S53" i="73"/>
  <c r="T53" i="73"/>
  <c r="U53" i="73"/>
  <c r="V53" i="73"/>
  <c r="W53" i="73"/>
  <c r="X53" i="73"/>
  <c r="Y53" i="73"/>
  <c r="D54" i="73"/>
  <c r="E54" i="73"/>
  <c r="F54" i="73"/>
  <c r="G54" i="73"/>
  <c r="H54" i="73"/>
  <c r="I54" i="73"/>
  <c r="J54" i="73"/>
  <c r="K54" i="73"/>
  <c r="L54" i="73"/>
  <c r="M54" i="73"/>
  <c r="N54" i="73"/>
  <c r="O54" i="73"/>
  <c r="P54" i="73"/>
  <c r="Q54" i="73"/>
  <c r="R54" i="73"/>
  <c r="S54" i="73"/>
  <c r="T54" i="73"/>
  <c r="U54" i="73"/>
  <c r="V54" i="73"/>
  <c r="W54" i="73"/>
  <c r="X54" i="73"/>
  <c r="Y54" i="73"/>
  <c r="D55" i="73"/>
  <c r="E55" i="73"/>
  <c r="F55" i="73"/>
  <c r="G55" i="73"/>
  <c r="H55" i="73"/>
  <c r="I55" i="73"/>
  <c r="J55" i="73"/>
  <c r="K55" i="73"/>
  <c r="L55" i="73"/>
  <c r="M55" i="73"/>
  <c r="N55" i="73"/>
  <c r="O55" i="73"/>
  <c r="P55" i="73"/>
  <c r="Q55" i="73"/>
  <c r="R55" i="73"/>
  <c r="S55" i="73"/>
  <c r="T55" i="73"/>
  <c r="U55" i="73"/>
  <c r="V55" i="73"/>
  <c r="W55" i="73"/>
  <c r="X55" i="73"/>
  <c r="Y55" i="73"/>
  <c r="D56" i="73"/>
  <c r="E56" i="73"/>
  <c r="F56" i="73"/>
  <c r="G56" i="73"/>
  <c r="H56" i="73"/>
  <c r="I56" i="73"/>
  <c r="J56" i="73"/>
  <c r="K56" i="73"/>
  <c r="L56" i="73"/>
  <c r="M56" i="73"/>
  <c r="N56" i="73"/>
  <c r="O56" i="73"/>
  <c r="P56" i="73"/>
  <c r="Q56" i="73"/>
  <c r="R56" i="73"/>
  <c r="S56" i="73"/>
  <c r="T56" i="73"/>
  <c r="U56" i="73"/>
  <c r="V56" i="73"/>
  <c r="W56" i="73"/>
  <c r="X56" i="73"/>
  <c r="Y56" i="73"/>
  <c r="D57" i="73"/>
  <c r="E57" i="73"/>
  <c r="F57" i="73"/>
  <c r="G57" i="73"/>
  <c r="H57" i="73"/>
  <c r="I57" i="73"/>
  <c r="J57" i="73"/>
  <c r="K57" i="73"/>
  <c r="L57" i="73"/>
  <c r="M57" i="73"/>
  <c r="N57" i="73"/>
  <c r="O57" i="73"/>
  <c r="P57" i="73"/>
  <c r="Q57" i="73"/>
  <c r="R57" i="73"/>
  <c r="S57" i="73"/>
  <c r="T57" i="73"/>
  <c r="U57" i="73"/>
  <c r="V57" i="73"/>
  <c r="W57" i="73"/>
  <c r="X57" i="73"/>
  <c r="Y57" i="73"/>
  <c r="D58" i="73"/>
  <c r="E58" i="73"/>
  <c r="F58" i="73"/>
  <c r="G58" i="73"/>
  <c r="H58" i="73"/>
  <c r="I58" i="73"/>
  <c r="J58" i="73"/>
  <c r="K58" i="73"/>
  <c r="L58" i="73"/>
  <c r="M58" i="73"/>
  <c r="N58" i="73"/>
  <c r="O58" i="73"/>
  <c r="P58" i="73"/>
  <c r="Q58" i="73"/>
  <c r="R58" i="73"/>
  <c r="S58" i="73"/>
  <c r="T58" i="73"/>
  <c r="U58" i="73"/>
  <c r="V58" i="73"/>
  <c r="W58" i="73"/>
  <c r="X58" i="73"/>
  <c r="Y58" i="73"/>
  <c r="D59" i="73"/>
  <c r="E59" i="73"/>
  <c r="F59" i="73"/>
  <c r="G59" i="73"/>
  <c r="H59" i="73"/>
  <c r="I59" i="73"/>
  <c r="J59" i="73"/>
  <c r="K59" i="73"/>
  <c r="L59" i="73"/>
  <c r="M59" i="73"/>
  <c r="N59" i="73"/>
  <c r="O59" i="73"/>
  <c r="P59" i="73"/>
  <c r="Q59" i="73"/>
  <c r="R59" i="73"/>
  <c r="S59" i="73"/>
  <c r="T59" i="73"/>
  <c r="U59" i="73"/>
  <c r="V59" i="73"/>
  <c r="W59" i="73"/>
  <c r="X59" i="73"/>
  <c r="Y59" i="73"/>
  <c r="D60" i="73"/>
  <c r="E60" i="73"/>
  <c r="F60" i="73"/>
  <c r="G60" i="73"/>
  <c r="H60" i="73"/>
  <c r="I60" i="73"/>
  <c r="J60" i="73"/>
  <c r="K60" i="73"/>
  <c r="L60" i="73"/>
  <c r="M60" i="73"/>
  <c r="N60" i="73"/>
  <c r="O60" i="73"/>
  <c r="P60" i="73"/>
  <c r="Q60" i="73"/>
  <c r="R60" i="73"/>
  <c r="S60" i="73"/>
  <c r="T60" i="73"/>
  <c r="U60" i="73"/>
  <c r="V60" i="73"/>
  <c r="W60" i="73"/>
  <c r="X60" i="73"/>
  <c r="Y60" i="73"/>
  <c r="D61" i="73"/>
  <c r="E61" i="73"/>
  <c r="F61" i="73"/>
  <c r="G61" i="73"/>
  <c r="H61" i="73"/>
  <c r="I61" i="73"/>
  <c r="J61" i="73"/>
  <c r="K61" i="73"/>
  <c r="L61" i="73"/>
  <c r="M61" i="73"/>
  <c r="N61" i="73"/>
  <c r="O61" i="73"/>
  <c r="P61" i="73"/>
  <c r="Q61" i="73"/>
  <c r="R61" i="73"/>
  <c r="S61" i="73"/>
  <c r="T61" i="73"/>
  <c r="U61" i="73"/>
  <c r="V61" i="73"/>
  <c r="W61" i="73"/>
  <c r="X61" i="73"/>
  <c r="Y61" i="73"/>
  <c r="D62" i="73"/>
  <c r="E62" i="73"/>
  <c r="F62" i="73"/>
  <c r="G62" i="73"/>
  <c r="H62" i="73"/>
  <c r="I62" i="73"/>
  <c r="J62" i="73"/>
  <c r="K62" i="73"/>
  <c r="L62" i="73"/>
  <c r="M62" i="73"/>
  <c r="N62" i="73"/>
  <c r="O62" i="73"/>
  <c r="P62" i="73"/>
  <c r="Q62" i="73"/>
  <c r="R62" i="73"/>
  <c r="S62" i="73"/>
  <c r="T62" i="73"/>
  <c r="U62" i="73"/>
  <c r="V62" i="73"/>
  <c r="W62" i="73"/>
  <c r="X62" i="73"/>
  <c r="Y62" i="73"/>
  <c r="D63" i="73"/>
  <c r="E63" i="73"/>
  <c r="F63" i="73"/>
  <c r="G63" i="73"/>
  <c r="H63" i="73"/>
  <c r="I63" i="73"/>
  <c r="J63" i="73"/>
  <c r="K63" i="73"/>
  <c r="L63" i="73"/>
  <c r="M63" i="73"/>
  <c r="N63" i="73"/>
  <c r="O63" i="73"/>
  <c r="P63" i="73"/>
  <c r="Q63" i="73"/>
  <c r="R63" i="73"/>
  <c r="S63" i="73"/>
  <c r="T63" i="73"/>
  <c r="U63" i="73"/>
  <c r="V63" i="73"/>
  <c r="W63" i="73"/>
  <c r="X63" i="73"/>
  <c r="Y63" i="73"/>
  <c r="D64" i="73"/>
  <c r="E64" i="73"/>
  <c r="F64" i="73"/>
  <c r="G64" i="73"/>
  <c r="H64" i="73"/>
  <c r="I64" i="73"/>
  <c r="J64" i="73"/>
  <c r="K64" i="73"/>
  <c r="L64" i="73"/>
  <c r="M64" i="73"/>
  <c r="N64" i="73"/>
  <c r="O64" i="73"/>
  <c r="P64" i="73"/>
  <c r="Q64" i="73"/>
  <c r="R64" i="73"/>
  <c r="S64" i="73"/>
  <c r="T64" i="73"/>
  <c r="U64" i="73"/>
  <c r="V64" i="73"/>
  <c r="W64" i="73"/>
  <c r="X64" i="73"/>
  <c r="Y64" i="73"/>
  <c r="D65" i="73"/>
  <c r="E65" i="73"/>
  <c r="F65" i="73"/>
  <c r="G65" i="73"/>
  <c r="H65" i="73"/>
  <c r="I65" i="73"/>
  <c r="J65" i="73"/>
  <c r="K65" i="73"/>
  <c r="L65" i="73"/>
  <c r="M65" i="73"/>
  <c r="N65" i="73"/>
  <c r="O65" i="73"/>
  <c r="P65" i="73"/>
  <c r="Q65" i="73"/>
  <c r="R65" i="73"/>
  <c r="S65" i="73"/>
  <c r="T65" i="73"/>
  <c r="U65" i="73"/>
  <c r="V65" i="73"/>
  <c r="W65" i="73"/>
  <c r="X65" i="73"/>
  <c r="Y65" i="73"/>
  <c r="D66" i="73"/>
  <c r="E66" i="73"/>
  <c r="F66" i="73"/>
  <c r="G66" i="73"/>
  <c r="H66" i="73"/>
  <c r="I66" i="73"/>
  <c r="J66" i="73"/>
  <c r="K66" i="73"/>
  <c r="L66" i="73"/>
  <c r="M66" i="73"/>
  <c r="N66" i="73"/>
  <c r="O66" i="73"/>
  <c r="P66" i="73"/>
  <c r="Q66" i="73"/>
  <c r="R66" i="73"/>
  <c r="S66" i="73"/>
  <c r="T66" i="73"/>
  <c r="U66" i="73"/>
  <c r="V66" i="73"/>
  <c r="W66" i="73"/>
  <c r="X66" i="73"/>
  <c r="Y66" i="73"/>
  <c r="D67" i="73"/>
  <c r="E67" i="73"/>
  <c r="F67" i="73"/>
  <c r="G67" i="73"/>
  <c r="H67" i="73"/>
  <c r="I67" i="73"/>
  <c r="J67" i="73"/>
  <c r="K67" i="73"/>
  <c r="L67" i="73"/>
  <c r="M67" i="73"/>
  <c r="N67" i="73"/>
  <c r="O67" i="73"/>
  <c r="P67" i="73"/>
  <c r="Q67" i="73"/>
  <c r="R67" i="73"/>
  <c r="S67" i="73"/>
  <c r="T67" i="73"/>
  <c r="U67" i="73"/>
  <c r="V67" i="73"/>
  <c r="W67" i="73"/>
  <c r="X67" i="73"/>
  <c r="Y67" i="73"/>
  <c r="D68" i="73"/>
  <c r="E68" i="73"/>
  <c r="F68" i="73"/>
  <c r="G68" i="73"/>
  <c r="H68" i="73"/>
  <c r="I68" i="73"/>
  <c r="J68" i="73"/>
  <c r="K68" i="73"/>
  <c r="L68" i="73"/>
  <c r="M68" i="73"/>
  <c r="N68" i="73"/>
  <c r="O68" i="73"/>
  <c r="P68" i="73"/>
  <c r="Q68" i="73"/>
  <c r="R68" i="73"/>
  <c r="S68" i="73"/>
  <c r="T68" i="73"/>
  <c r="U68" i="73"/>
  <c r="V68" i="73"/>
  <c r="W68" i="73"/>
  <c r="X68" i="73"/>
  <c r="Y68" i="73"/>
  <c r="D69" i="73"/>
  <c r="E69" i="73"/>
  <c r="F69" i="73"/>
  <c r="G69" i="73"/>
  <c r="H69" i="73"/>
  <c r="I69" i="73"/>
  <c r="J69" i="73"/>
  <c r="K69" i="73"/>
  <c r="L69" i="73"/>
  <c r="M69" i="73"/>
  <c r="N69" i="73"/>
  <c r="O69" i="73"/>
  <c r="P69" i="73"/>
  <c r="Q69" i="73"/>
  <c r="R69" i="73"/>
  <c r="S69" i="73"/>
  <c r="T69" i="73"/>
  <c r="U69" i="73"/>
  <c r="V69" i="73"/>
  <c r="W69" i="73"/>
  <c r="X69" i="73"/>
  <c r="Y69" i="73"/>
  <c r="D70" i="73"/>
  <c r="E70" i="73"/>
  <c r="F70" i="73"/>
  <c r="G70" i="73"/>
  <c r="H70" i="73"/>
  <c r="I70" i="73"/>
  <c r="J70" i="73"/>
  <c r="K70" i="73"/>
  <c r="L70" i="73"/>
  <c r="M70" i="73"/>
  <c r="N70" i="73"/>
  <c r="O70" i="73"/>
  <c r="P70" i="73"/>
  <c r="Q70" i="73"/>
  <c r="R70" i="73"/>
  <c r="S70" i="73"/>
  <c r="T70" i="73"/>
  <c r="U70" i="73"/>
  <c r="V70" i="73"/>
  <c r="W70" i="73"/>
  <c r="X70" i="73"/>
  <c r="Y70" i="73"/>
  <c r="D71" i="73"/>
  <c r="E71" i="73"/>
  <c r="F71" i="73"/>
  <c r="G71" i="73"/>
  <c r="H71" i="73"/>
  <c r="I71" i="73"/>
  <c r="J71" i="73"/>
  <c r="K71" i="73"/>
  <c r="L71" i="73"/>
  <c r="M71" i="73"/>
  <c r="N71" i="73"/>
  <c r="O71" i="73"/>
  <c r="P71" i="73"/>
  <c r="Q71" i="73"/>
  <c r="R71" i="73"/>
  <c r="S71" i="73"/>
  <c r="T71" i="73"/>
  <c r="U71" i="73"/>
  <c r="V71" i="73"/>
  <c r="W71" i="73"/>
  <c r="X71" i="73"/>
  <c r="Y71" i="73"/>
  <c r="D72" i="73"/>
  <c r="E72" i="73"/>
  <c r="F72" i="73"/>
  <c r="G72" i="73"/>
  <c r="H72" i="73"/>
  <c r="I72" i="73"/>
  <c r="J72" i="73"/>
  <c r="K72" i="73"/>
  <c r="L72" i="73"/>
  <c r="M72" i="73"/>
  <c r="N72" i="73"/>
  <c r="O72" i="73"/>
  <c r="P72" i="73"/>
  <c r="Q72" i="73"/>
  <c r="R72" i="73"/>
  <c r="S72" i="73"/>
  <c r="T72" i="73"/>
  <c r="U72" i="73"/>
  <c r="V72" i="73"/>
  <c r="W72" i="73"/>
  <c r="X72" i="73"/>
  <c r="Y72" i="73"/>
  <c r="D73" i="73"/>
  <c r="E73" i="73"/>
  <c r="F73" i="73"/>
  <c r="G73" i="73"/>
  <c r="H73" i="73"/>
  <c r="I73" i="73"/>
  <c r="J73" i="73"/>
  <c r="K73" i="73"/>
  <c r="L73" i="73"/>
  <c r="M73" i="73"/>
  <c r="N73" i="73"/>
  <c r="O73" i="73"/>
  <c r="P73" i="73"/>
  <c r="Q73" i="73"/>
  <c r="R73" i="73"/>
  <c r="S73" i="73"/>
  <c r="T73" i="73"/>
  <c r="U73" i="73"/>
  <c r="V73" i="73"/>
  <c r="W73" i="73"/>
  <c r="X73" i="73"/>
  <c r="Y73" i="73"/>
  <c r="D74" i="73"/>
  <c r="E74" i="73"/>
  <c r="F74" i="73"/>
  <c r="G74" i="73"/>
  <c r="H74" i="73"/>
  <c r="I74" i="73"/>
  <c r="J74" i="73"/>
  <c r="K74" i="73"/>
  <c r="L74" i="73"/>
  <c r="M74" i="73"/>
  <c r="N74" i="73"/>
  <c r="O74" i="73"/>
  <c r="P74" i="73"/>
  <c r="Q74" i="73"/>
  <c r="R74" i="73"/>
  <c r="S74" i="73"/>
  <c r="T74" i="73"/>
  <c r="U74" i="73"/>
  <c r="V74" i="73"/>
  <c r="W74" i="73"/>
  <c r="X74" i="73"/>
  <c r="Y74" i="73"/>
  <c r="D75" i="73"/>
  <c r="E75" i="73"/>
  <c r="F75" i="73"/>
  <c r="G75" i="73"/>
  <c r="H75" i="73"/>
  <c r="I75" i="73"/>
  <c r="J75" i="73"/>
  <c r="K75" i="73"/>
  <c r="L75" i="73"/>
  <c r="M75" i="73"/>
  <c r="N75" i="73"/>
  <c r="O75" i="73"/>
  <c r="P75" i="73"/>
  <c r="Q75" i="73"/>
  <c r="R75" i="73"/>
  <c r="S75" i="73"/>
  <c r="T75" i="73"/>
  <c r="U75" i="73"/>
  <c r="V75" i="73"/>
  <c r="W75" i="73"/>
  <c r="X75" i="73"/>
  <c r="Y75" i="73"/>
  <c r="D76" i="73"/>
  <c r="E76" i="73"/>
  <c r="F76" i="73"/>
  <c r="G76" i="73"/>
  <c r="H76" i="73"/>
  <c r="I76" i="73"/>
  <c r="J76" i="73"/>
  <c r="K76" i="73"/>
  <c r="L76" i="73"/>
  <c r="M76" i="73"/>
  <c r="N76" i="73"/>
  <c r="O76" i="73"/>
  <c r="P76" i="73"/>
  <c r="Q76" i="73"/>
  <c r="R76" i="73"/>
  <c r="S76" i="73"/>
  <c r="T76" i="73"/>
  <c r="U76" i="73"/>
  <c r="V76" i="73"/>
  <c r="W76" i="73"/>
  <c r="X76" i="73"/>
  <c r="Y76" i="73"/>
  <c r="D77" i="73"/>
  <c r="E77" i="73"/>
  <c r="F77" i="73"/>
  <c r="G77" i="73"/>
  <c r="H77" i="73"/>
  <c r="I77" i="73"/>
  <c r="J77" i="73"/>
  <c r="K77" i="73"/>
  <c r="L77" i="73"/>
  <c r="M77" i="73"/>
  <c r="N77" i="73"/>
  <c r="O77" i="73"/>
  <c r="P77" i="73"/>
  <c r="Q77" i="73"/>
  <c r="R77" i="73"/>
  <c r="S77" i="73"/>
  <c r="T77" i="73"/>
  <c r="U77" i="73"/>
  <c r="V77" i="73"/>
  <c r="W77" i="73"/>
  <c r="X77" i="73"/>
  <c r="Y77" i="73"/>
  <c r="D78" i="73"/>
  <c r="E78" i="73"/>
  <c r="F78" i="73"/>
  <c r="G78" i="73"/>
  <c r="H78" i="73"/>
  <c r="I78" i="73"/>
  <c r="J78" i="73"/>
  <c r="K78" i="73"/>
  <c r="L78" i="73"/>
  <c r="M78" i="73"/>
  <c r="N78" i="73"/>
  <c r="O78" i="73"/>
  <c r="P78" i="73"/>
  <c r="Q78" i="73"/>
  <c r="R78" i="73"/>
  <c r="S78" i="73"/>
  <c r="T78" i="73"/>
  <c r="U78" i="73"/>
  <c r="V78" i="73"/>
  <c r="W78" i="73"/>
  <c r="X78" i="73"/>
  <c r="Y78" i="73"/>
  <c r="D79" i="73"/>
  <c r="E79" i="73"/>
  <c r="F79" i="73"/>
  <c r="G79" i="73"/>
  <c r="H79" i="73"/>
  <c r="I79" i="73"/>
  <c r="J79" i="73"/>
  <c r="K79" i="73"/>
  <c r="L79" i="73"/>
  <c r="M79" i="73"/>
  <c r="N79" i="73"/>
  <c r="O79" i="73"/>
  <c r="P79" i="73"/>
  <c r="Q79" i="73"/>
  <c r="R79" i="73"/>
  <c r="S79" i="73"/>
  <c r="T79" i="73"/>
  <c r="U79" i="73"/>
  <c r="V79" i="73"/>
  <c r="W79" i="73"/>
  <c r="X79" i="73"/>
  <c r="Y79" i="73"/>
  <c r="D80" i="73"/>
  <c r="E80" i="73"/>
  <c r="F80" i="73"/>
  <c r="G80" i="73"/>
  <c r="H80" i="73"/>
  <c r="I80" i="73"/>
  <c r="J80" i="73"/>
  <c r="K80" i="73"/>
  <c r="L80" i="73"/>
  <c r="M80" i="73"/>
  <c r="N80" i="73"/>
  <c r="O80" i="73"/>
  <c r="P80" i="73"/>
  <c r="Q80" i="73"/>
  <c r="R80" i="73"/>
  <c r="S80" i="73"/>
  <c r="T80" i="73"/>
  <c r="U80" i="73"/>
  <c r="V80" i="73"/>
  <c r="W80" i="73"/>
  <c r="X80" i="73"/>
  <c r="Y80" i="73"/>
  <c r="D81" i="73"/>
  <c r="E81" i="73"/>
  <c r="F81" i="73"/>
  <c r="G81" i="73"/>
  <c r="H81" i="73"/>
  <c r="I81" i="73"/>
  <c r="J81" i="73"/>
  <c r="K81" i="73"/>
  <c r="L81" i="73"/>
  <c r="M81" i="73"/>
  <c r="N81" i="73"/>
  <c r="O81" i="73"/>
  <c r="P81" i="73"/>
  <c r="Q81" i="73"/>
  <c r="R81" i="73"/>
  <c r="S81" i="73"/>
  <c r="T81" i="73"/>
  <c r="U81" i="73"/>
  <c r="V81" i="73"/>
  <c r="W81" i="73"/>
  <c r="X81" i="73"/>
  <c r="Y81" i="73"/>
  <c r="D82" i="73"/>
  <c r="E82" i="73"/>
  <c r="F82" i="73"/>
  <c r="G82" i="73"/>
  <c r="H82" i="73"/>
  <c r="I82" i="73"/>
  <c r="J82" i="73"/>
  <c r="K82" i="73"/>
  <c r="L82" i="73"/>
  <c r="M82" i="73"/>
  <c r="N82" i="73"/>
  <c r="O82" i="73"/>
  <c r="P82" i="73"/>
  <c r="Q82" i="73"/>
  <c r="R82" i="73"/>
  <c r="S82" i="73"/>
  <c r="T82" i="73"/>
  <c r="U82" i="73"/>
  <c r="V82" i="73"/>
  <c r="W82" i="73"/>
  <c r="X82" i="73"/>
  <c r="Y82" i="73"/>
  <c r="D83" i="73"/>
  <c r="E83" i="73"/>
  <c r="F83" i="73"/>
  <c r="G83" i="73"/>
  <c r="H83" i="73"/>
  <c r="I83" i="73"/>
  <c r="J83" i="73"/>
  <c r="K83" i="73"/>
  <c r="L83" i="73"/>
  <c r="M83" i="73"/>
  <c r="N83" i="73"/>
  <c r="O83" i="73"/>
  <c r="P83" i="73"/>
  <c r="Q83" i="73"/>
  <c r="R83" i="73"/>
  <c r="S83" i="73"/>
  <c r="T83" i="73"/>
  <c r="U83" i="73"/>
  <c r="V83" i="73"/>
  <c r="W83" i="73"/>
  <c r="X83" i="73"/>
  <c r="Y83" i="73"/>
  <c r="D84" i="73"/>
  <c r="E84" i="73"/>
  <c r="F84" i="73"/>
  <c r="G84" i="73"/>
  <c r="H84" i="73"/>
  <c r="I84" i="73"/>
  <c r="J84" i="73"/>
  <c r="K84" i="73"/>
  <c r="L84" i="73"/>
  <c r="M84" i="73"/>
  <c r="N84" i="73"/>
  <c r="O84" i="73"/>
  <c r="P84" i="73"/>
  <c r="Q84" i="73"/>
  <c r="R84" i="73"/>
  <c r="S84" i="73"/>
  <c r="T84" i="73"/>
  <c r="U84" i="73"/>
  <c r="V84" i="73"/>
  <c r="W84" i="73"/>
  <c r="X84" i="73"/>
  <c r="Y84" i="73"/>
  <c r="D85" i="73"/>
  <c r="E85" i="73"/>
  <c r="F85" i="73"/>
  <c r="G85" i="73"/>
  <c r="H85" i="73"/>
  <c r="I85" i="73"/>
  <c r="J85" i="73"/>
  <c r="K85" i="73"/>
  <c r="L85" i="73"/>
  <c r="M85" i="73"/>
  <c r="N85" i="73"/>
  <c r="O85" i="73"/>
  <c r="P85" i="73"/>
  <c r="Q85" i="73"/>
  <c r="R85" i="73"/>
  <c r="S85" i="73"/>
  <c r="T85" i="73"/>
  <c r="U85" i="73"/>
  <c r="V85" i="73"/>
  <c r="W85" i="73"/>
  <c r="X85" i="73"/>
  <c r="Y85" i="73"/>
  <c r="D86" i="73"/>
  <c r="E86" i="73"/>
  <c r="F86" i="73"/>
  <c r="G86" i="73"/>
  <c r="H86" i="73"/>
  <c r="I86" i="73"/>
  <c r="J86" i="73"/>
  <c r="K86" i="73"/>
  <c r="L86" i="73"/>
  <c r="M86" i="73"/>
  <c r="N86" i="73"/>
  <c r="O86" i="73"/>
  <c r="P86" i="73"/>
  <c r="Q86" i="73"/>
  <c r="R86" i="73"/>
  <c r="S86" i="73"/>
  <c r="T86" i="73"/>
  <c r="U86" i="73"/>
  <c r="V86" i="73"/>
  <c r="W86" i="73"/>
  <c r="X86" i="73"/>
  <c r="Y86" i="73"/>
  <c r="D87" i="73"/>
  <c r="E87" i="73"/>
  <c r="F87" i="73"/>
  <c r="G87" i="73"/>
  <c r="H87" i="73"/>
  <c r="I87" i="73"/>
  <c r="J87" i="73"/>
  <c r="K87" i="73"/>
  <c r="L87" i="73"/>
  <c r="M87" i="73"/>
  <c r="N87" i="73"/>
  <c r="O87" i="73"/>
  <c r="P87" i="73"/>
  <c r="Q87" i="73"/>
  <c r="R87" i="73"/>
  <c r="S87" i="73"/>
  <c r="T87" i="73"/>
  <c r="U87" i="73"/>
  <c r="V87" i="73"/>
  <c r="W87" i="73"/>
  <c r="X87" i="73"/>
  <c r="Y87" i="73"/>
  <c r="D88" i="73"/>
  <c r="E88" i="73"/>
  <c r="F88" i="73"/>
  <c r="G88" i="73"/>
  <c r="H88" i="73"/>
  <c r="I88" i="73"/>
  <c r="J88" i="73"/>
  <c r="K88" i="73"/>
  <c r="L88" i="73"/>
  <c r="M88" i="73"/>
  <c r="N88" i="73"/>
  <c r="O88" i="73"/>
  <c r="P88" i="73"/>
  <c r="Q88" i="73"/>
  <c r="R88" i="73"/>
  <c r="S88" i="73"/>
  <c r="T88" i="73"/>
  <c r="U88" i="73"/>
  <c r="V88" i="73"/>
  <c r="W88" i="73"/>
  <c r="X88" i="73"/>
  <c r="Y88" i="73"/>
  <c r="D89" i="73"/>
  <c r="E89" i="73"/>
  <c r="F89" i="73"/>
  <c r="G89" i="73"/>
  <c r="H89" i="73"/>
  <c r="I89" i="73"/>
  <c r="J89" i="73"/>
  <c r="K89" i="73"/>
  <c r="L89" i="73"/>
  <c r="M89" i="73"/>
  <c r="N89" i="73"/>
  <c r="O89" i="73"/>
  <c r="P89" i="73"/>
  <c r="Q89" i="73"/>
  <c r="R89" i="73"/>
  <c r="S89" i="73"/>
  <c r="T89" i="73"/>
  <c r="U89" i="73"/>
  <c r="V89" i="73"/>
  <c r="W89" i="73"/>
  <c r="X89" i="73"/>
  <c r="Y89" i="73"/>
  <c r="D90" i="73"/>
  <c r="E90" i="73"/>
  <c r="F90" i="73"/>
  <c r="G90" i="73"/>
  <c r="H90" i="73"/>
  <c r="I90" i="73"/>
  <c r="J90" i="73"/>
  <c r="K90" i="73"/>
  <c r="L90" i="73"/>
  <c r="M90" i="73"/>
  <c r="N90" i="73"/>
  <c r="O90" i="73"/>
  <c r="P90" i="73"/>
  <c r="Q90" i="73"/>
  <c r="R90" i="73"/>
  <c r="S90" i="73"/>
  <c r="T90" i="73"/>
  <c r="U90" i="73"/>
  <c r="V90" i="73"/>
  <c r="W90" i="73"/>
  <c r="X90" i="73"/>
  <c r="Y90" i="73"/>
  <c r="D91" i="73"/>
  <c r="E91" i="73"/>
  <c r="F91" i="73"/>
  <c r="G91" i="73"/>
  <c r="H91" i="73"/>
  <c r="I91" i="73"/>
  <c r="J91" i="73"/>
  <c r="K91" i="73"/>
  <c r="L91" i="73"/>
  <c r="M91" i="73"/>
  <c r="N91" i="73"/>
  <c r="O91" i="73"/>
  <c r="P91" i="73"/>
  <c r="Q91" i="73"/>
  <c r="R91" i="73"/>
  <c r="S91" i="73"/>
  <c r="T91" i="73"/>
  <c r="U91" i="73"/>
  <c r="V91" i="73"/>
  <c r="W91" i="73"/>
  <c r="X91" i="73"/>
  <c r="Y91" i="73"/>
  <c r="D92" i="73"/>
  <c r="E92" i="73"/>
  <c r="F92" i="73"/>
  <c r="G92" i="73"/>
  <c r="H92" i="73"/>
  <c r="I92" i="73"/>
  <c r="J92" i="73"/>
  <c r="K92" i="73"/>
  <c r="L92" i="73"/>
  <c r="M92" i="73"/>
  <c r="N92" i="73"/>
  <c r="O92" i="73"/>
  <c r="P92" i="73"/>
  <c r="Q92" i="73"/>
  <c r="R92" i="73"/>
  <c r="S92" i="73"/>
  <c r="T92" i="73"/>
  <c r="U92" i="73"/>
  <c r="V92" i="73"/>
  <c r="W92" i="73"/>
  <c r="X92" i="73"/>
  <c r="Y92" i="73"/>
  <c r="D93" i="73"/>
  <c r="E93" i="73"/>
  <c r="F93" i="73"/>
  <c r="G93" i="73"/>
  <c r="H93" i="73"/>
  <c r="I93" i="73"/>
  <c r="J93" i="73"/>
  <c r="K93" i="73"/>
  <c r="L93" i="73"/>
  <c r="M93" i="73"/>
  <c r="N93" i="73"/>
  <c r="O93" i="73"/>
  <c r="P93" i="73"/>
  <c r="Q93" i="73"/>
  <c r="R93" i="73"/>
  <c r="S93" i="73"/>
  <c r="T93" i="73"/>
  <c r="U93" i="73"/>
  <c r="V93" i="73"/>
  <c r="W93" i="73"/>
  <c r="X93" i="73"/>
  <c r="Y93" i="73"/>
  <c r="D94" i="73"/>
  <c r="E94" i="73"/>
  <c r="F94" i="73"/>
  <c r="G94" i="73"/>
  <c r="H94" i="73"/>
  <c r="I94" i="73"/>
  <c r="J94" i="73"/>
  <c r="K94" i="73"/>
  <c r="L94" i="73"/>
  <c r="M94" i="73"/>
  <c r="N94" i="73"/>
  <c r="O94" i="73"/>
  <c r="P94" i="73"/>
  <c r="Q94" i="73"/>
  <c r="R94" i="73"/>
  <c r="S94" i="73"/>
  <c r="T94" i="73"/>
  <c r="U94" i="73"/>
  <c r="V94" i="73"/>
  <c r="W94" i="73"/>
  <c r="X94" i="73"/>
  <c r="Y94" i="73"/>
  <c r="D95" i="73"/>
  <c r="E95" i="73"/>
  <c r="F95" i="73"/>
  <c r="G95" i="73"/>
  <c r="H95" i="73"/>
  <c r="I95" i="73"/>
  <c r="J95" i="73"/>
  <c r="K95" i="73"/>
  <c r="L95" i="73"/>
  <c r="M95" i="73"/>
  <c r="N95" i="73"/>
  <c r="O95" i="73"/>
  <c r="P95" i="73"/>
  <c r="Q95" i="73"/>
  <c r="R95" i="73"/>
  <c r="S95" i="73"/>
  <c r="T95" i="73"/>
  <c r="U95" i="73"/>
  <c r="V95" i="73"/>
  <c r="W95" i="73"/>
  <c r="X95" i="73"/>
  <c r="Y95" i="73"/>
  <c r="D96" i="73"/>
  <c r="E96" i="73"/>
  <c r="F96" i="73"/>
  <c r="G96" i="73"/>
  <c r="H96" i="73"/>
  <c r="I96" i="73"/>
  <c r="J96" i="73"/>
  <c r="K96" i="73"/>
  <c r="L96" i="73"/>
  <c r="M96" i="73"/>
  <c r="N96" i="73"/>
  <c r="O96" i="73"/>
  <c r="P96" i="73"/>
  <c r="Q96" i="73"/>
  <c r="R96" i="73"/>
  <c r="S96" i="73"/>
  <c r="T96" i="73"/>
  <c r="U96" i="73"/>
  <c r="V96" i="73"/>
  <c r="W96" i="73"/>
  <c r="X96" i="73"/>
  <c r="Y96" i="73"/>
  <c r="D97" i="73"/>
  <c r="E97" i="73"/>
  <c r="F97" i="73"/>
  <c r="G97" i="73"/>
  <c r="H97" i="73"/>
  <c r="I97" i="73"/>
  <c r="J97" i="73"/>
  <c r="K97" i="73"/>
  <c r="L97" i="73"/>
  <c r="M97" i="73"/>
  <c r="N97" i="73"/>
  <c r="O97" i="73"/>
  <c r="P97" i="73"/>
  <c r="Q97" i="73"/>
  <c r="R97" i="73"/>
  <c r="S97" i="73"/>
  <c r="T97" i="73"/>
  <c r="U97" i="73"/>
  <c r="V97" i="73"/>
  <c r="W97" i="73"/>
  <c r="X97" i="73"/>
  <c r="Y97" i="73"/>
  <c r="D98" i="73"/>
  <c r="E98" i="73"/>
  <c r="F98" i="73"/>
  <c r="G98" i="73"/>
  <c r="H98" i="73"/>
  <c r="I98" i="73"/>
  <c r="J98" i="73"/>
  <c r="K98" i="73"/>
  <c r="L98" i="73"/>
  <c r="M98" i="73"/>
  <c r="N98" i="73"/>
  <c r="O98" i="73"/>
  <c r="P98" i="73"/>
  <c r="Q98" i="73"/>
  <c r="R98" i="73"/>
  <c r="S98" i="73"/>
  <c r="T98" i="73"/>
  <c r="U98" i="73"/>
  <c r="V98" i="73"/>
  <c r="W98" i="73"/>
  <c r="X98" i="73"/>
  <c r="Y98" i="73"/>
  <c r="D99" i="73"/>
  <c r="E99" i="73"/>
  <c r="F99" i="73"/>
  <c r="G99" i="73"/>
  <c r="H99" i="73"/>
  <c r="I99" i="73"/>
  <c r="J99" i="73"/>
  <c r="K99" i="73"/>
  <c r="L99" i="73"/>
  <c r="M99" i="73"/>
  <c r="N99" i="73"/>
  <c r="O99" i="73"/>
  <c r="P99" i="73"/>
  <c r="Q99" i="73"/>
  <c r="R99" i="73"/>
  <c r="S99" i="73"/>
  <c r="T99" i="73"/>
  <c r="U99" i="73"/>
  <c r="V99" i="73"/>
  <c r="W99" i="73"/>
  <c r="X99" i="73"/>
  <c r="Y99" i="73"/>
  <c r="D100" i="73"/>
  <c r="E100" i="73"/>
  <c r="F100" i="73"/>
  <c r="G100" i="73"/>
  <c r="H100" i="73"/>
  <c r="I100" i="73"/>
  <c r="J100" i="73"/>
  <c r="K100" i="73"/>
  <c r="L100" i="73"/>
  <c r="M100" i="73"/>
  <c r="N100" i="73"/>
  <c r="O100" i="73"/>
  <c r="P100" i="73"/>
  <c r="Q100" i="73"/>
  <c r="R100" i="73"/>
  <c r="S100" i="73"/>
  <c r="T100" i="73"/>
  <c r="U100" i="73"/>
  <c r="V100" i="73"/>
  <c r="W100" i="73"/>
  <c r="X100" i="73"/>
  <c r="Y100" i="73"/>
  <c r="D101" i="73"/>
  <c r="E101" i="73"/>
  <c r="F101" i="73"/>
  <c r="G101" i="73"/>
  <c r="H101" i="73"/>
  <c r="I101" i="73"/>
  <c r="J101" i="73"/>
  <c r="K101" i="73"/>
  <c r="L101" i="73"/>
  <c r="M101" i="73"/>
  <c r="N101" i="73"/>
  <c r="O101" i="73"/>
  <c r="P101" i="73"/>
  <c r="Q101" i="73"/>
  <c r="R101" i="73"/>
  <c r="S101" i="73"/>
  <c r="T101" i="73"/>
  <c r="U101" i="73"/>
  <c r="V101" i="73"/>
  <c r="W101" i="73"/>
  <c r="X101" i="73"/>
  <c r="Y101" i="73"/>
  <c r="D102" i="73"/>
  <c r="E102" i="73"/>
  <c r="F102" i="73"/>
  <c r="G102" i="73"/>
  <c r="H102" i="73"/>
  <c r="I102" i="73"/>
  <c r="J102" i="73"/>
  <c r="K102" i="73"/>
  <c r="L102" i="73"/>
  <c r="M102" i="73"/>
  <c r="N102" i="73"/>
  <c r="O102" i="73"/>
  <c r="P102" i="73"/>
  <c r="Q102" i="73"/>
  <c r="R102" i="73"/>
  <c r="S102" i="73"/>
  <c r="T102" i="73"/>
  <c r="U102" i="73"/>
  <c r="V102" i="73"/>
  <c r="W102" i="73"/>
  <c r="X102" i="73"/>
  <c r="Y102" i="73"/>
  <c r="D103" i="73"/>
  <c r="E103" i="73"/>
  <c r="F103" i="73"/>
  <c r="G103" i="73"/>
  <c r="H103" i="73"/>
  <c r="I103" i="73"/>
  <c r="J103" i="73"/>
  <c r="K103" i="73"/>
  <c r="L103" i="73"/>
  <c r="M103" i="73"/>
  <c r="N103" i="73"/>
  <c r="O103" i="73"/>
  <c r="P103" i="73"/>
  <c r="Q103" i="73"/>
  <c r="R103" i="73"/>
  <c r="S103" i="73"/>
  <c r="T103" i="73"/>
  <c r="U103" i="73"/>
  <c r="V103" i="73"/>
  <c r="W103" i="73"/>
  <c r="X103" i="73"/>
  <c r="Y103" i="73"/>
  <c r="D104" i="73"/>
  <c r="E104" i="73"/>
  <c r="F104" i="73"/>
  <c r="G104" i="73"/>
  <c r="H104" i="73"/>
  <c r="I104" i="73"/>
  <c r="J104" i="73"/>
  <c r="K104" i="73"/>
  <c r="L104" i="73"/>
  <c r="M104" i="73"/>
  <c r="N104" i="73"/>
  <c r="O104" i="73"/>
  <c r="P104" i="73"/>
  <c r="Q104" i="73"/>
  <c r="R104" i="73"/>
  <c r="S104" i="73"/>
  <c r="T104" i="73"/>
  <c r="U104" i="73"/>
  <c r="V104" i="73"/>
  <c r="W104" i="73"/>
  <c r="X104" i="73"/>
  <c r="Y104" i="73"/>
  <c r="D105" i="73"/>
  <c r="E105" i="73"/>
  <c r="F105" i="73"/>
  <c r="G105" i="73"/>
  <c r="H105" i="73"/>
  <c r="I105" i="73"/>
  <c r="J105" i="73"/>
  <c r="K105" i="73"/>
  <c r="L105" i="73"/>
  <c r="M105" i="73"/>
  <c r="N105" i="73"/>
  <c r="O105" i="73"/>
  <c r="P105" i="73"/>
  <c r="Q105" i="73"/>
  <c r="R105" i="73"/>
  <c r="S105" i="73"/>
  <c r="T105" i="73"/>
  <c r="U105" i="73"/>
  <c r="V105" i="73"/>
  <c r="W105" i="73"/>
  <c r="X105" i="73"/>
  <c r="Y105" i="73"/>
  <c r="D106" i="73"/>
  <c r="E106" i="73"/>
  <c r="F106" i="73"/>
  <c r="G106" i="73"/>
  <c r="H106" i="73"/>
  <c r="I106" i="73"/>
  <c r="J106" i="73"/>
  <c r="K106" i="73"/>
  <c r="L106" i="73"/>
  <c r="M106" i="73"/>
  <c r="N106" i="73"/>
  <c r="O106" i="73"/>
  <c r="P106" i="73"/>
  <c r="Q106" i="73"/>
  <c r="R106" i="73"/>
  <c r="S106" i="73"/>
  <c r="T106" i="73"/>
  <c r="U106" i="73"/>
  <c r="V106" i="73"/>
  <c r="W106" i="73"/>
  <c r="X106" i="73"/>
  <c r="Y106" i="73"/>
  <c r="D107" i="73"/>
  <c r="E107" i="73"/>
  <c r="F107" i="73"/>
  <c r="G107" i="73"/>
  <c r="H107" i="73"/>
  <c r="I107" i="73"/>
  <c r="J107" i="73"/>
  <c r="K107" i="73"/>
  <c r="L107" i="73"/>
  <c r="M107" i="73"/>
  <c r="N107" i="73"/>
  <c r="O107" i="73"/>
  <c r="P107" i="73"/>
  <c r="Q107" i="73"/>
  <c r="R107" i="73"/>
  <c r="S107" i="73"/>
  <c r="T107" i="73"/>
  <c r="U107" i="73"/>
  <c r="V107" i="73"/>
  <c r="W107" i="73"/>
  <c r="X107" i="73"/>
  <c r="Y107" i="73"/>
  <c r="C8" i="73"/>
  <c r="C9" i="73"/>
  <c r="C10" i="73"/>
  <c r="C11" i="73"/>
  <c r="C12" i="73"/>
  <c r="C13" i="73"/>
  <c r="C14" i="73"/>
  <c r="C15" i="73"/>
  <c r="C16" i="73"/>
  <c r="C17" i="73"/>
  <c r="C18" i="73"/>
  <c r="C19" i="73"/>
  <c r="C20" i="73"/>
  <c r="C21" i="73"/>
  <c r="C22" i="73"/>
  <c r="C23" i="73"/>
  <c r="C24" i="73"/>
  <c r="C25" i="73"/>
  <c r="C26" i="73"/>
  <c r="C27" i="73"/>
  <c r="C28" i="73"/>
  <c r="C29" i="73"/>
  <c r="C30" i="73"/>
  <c r="C31" i="73"/>
  <c r="C32" i="73"/>
  <c r="C33" i="73"/>
  <c r="C34" i="73"/>
  <c r="C35" i="73"/>
  <c r="C36" i="73"/>
  <c r="C37" i="73"/>
  <c r="C38" i="73"/>
  <c r="C39" i="73"/>
  <c r="C40" i="73"/>
  <c r="C41" i="73"/>
  <c r="C42" i="73"/>
  <c r="C43" i="73"/>
  <c r="C44" i="73"/>
  <c r="C45" i="73"/>
  <c r="C46" i="73"/>
  <c r="C47" i="73"/>
  <c r="C48" i="73"/>
  <c r="C49" i="73"/>
  <c r="C50" i="73"/>
  <c r="C51" i="73"/>
  <c r="C52" i="73"/>
  <c r="C53" i="73"/>
  <c r="C54" i="73"/>
  <c r="C55" i="73"/>
  <c r="C56" i="73"/>
  <c r="C57" i="73"/>
  <c r="C58" i="73"/>
  <c r="C59" i="73"/>
  <c r="C60" i="73"/>
  <c r="C61" i="73"/>
  <c r="C62" i="73"/>
  <c r="C63" i="73"/>
  <c r="C64" i="73"/>
  <c r="C65" i="73"/>
  <c r="C66" i="73"/>
  <c r="C67" i="73"/>
  <c r="C68" i="73"/>
  <c r="C69" i="73"/>
  <c r="C70" i="73"/>
  <c r="C71" i="73"/>
  <c r="C72" i="73"/>
  <c r="C73" i="73"/>
  <c r="C74" i="73"/>
  <c r="C75" i="73"/>
  <c r="C76" i="73"/>
  <c r="C77" i="73"/>
  <c r="C78" i="73"/>
  <c r="C79" i="73"/>
  <c r="C80" i="73"/>
  <c r="C81" i="73"/>
  <c r="C82" i="73"/>
  <c r="C83" i="73"/>
  <c r="C84" i="73"/>
  <c r="C85" i="73"/>
  <c r="C86" i="73"/>
  <c r="C87" i="73"/>
  <c r="C88" i="73"/>
  <c r="C89" i="73"/>
  <c r="C90" i="73"/>
  <c r="C91" i="73"/>
  <c r="C92" i="73"/>
  <c r="C93" i="73"/>
  <c r="C94" i="73"/>
  <c r="C95" i="73"/>
  <c r="C96" i="73"/>
  <c r="C97" i="73"/>
  <c r="C98" i="73"/>
  <c r="C99" i="73"/>
  <c r="C100" i="73"/>
  <c r="C101" i="73"/>
  <c r="C102" i="73"/>
  <c r="C103" i="73"/>
  <c r="C104" i="73"/>
  <c r="C105" i="73"/>
  <c r="C106" i="73"/>
  <c r="C107" i="73"/>
  <c r="E38" i="69"/>
  <c r="E39" i="69"/>
  <c r="E40" i="69"/>
  <c r="E41" i="69"/>
  <c r="E42" i="69"/>
  <c r="E43" i="69"/>
  <c r="E44" i="69"/>
  <c r="E45" i="69"/>
  <c r="E46" i="69"/>
  <c r="E47" i="69"/>
  <c r="E48" i="69"/>
  <c r="E49" i="69"/>
  <c r="E50" i="69"/>
  <c r="E51" i="69"/>
  <c r="E52" i="69"/>
  <c r="E53" i="69"/>
  <c r="E54" i="69"/>
  <c r="E55" i="69"/>
  <c r="E56" i="69"/>
  <c r="E57" i="69"/>
  <c r="E58" i="69"/>
  <c r="E59" i="69"/>
  <c r="E37" i="69"/>
  <c r="E11" i="69"/>
  <c r="E12" i="69"/>
  <c r="E13" i="69"/>
  <c r="E14" i="69"/>
  <c r="E15" i="69"/>
  <c r="E16" i="69"/>
  <c r="E17" i="69"/>
  <c r="E18" i="69"/>
  <c r="E19" i="69"/>
  <c r="E20" i="69"/>
  <c r="E21" i="69"/>
  <c r="E22" i="69"/>
  <c r="E23" i="69"/>
  <c r="E24" i="69"/>
  <c r="E25" i="69"/>
  <c r="E26" i="69"/>
  <c r="E27" i="69"/>
  <c r="E28" i="69"/>
  <c r="E29" i="69"/>
  <c r="E30" i="69"/>
  <c r="E31" i="69"/>
  <c r="E32" i="69"/>
  <c r="E10" i="69"/>
  <c r="R6" i="70"/>
  <c r="S6" i="70"/>
  <c r="T6" i="70"/>
  <c r="U6" i="70"/>
  <c r="V6" i="70"/>
  <c r="W6" i="70"/>
  <c r="X6" i="70"/>
  <c r="Y6" i="70"/>
  <c r="R7" i="70"/>
  <c r="S7" i="70"/>
  <c r="T7" i="70"/>
  <c r="U7" i="70"/>
  <c r="V7" i="70"/>
  <c r="W7" i="70"/>
  <c r="X7" i="70"/>
  <c r="Y7" i="70"/>
  <c r="R8" i="70"/>
  <c r="S8" i="70"/>
  <c r="T8" i="70"/>
  <c r="U8" i="70"/>
  <c r="V8" i="70"/>
  <c r="W8" i="70"/>
  <c r="X8" i="70"/>
  <c r="Y8" i="70"/>
  <c r="R9" i="70"/>
  <c r="S9" i="70"/>
  <c r="T9" i="70"/>
  <c r="U9" i="70"/>
  <c r="V9" i="70"/>
  <c r="W9" i="70"/>
  <c r="X9" i="70"/>
  <c r="Y9" i="70"/>
  <c r="R10" i="70"/>
  <c r="S10" i="70"/>
  <c r="T10" i="70"/>
  <c r="U10" i="70"/>
  <c r="V10" i="70"/>
  <c r="W10" i="70"/>
  <c r="X10" i="70"/>
  <c r="Y10" i="70"/>
  <c r="R11" i="70"/>
  <c r="S11" i="70"/>
  <c r="T11" i="70"/>
  <c r="U11" i="70"/>
  <c r="V11" i="70"/>
  <c r="W11" i="70"/>
  <c r="X11" i="70"/>
  <c r="Y11" i="70"/>
  <c r="R12" i="70"/>
  <c r="S12" i="70"/>
  <c r="T12" i="70"/>
  <c r="U12" i="70"/>
  <c r="V12" i="70"/>
  <c r="W12" i="70"/>
  <c r="X12" i="70"/>
  <c r="Y12" i="70"/>
  <c r="R13" i="70"/>
  <c r="S13" i="70"/>
  <c r="T13" i="70"/>
  <c r="U13" i="70"/>
  <c r="V13" i="70"/>
  <c r="W13" i="70"/>
  <c r="X13" i="70"/>
  <c r="Y13" i="70"/>
  <c r="R14" i="70"/>
  <c r="S14" i="70"/>
  <c r="T14" i="70"/>
  <c r="U14" i="70"/>
  <c r="V14" i="70"/>
  <c r="W14" i="70"/>
  <c r="X14" i="70"/>
  <c r="Y14" i="70"/>
  <c r="R15" i="70"/>
  <c r="S15" i="70"/>
  <c r="T15" i="70"/>
  <c r="U15" i="70"/>
  <c r="V15" i="70"/>
  <c r="W15" i="70"/>
  <c r="X15" i="70"/>
  <c r="Y15" i="70"/>
  <c r="R16" i="70"/>
  <c r="S16" i="70"/>
  <c r="T16" i="70"/>
  <c r="U16" i="70"/>
  <c r="V16" i="70"/>
  <c r="W16" i="70"/>
  <c r="X16" i="70"/>
  <c r="Y16" i="70"/>
  <c r="R17" i="70"/>
  <c r="S17" i="70"/>
  <c r="T17" i="70"/>
  <c r="U17" i="70"/>
  <c r="V17" i="70"/>
  <c r="W17" i="70"/>
  <c r="X17" i="70"/>
  <c r="Y17" i="70"/>
  <c r="R18" i="70"/>
  <c r="S18" i="70"/>
  <c r="T18" i="70"/>
  <c r="U18" i="70"/>
  <c r="V18" i="70"/>
  <c r="W18" i="70"/>
  <c r="X18" i="70"/>
  <c r="Y18" i="70"/>
  <c r="R19" i="70"/>
  <c r="S19" i="70"/>
  <c r="T19" i="70"/>
  <c r="U19" i="70"/>
  <c r="V19" i="70"/>
  <c r="W19" i="70"/>
  <c r="X19" i="70"/>
  <c r="Y19" i="70"/>
  <c r="R20" i="70"/>
  <c r="S20" i="70"/>
  <c r="T20" i="70"/>
  <c r="U20" i="70"/>
  <c r="V20" i="70"/>
  <c r="W20" i="70"/>
  <c r="X20" i="70"/>
  <c r="Y20" i="70"/>
  <c r="R21" i="70"/>
  <c r="S21" i="70"/>
  <c r="T21" i="70"/>
  <c r="U21" i="70"/>
  <c r="V21" i="70"/>
  <c r="W21" i="70"/>
  <c r="X21" i="70"/>
  <c r="Y21" i="70"/>
  <c r="R22" i="70"/>
  <c r="S22" i="70"/>
  <c r="T22" i="70"/>
  <c r="U22" i="70"/>
  <c r="V22" i="70"/>
  <c r="W22" i="70"/>
  <c r="X22" i="70"/>
  <c r="Y22" i="70"/>
  <c r="R23" i="70"/>
  <c r="S23" i="70"/>
  <c r="T23" i="70"/>
  <c r="U23" i="70"/>
  <c r="V23" i="70"/>
  <c r="W23" i="70"/>
  <c r="X23" i="70"/>
  <c r="Y23" i="70"/>
  <c r="R24" i="70"/>
  <c r="S24" i="70"/>
  <c r="T24" i="70"/>
  <c r="U24" i="70"/>
  <c r="V24" i="70"/>
  <c r="W24" i="70"/>
  <c r="X24" i="70"/>
  <c r="Y24" i="70"/>
  <c r="R25" i="70"/>
  <c r="S25" i="70"/>
  <c r="T25" i="70"/>
  <c r="U25" i="70"/>
  <c r="V25" i="70"/>
  <c r="W25" i="70"/>
  <c r="X25" i="70"/>
  <c r="Y25" i="70"/>
  <c r="R26" i="70"/>
  <c r="S26" i="70"/>
  <c r="T26" i="70"/>
  <c r="U26" i="70"/>
  <c r="V26" i="70"/>
  <c r="W26" i="70"/>
  <c r="X26" i="70"/>
  <c r="Y26" i="70"/>
  <c r="R27" i="70"/>
  <c r="S27" i="70"/>
  <c r="T27" i="70"/>
  <c r="U27" i="70"/>
  <c r="V27" i="70"/>
  <c r="W27" i="70"/>
  <c r="X27" i="70"/>
  <c r="Y27" i="70"/>
  <c r="R28" i="70"/>
  <c r="S28" i="70"/>
  <c r="T28" i="70"/>
  <c r="U28" i="70"/>
  <c r="V28" i="70"/>
  <c r="W28" i="70"/>
  <c r="X28" i="70"/>
  <c r="Y28" i="70"/>
  <c r="R29" i="70"/>
  <c r="S29" i="70"/>
  <c r="T29" i="70"/>
  <c r="U29" i="70"/>
  <c r="V29" i="70"/>
  <c r="W29" i="70"/>
  <c r="X29" i="70"/>
  <c r="Y29" i="70"/>
  <c r="R30" i="70"/>
  <c r="S30" i="70"/>
  <c r="T30" i="70"/>
  <c r="U30" i="70"/>
  <c r="V30" i="70"/>
  <c r="W30" i="70"/>
  <c r="X30" i="70"/>
  <c r="Y30" i="70"/>
  <c r="R31" i="70"/>
  <c r="S31" i="70"/>
  <c r="T31" i="70"/>
  <c r="U31" i="70"/>
  <c r="V31" i="70"/>
  <c r="W31" i="70"/>
  <c r="X31" i="70"/>
  <c r="Y31" i="70"/>
  <c r="R32" i="70"/>
  <c r="S32" i="70"/>
  <c r="T32" i="70"/>
  <c r="U32" i="70"/>
  <c r="V32" i="70"/>
  <c r="W32" i="70"/>
  <c r="X32" i="70"/>
  <c r="Y32" i="70"/>
  <c r="R33" i="70"/>
  <c r="S33" i="70"/>
  <c r="T33" i="70"/>
  <c r="U33" i="70"/>
  <c r="V33" i="70"/>
  <c r="W33" i="70"/>
  <c r="X33" i="70"/>
  <c r="Y33" i="70"/>
  <c r="R34" i="70"/>
  <c r="S34" i="70"/>
  <c r="T34" i="70"/>
  <c r="U34" i="70"/>
  <c r="V34" i="70"/>
  <c r="W34" i="70"/>
  <c r="X34" i="70"/>
  <c r="Y34" i="70"/>
  <c r="R35" i="70"/>
  <c r="S35" i="70"/>
  <c r="T35" i="70"/>
  <c r="U35" i="70"/>
  <c r="V35" i="70"/>
  <c r="W35" i="70"/>
  <c r="X35" i="70"/>
  <c r="Y35" i="70"/>
  <c r="R36" i="70"/>
  <c r="S36" i="70"/>
  <c r="T36" i="70"/>
  <c r="U36" i="70"/>
  <c r="V36" i="70"/>
  <c r="W36" i="70"/>
  <c r="X36" i="70"/>
  <c r="Y36" i="70"/>
  <c r="R37" i="70"/>
  <c r="S37" i="70"/>
  <c r="T37" i="70"/>
  <c r="U37" i="70"/>
  <c r="V37" i="70"/>
  <c r="W37" i="70"/>
  <c r="X37" i="70"/>
  <c r="Y37" i="70"/>
  <c r="R38" i="70"/>
  <c r="S38" i="70"/>
  <c r="T38" i="70"/>
  <c r="U38" i="70"/>
  <c r="V38" i="70"/>
  <c r="W38" i="70"/>
  <c r="X38" i="70"/>
  <c r="Y38" i="70"/>
  <c r="R39" i="70"/>
  <c r="S39" i="70"/>
  <c r="T39" i="70"/>
  <c r="U39" i="70"/>
  <c r="V39" i="70"/>
  <c r="W39" i="70"/>
  <c r="X39" i="70"/>
  <c r="Y39" i="70"/>
  <c r="R40" i="70"/>
  <c r="S40" i="70"/>
  <c r="T40" i="70"/>
  <c r="U40" i="70"/>
  <c r="V40" i="70"/>
  <c r="W40" i="70"/>
  <c r="X40" i="70"/>
  <c r="Y40" i="70"/>
  <c r="R41" i="70"/>
  <c r="S41" i="70"/>
  <c r="T41" i="70"/>
  <c r="U41" i="70"/>
  <c r="V41" i="70"/>
  <c r="W41" i="70"/>
  <c r="X41" i="70"/>
  <c r="Y41" i="70"/>
  <c r="R42" i="70"/>
  <c r="S42" i="70"/>
  <c r="T42" i="70"/>
  <c r="U42" i="70"/>
  <c r="V42" i="70"/>
  <c r="W42" i="70"/>
  <c r="X42" i="70"/>
  <c r="Y42" i="70"/>
  <c r="R43" i="70"/>
  <c r="S43" i="70"/>
  <c r="T43" i="70"/>
  <c r="U43" i="70"/>
  <c r="V43" i="70"/>
  <c r="W43" i="70"/>
  <c r="X43" i="70"/>
  <c r="Y43" i="70"/>
  <c r="R44" i="70"/>
  <c r="S44" i="70"/>
  <c r="T44" i="70"/>
  <c r="U44" i="70"/>
  <c r="V44" i="70"/>
  <c r="W44" i="70"/>
  <c r="X44" i="70"/>
  <c r="Y44" i="70"/>
  <c r="R45" i="70"/>
  <c r="S45" i="70"/>
  <c r="T45" i="70"/>
  <c r="U45" i="70"/>
  <c r="V45" i="70"/>
  <c r="W45" i="70"/>
  <c r="X45" i="70"/>
  <c r="Y45" i="70"/>
  <c r="R46" i="70"/>
  <c r="S46" i="70"/>
  <c r="T46" i="70"/>
  <c r="U46" i="70"/>
  <c r="V46" i="70"/>
  <c r="W46" i="70"/>
  <c r="X46" i="70"/>
  <c r="Y46" i="70"/>
  <c r="R47" i="70"/>
  <c r="S47" i="70"/>
  <c r="T47" i="70"/>
  <c r="U47" i="70"/>
  <c r="V47" i="70"/>
  <c r="W47" i="70"/>
  <c r="X47" i="70"/>
  <c r="Y47" i="70"/>
  <c r="R48" i="70"/>
  <c r="S48" i="70"/>
  <c r="T48" i="70"/>
  <c r="U48" i="70"/>
  <c r="V48" i="70"/>
  <c r="W48" i="70"/>
  <c r="X48" i="70"/>
  <c r="Y48" i="70"/>
  <c r="R49" i="70"/>
  <c r="S49" i="70"/>
  <c r="T49" i="70"/>
  <c r="U49" i="70"/>
  <c r="V49" i="70"/>
  <c r="W49" i="70"/>
  <c r="X49" i="70"/>
  <c r="Y49" i="70"/>
  <c r="R50" i="70"/>
  <c r="S50" i="70"/>
  <c r="T50" i="70"/>
  <c r="U50" i="70"/>
  <c r="V50" i="70"/>
  <c r="W50" i="70"/>
  <c r="X50" i="70"/>
  <c r="Y50" i="70"/>
  <c r="R51" i="70"/>
  <c r="S51" i="70"/>
  <c r="T51" i="70"/>
  <c r="U51" i="70"/>
  <c r="V51" i="70"/>
  <c r="W51" i="70"/>
  <c r="X51" i="70"/>
  <c r="Y51" i="70"/>
  <c r="R52" i="70"/>
  <c r="S52" i="70"/>
  <c r="T52" i="70"/>
  <c r="U52" i="70"/>
  <c r="V52" i="70"/>
  <c r="W52" i="70"/>
  <c r="X52" i="70"/>
  <c r="Y52" i="70"/>
  <c r="R53" i="70"/>
  <c r="S53" i="70"/>
  <c r="T53" i="70"/>
  <c r="U53" i="70"/>
  <c r="V53" i="70"/>
  <c r="W53" i="70"/>
  <c r="X53" i="70"/>
  <c r="Y53" i="70"/>
  <c r="R54" i="70"/>
  <c r="S54" i="70"/>
  <c r="T54" i="70"/>
  <c r="U54" i="70"/>
  <c r="V54" i="70"/>
  <c r="W54" i="70"/>
  <c r="X54" i="70"/>
  <c r="Y54" i="70"/>
  <c r="R55" i="70"/>
  <c r="S55" i="70"/>
  <c r="T55" i="70"/>
  <c r="U55" i="70"/>
  <c r="V55" i="70"/>
  <c r="W55" i="70"/>
  <c r="X55" i="70"/>
  <c r="Y55" i="70"/>
  <c r="R56" i="70"/>
  <c r="S56" i="70"/>
  <c r="T56" i="70"/>
  <c r="U56" i="70"/>
  <c r="V56" i="70"/>
  <c r="W56" i="70"/>
  <c r="X56" i="70"/>
  <c r="Y56" i="70"/>
  <c r="R57" i="70"/>
  <c r="S57" i="70"/>
  <c r="T57" i="70"/>
  <c r="U57" i="70"/>
  <c r="V57" i="70"/>
  <c r="W57" i="70"/>
  <c r="X57" i="70"/>
  <c r="Y57" i="70"/>
  <c r="R58" i="70"/>
  <c r="S58" i="70"/>
  <c r="T58" i="70"/>
  <c r="U58" i="70"/>
  <c r="V58" i="70"/>
  <c r="W58" i="70"/>
  <c r="X58" i="70"/>
  <c r="Y58" i="70"/>
  <c r="R59" i="70"/>
  <c r="S59" i="70"/>
  <c r="T59" i="70"/>
  <c r="U59" i="70"/>
  <c r="V59" i="70"/>
  <c r="W59" i="70"/>
  <c r="X59" i="70"/>
  <c r="Y59" i="70"/>
  <c r="R60" i="70"/>
  <c r="S60" i="70"/>
  <c r="T60" i="70"/>
  <c r="U60" i="70"/>
  <c r="V60" i="70"/>
  <c r="W60" i="70"/>
  <c r="X60" i="70"/>
  <c r="Y60" i="70"/>
  <c r="R61" i="70"/>
  <c r="S61" i="70"/>
  <c r="T61" i="70"/>
  <c r="U61" i="70"/>
  <c r="V61" i="70"/>
  <c r="W61" i="70"/>
  <c r="X61" i="70"/>
  <c r="Y61" i="70"/>
  <c r="R62" i="70"/>
  <c r="S62" i="70"/>
  <c r="T62" i="70"/>
  <c r="U62" i="70"/>
  <c r="V62" i="70"/>
  <c r="W62" i="70"/>
  <c r="X62" i="70"/>
  <c r="Y62" i="70"/>
  <c r="R63" i="70"/>
  <c r="S63" i="70"/>
  <c r="T63" i="70"/>
  <c r="U63" i="70"/>
  <c r="V63" i="70"/>
  <c r="W63" i="70"/>
  <c r="X63" i="70"/>
  <c r="Y63" i="70"/>
  <c r="R64" i="70"/>
  <c r="S64" i="70"/>
  <c r="T64" i="70"/>
  <c r="U64" i="70"/>
  <c r="V64" i="70"/>
  <c r="W64" i="70"/>
  <c r="X64" i="70"/>
  <c r="Y64" i="70"/>
  <c r="R65" i="70"/>
  <c r="S65" i="70"/>
  <c r="T65" i="70"/>
  <c r="U65" i="70"/>
  <c r="V65" i="70"/>
  <c r="W65" i="70"/>
  <c r="X65" i="70"/>
  <c r="Y65" i="70"/>
  <c r="R66" i="70"/>
  <c r="S66" i="70"/>
  <c r="T66" i="70"/>
  <c r="U66" i="70"/>
  <c r="V66" i="70"/>
  <c r="W66" i="70"/>
  <c r="X66" i="70"/>
  <c r="Y66" i="70"/>
  <c r="R67" i="70"/>
  <c r="S67" i="70"/>
  <c r="T67" i="70"/>
  <c r="U67" i="70"/>
  <c r="V67" i="70"/>
  <c r="W67" i="70"/>
  <c r="X67" i="70"/>
  <c r="Y67" i="70"/>
  <c r="R68" i="70"/>
  <c r="S68" i="70"/>
  <c r="T68" i="70"/>
  <c r="U68" i="70"/>
  <c r="V68" i="70"/>
  <c r="W68" i="70"/>
  <c r="X68" i="70"/>
  <c r="Y68" i="70"/>
  <c r="R69" i="70"/>
  <c r="S69" i="70"/>
  <c r="T69" i="70"/>
  <c r="U69" i="70"/>
  <c r="V69" i="70"/>
  <c r="W69" i="70"/>
  <c r="X69" i="70"/>
  <c r="Y69" i="70"/>
  <c r="R70" i="70"/>
  <c r="S70" i="70"/>
  <c r="T70" i="70"/>
  <c r="U70" i="70"/>
  <c r="V70" i="70"/>
  <c r="W70" i="70"/>
  <c r="X70" i="70"/>
  <c r="Y70" i="70"/>
  <c r="R71" i="70"/>
  <c r="S71" i="70"/>
  <c r="T71" i="70"/>
  <c r="U71" i="70"/>
  <c r="V71" i="70"/>
  <c r="W71" i="70"/>
  <c r="X71" i="70"/>
  <c r="Y71" i="70"/>
  <c r="R72" i="70"/>
  <c r="S72" i="70"/>
  <c r="T72" i="70"/>
  <c r="U72" i="70"/>
  <c r="V72" i="70"/>
  <c r="W72" i="70"/>
  <c r="X72" i="70"/>
  <c r="Y72" i="70"/>
  <c r="R73" i="70"/>
  <c r="S73" i="70"/>
  <c r="T73" i="70"/>
  <c r="U73" i="70"/>
  <c r="V73" i="70"/>
  <c r="W73" i="70"/>
  <c r="X73" i="70"/>
  <c r="Y73" i="70"/>
  <c r="R74" i="70"/>
  <c r="S74" i="70"/>
  <c r="T74" i="70"/>
  <c r="U74" i="70"/>
  <c r="V74" i="70"/>
  <c r="W74" i="70"/>
  <c r="X74" i="70"/>
  <c r="Y74" i="70"/>
  <c r="R75" i="70"/>
  <c r="S75" i="70"/>
  <c r="T75" i="70"/>
  <c r="U75" i="70"/>
  <c r="V75" i="70"/>
  <c r="W75" i="70"/>
  <c r="X75" i="70"/>
  <c r="Y75" i="70"/>
  <c r="R76" i="70"/>
  <c r="S76" i="70"/>
  <c r="T76" i="70"/>
  <c r="U76" i="70"/>
  <c r="V76" i="70"/>
  <c r="W76" i="70"/>
  <c r="X76" i="70"/>
  <c r="Y76" i="70"/>
  <c r="R77" i="70"/>
  <c r="S77" i="70"/>
  <c r="T77" i="70"/>
  <c r="U77" i="70"/>
  <c r="V77" i="70"/>
  <c r="W77" i="70"/>
  <c r="X77" i="70"/>
  <c r="Y77" i="70"/>
  <c r="R78" i="70"/>
  <c r="S78" i="70"/>
  <c r="T78" i="70"/>
  <c r="U78" i="70"/>
  <c r="V78" i="70"/>
  <c r="W78" i="70"/>
  <c r="X78" i="70"/>
  <c r="Y78" i="70"/>
  <c r="R79" i="70"/>
  <c r="S79" i="70"/>
  <c r="T79" i="70"/>
  <c r="U79" i="70"/>
  <c r="V79" i="70"/>
  <c r="W79" i="70"/>
  <c r="X79" i="70"/>
  <c r="Y79" i="70"/>
  <c r="R80" i="70"/>
  <c r="S80" i="70"/>
  <c r="T80" i="70"/>
  <c r="U80" i="70"/>
  <c r="V80" i="70"/>
  <c r="W80" i="70"/>
  <c r="X80" i="70"/>
  <c r="Y80" i="70"/>
  <c r="R81" i="70"/>
  <c r="S81" i="70"/>
  <c r="T81" i="70"/>
  <c r="U81" i="70"/>
  <c r="V81" i="70"/>
  <c r="W81" i="70"/>
  <c r="X81" i="70"/>
  <c r="Y81" i="70"/>
  <c r="R82" i="70"/>
  <c r="S82" i="70"/>
  <c r="T82" i="70"/>
  <c r="U82" i="70"/>
  <c r="V82" i="70"/>
  <c r="W82" i="70"/>
  <c r="X82" i="70"/>
  <c r="Y82" i="70"/>
  <c r="R83" i="70"/>
  <c r="S83" i="70"/>
  <c r="T83" i="70"/>
  <c r="U83" i="70"/>
  <c r="V83" i="70"/>
  <c r="W83" i="70"/>
  <c r="X83" i="70"/>
  <c r="Y83" i="70"/>
  <c r="R84" i="70"/>
  <c r="S84" i="70"/>
  <c r="T84" i="70"/>
  <c r="U84" i="70"/>
  <c r="V84" i="70"/>
  <c r="W84" i="70"/>
  <c r="X84" i="70"/>
  <c r="Y84" i="70"/>
  <c r="R85" i="70"/>
  <c r="S85" i="70"/>
  <c r="T85" i="70"/>
  <c r="U85" i="70"/>
  <c r="V85" i="70"/>
  <c r="W85" i="70"/>
  <c r="X85" i="70"/>
  <c r="Y85" i="70"/>
  <c r="R86" i="70"/>
  <c r="S86" i="70"/>
  <c r="T86" i="70"/>
  <c r="U86" i="70"/>
  <c r="V86" i="70"/>
  <c r="W86" i="70"/>
  <c r="X86" i="70"/>
  <c r="Y86" i="70"/>
  <c r="R87" i="70"/>
  <c r="S87" i="70"/>
  <c r="T87" i="70"/>
  <c r="U87" i="70"/>
  <c r="V87" i="70"/>
  <c r="W87" i="70"/>
  <c r="X87" i="70"/>
  <c r="Y87" i="70"/>
  <c r="R88" i="70"/>
  <c r="S88" i="70"/>
  <c r="T88" i="70"/>
  <c r="U88" i="70"/>
  <c r="V88" i="70"/>
  <c r="W88" i="70"/>
  <c r="X88" i="70"/>
  <c r="Y88" i="70"/>
  <c r="R89" i="70"/>
  <c r="S89" i="70"/>
  <c r="T89" i="70"/>
  <c r="U89" i="70"/>
  <c r="V89" i="70"/>
  <c r="W89" i="70"/>
  <c r="X89" i="70"/>
  <c r="Y89" i="70"/>
  <c r="R90" i="70"/>
  <c r="S90" i="70"/>
  <c r="T90" i="70"/>
  <c r="U90" i="70"/>
  <c r="V90" i="70"/>
  <c r="W90" i="70"/>
  <c r="X90" i="70"/>
  <c r="Y90" i="70"/>
  <c r="R91" i="70"/>
  <c r="S91" i="70"/>
  <c r="T91" i="70"/>
  <c r="U91" i="70"/>
  <c r="V91" i="70"/>
  <c r="W91" i="70"/>
  <c r="X91" i="70"/>
  <c r="Y91" i="70"/>
  <c r="R92" i="70"/>
  <c r="S92" i="70"/>
  <c r="T92" i="70"/>
  <c r="U92" i="70"/>
  <c r="V92" i="70"/>
  <c r="W92" i="70"/>
  <c r="X92" i="70"/>
  <c r="Y92" i="70"/>
  <c r="R93" i="70"/>
  <c r="S93" i="70"/>
  <c r="T93" i="70"/>
  <c r="U93" i="70"/>
  <c r="V93" i="70"/>
  <c r="W93" i="70"/>
  <c r="X93" i="70"/>
  <c r="Y93" i="70"/>
  <c r="R94" i="70"/>
  <c r="S94" i="70"/>
  <c r="T94" i="70"/>
  <c r="U94" i="70"/>
  <c r="V94" i="70"/>
  <c r="W94" i="70"/>
  <c r="X94" i="70"/>
  <c r="Y94" i="70"/>
  <c r="R95" i="70"/>
  <c r="S95" i="70"/>
  <c r="T95" i="70"/>
  <c r="U95" i="70"/>
  <c r="V95" i="70"/>
  <c r="W95" i="70"/>
  <c r="X95" i="70"/>
  <c r="Y95" i="70"/>
  <c r="R96" i="70"/>
  <c r="S96" i="70"/>
  <c r="T96" i="70"/>
  <c r="U96" i="70"/>
  <c r="V96" i="70"/>
  <c r="W96" i="70"/>
  <c r="X96" i="70"/>
  <c r="Y96" i="70"/>
  <c r="R97" i="70"/>
  <c r="S97" i="70"/>
  <c r="T97" i="70"/>
  <c r="U97" i="70"/>
  <c r="V97" i="70"/>
  <c r="W97" i="70"/>
  <c r="X97" i="70"/>
  <c r="Y97" i="70"/>
  <c r="R98" i="70"/>
  <c r="S98" i="70"/>
  <c r="T98" i="70"/>
  <c r="U98" i="70"/>
  <c r="V98" i="70"/>
  <c r="W98" i="70"/>
  <c r="X98" i="70"/>
  <c r="Y98" i="70"/>
  <c r="R99" i="70"/>
  <c r="S99" i="70"/>
  <c r="T99" i="70"/>
  <c r="U99" i="70"/>
  <c r="V99" i="70"/>
  <c r="W99" i="70"/>
  <c r="X99" i="70"/>
  <c r="Y99" i="70"/>
  <c r="R100" i="70"/>
  <c r="S100" i="70"/>
  <c r="T100" i="70"/>
  <c r="U100" i="70"/>
  <c r="V100" i="70"/>
  <c r="W100" i="70"/>
  <c r="X100" i="70"/>
  <c r="Y100" i="70"/>
  <c r="R101" i="70"/>
  <c r="S101" i="70"/>
  <c r="T101" i="70"/>
  <c r="U101" i="70"/>
  <c r="V101" i="70"/>
  <c r="W101" i="70"/>
  <c r="X101" i="70"/>
  <c r="Y101" i="70"/>
  <c r="R102" i="70"/>
  <c r="S102" i="70"/>
  <c r="T102" i="70"/>
  <c r="U102" i="70"/>
  <c r="V102" i="70"/>
  <c r="W102" i="70"/>
  <c r="X102" i="70"/>
  <c r="Y102" i="70"/>
  <c r="R103" i="70"/>
  <c r="S103" i="70"/>
  <c r="T103" i="70"/>
  <c r="U103" i="70"/>
  <c r="V103" i="70"/>
  <c r="W103" i="70"/>
  <c r="X103" i="70"/>
  <c r="Y103" i="70"/>
  <c r="R104" i="70"/>
  <c r="S104" i="70"/>
  <c r="T104" i="70"/>
  <c r="U104" i="70"/>
  <c r="V104" i="70"/>
  <c r="W104" i="70"/>
  <c r="X104" i="70"/>
  <c r="Y104" i="70"/>
  <c r="R105" i="70"/>
  <c r="S105" i="70"/>
  <c r="T105" i="70"/>
  <c r="U105" i="70"/>
  <c r="V105" i="70"/>
  <c r="W105" i="70"/>
  <c r="X105" i="70"/>
  <c r="Y105" i="70"/>
  <c r="R106" i="70"/>
  <c r="S106" i="70"/>
  <c r="T106" i="70"/>
  <c r="U106" i="70"/>
  <c r="V106" i="70"/>
  <c r="W106" i="70"/>
  <c r="X106" i="70"/>
  <c r="Y106" i="70"/>
  <c r="D6" i="70"/>
  <c r="E6" i="70"/>
  <c r="F6" i="70"/>
  <c r="G6" i="70"/>
  <c r="H6" i="70"/>
  <c r="I6" i="70"/>
  <c r="J6" i="70"/>
  <c r="K6" i="70"/>
  <c r="L6" i="70"/>
  <c r="M6" i="70"/>
  <c r="N6" i="70"/>
  <c r="O6" i="70"/>
  <c r="P6" i="70"/>
  <c r="Q6" i="70"/>
  <c r="D7" i="70"/>
  <c r="E7" i="70"/>
  <c r="F7" i="70"/>
  <c r="G7" i="70"/>
  <c r="H7" i="70"/>
  <c r="I7" i="70"/>
  <c r="J7" i="70"/>
  <c r="K7" i="70"/>
  <c r="L7" i="70"/>
  <c r="M7" i="70"/>
  <c r="N7" i="70"/>
  <c r="O7" i="70"/>
  <c r="P7" i="70"/>
  <c r="Q7" i="70"/>
  <c r="D8" i="70"/>
  <c r="E8" i="70"/>
  <c r="F8" i="70"/>
  <c r="G8" i="70"/>
  <c r="H8" i="70"/>
  <c r="I8" i="70"/>
  <c r="J8" i="70"/>
  <c r="K8" i="70"/>
  <c r="L8" i="70"/>
  <c r="M8" i="70"/>
  <c r="N8" i="70"/>
  <c r="O8" i="70"/>
  <c r="P8" i="70"/>
  <c r="Q8" i="70"/>
  <c r="D9" i="70"/>
  <c r="E9" i="70"/>
  <c r="F9" i="70"/>
  <c r="G9" i="70"/>
  <c r="H9" i="70"/>
  <c r="I9" i="70"/>
  <c r="J9" i="70"/>
  <c r="K9" i="70"/>
  <c r="L9" i="70"/>
  <c r="M9" i="70"/>
  <c r="N9" i="70"/>
  <c r="O9" i="70"/>
  <c r="P9" i="70"/>
  <c r="Q9" i="70"/>
  <c r="D10" i="70"/>
  <c r="E10" i="70"/>
  <c r="F10" i="70"/>
  <c r="G10" i="70"/>
  <c r="H10" i="70"/>
  <c r="I10" i="70"/>
  <c r="J10" i="70"/>
  <c r="K10" i="70"/>
  <c r="L10" i="70"/>
  <c r="M10" i="70"/>
  <c r="N10" i="70"/>
  <c r="O10" i="70"/>
  <c r="P10" i="70"/>
  <c r="Q10" i="70"/>
  <c r="D11" i="70"/>
  <c r="E11" i="70"/>
  <c r="F11" i="70"/>
  <c r="G11" i="70"/>
  <c r="H11" i="70"/>
  <c r="I11" i="70"/>
  <c r="J11" i="70"/>
  <c r="K11" i="70"/>
  <c r="L11" i="70"/>
  <c r="M11" i="70"/>
  <c r="N11" i="70"/>
  <c r="O11" i="70"/>
  <c r="P11" i="70"/>
  <c r="Q11" i="70"/>
  <c r="D12" i="70"/>
  <c r="E12" i="70"/>
  <c r="F12" i="70"/>
  <c r="G12" i="70"/>
  <c r="H12" i="70"/>
  <c r="I12" i="70"/>
  <c r="J12" i="70"/>
  <c r="K12" i="70"/>
  <c r="L12" i="70"/>
  <c r="M12" i="70"/>
  <c r="N12" i="70"/>
  <c r="O12" i="70"/>
  <c r="P12" i="70"/>
  <c r="Q12" i="70"/>
  <c r="D13" i="70"/>
  <c r="E13" i="70"/>
  <c r="F13" i="70"/>
  <c r="G13" i="70"/>
  <c r="H13" i="70"/>
  <c r="I13" i="70"/>
  <c r="J13" i="70"/>
  <c r="K13" i="70"/>
  <c r="L13" i="70"/>
  <c r="M13" i="70"/>
  <c r="N13" i="70"/>
  <c r="O13" i="70"/>
  <c r="P13" i="70"/>
  <c r="Q13" i="70"/>
  <c r="D14" i="70"/>
  <c r="E14" i="70"/>
  <c r="F14" i="70"/>
  <c r="G14" i="70"/>
  <c r="H14" i="70"/>
  <c r="I14" i="70"/>
  <c r="J14" i="70"/>
  <c r="K14" i="70"/>
  <c r="L14" i="70"/>
  <c r="M14" i="70"/>
  <c r="N14" i="70"/>
  <c r="O14" i="70"/>
  <c r="P14" i="70"/>
  <c r="Q14" i="70"/>
  <c r="D15" i="70"/>
  <c r="E15" i="70"/>
  <c r="F15" i="70"/>
  <c r="G15" i="70"/>
  <c r="H15" i="70"/>
  <c r="I15" i="70"/>
  <c r="J15" i="70"/>
  <c r="K15" i="70"/>
  <c r="L15" i="70"/>
  <c r="M15" i="70"/>
  <c r="N15" i="70"/>
  <c r="O15" i="70"/>
  <c r="P15" i="70"/>
  <c r="Q15" i="70"/>
  <c r="D16" i="70"/>
  <c r="E16" i="70"/>
  <c r="F16" i="70"/>
  <c r="G16" i="70"/>
  <c r="H16" i="70"/>
  <c r="I16" i="70"/>
  <c r="J16" i="70"/>
  <c r="K16" i="70"/>
  <c r="L16" i="70"/>
  <c r="M16" i="70"/>
  <c r="N16" i="70"/>
  <c r="O16" i="70"/>
  <c r="P16" i="70"/>
  <c r="Q16" i="70"/>
  <c r="D17" i="70"/>
  <c r="E17" i="70"/>
  <c r="F17" i="70"/>
  <c r="G17" i="70"/>
  <c r="H17" i="70"/>
  <c r="I17" i="70"/>
  <c r="J17" i="70"/>
  <c r="K17" i="70"/>
  <c r="L17" i="70"/>
  <c r="M17" i="70"/>
  <c r="N17" i="70"/>
  <c r="O17" i="70"/>
  <c r="P17" i="70"/>
  <c r="Q17" i="70"/>
  <c r="D18" i="70"/>
  <c r="E18" i="70"/>
  <c r="F18" i="70"/>
  <c r="G18" i="70"/>
  <c r="H18" i="70"/>
  <c r="I18" i="70"/>
  <c r="J18" i="70"/>
  <c r="K18" i="70"/>
  <c r="L18" i="70"/>
  <c r="M18" i="70"/>
  <c r="N18" i="70"/>
  <c r="O18" i="70"/>
  <c r="P18" i="70"/>
  <c r="Q18" i="70"/>
  <c r="D19" i="70"/>
  <c r="E19" i="70"/>
  <c r="F19" i="70"/>
  <c r="G19" i="70"/>
  <c r="H19" i="70"/>
  <c r="J19" i="70"/>
  <c r="K19" i="70"/>
  <c r="L19" i="70"/>
  <c r="M19" i="70"/>
  <c r="N19" i="70"/>
  <c r="O19" i="70"/>
  <c r="P19" i="70"/>
  <c r="Q19" i="70"/>
  <c r="D20" i="70"/>
  <c r="E20" i="70"/>
  <c r="F20" i="70"/>
  <c r="G20" i="70"/>
  <c r="H20" i="70"/>
  <c r="I20" i="70"/>
  <c r="J20" i="70"/>
  <c r="K20" i="70"/>
  <c r="L20" i="70"/>
  <c r="M20" i="70"/>
  <c r="N20" i="70"/>
  <c r="O20" i="70"/>
  <c r="P20" i="70"/>
  <c r="Q20" i="70"/>
  <c r="D21" i="70"/>
  <c r="E21" i="70"/>
  <c r="F21" i="70"/>
  <c r="G21" i="70"/>
  <c r="H21" i="70"/>
  <c r="I21" i="70"/>
  <c r="J21" i="70"/>
  <c r="K21" i="70"/>
  <c r="L21" i="70"/>
  <c r="M21" i="70"/>
  <c r="N21" i="70"/>
  <c r="O21" i="70"/>
  <c r="P21" i="70"/>
  <c r="Q21" i="70"/>
  <c r="D22" i="70"/>
  <c r="E22" i="70"/>
  <c r="F22" i="70"/>
  <c r="G22" i="70"/>
  <c r="H22" i="70"/>
  <c r="I22" i="70"/>
  <c r="J22" i="70"/>
  <c r="K22" i="70"/>
  <c r="L22" i="70"/>
  <c r="M22" i="70"/>
  <c r="N22" i="70"/>
  <c r="O22" i="70"/>
  <c r="P22" i="70"/>
  <c r="Q22" i="70"/>
  <c r="D23" i="70"/>
  <c r="E23" i="70"/>
  <c r="F23" i="70"/>
  <c r="G23" i="70"/>
  <c r="H23" i="70"/>
  <c r="I23" i="70"/>
  <c r="J23" i="70"/>
  <c r="K23" i="70"/>
  <c r="L23" i="70"/>
  <c r="M23" i="70"/>
  <c r="N23" i="70"/>
  <c r="O23" i="70"/>
  <c r="P23" i="70"/>
  <c r="Q23" i="70"/>
  <c r="D24" i="70"/>
  <c r="E24" i="70"/>
  <c r="F24" i="70"/>
  <c r="G24" i="70"/>
  <c r="H24" i="70"/>
  <c r="I24" i="70"/>
  <c r="J24" i="70"/>
  <c r="K24" i="70"/>
  <c r="L24" i="70"/>
  <c r="M24" i="70"/>
  <c r="N24" i="70"/>
  <c r="O24" i="70"/>
  <c r="P24" i="70"/>
  <c r="Q24" i="70"/>
  <c r="D25" i="70"/>
  <c r="E25" i="70"/>
  <c r="F25" i="70"/>
  <c r="G25" i="70"/>
  <c r="H25" i="70"/>
  <c r="I25" i="70"/>
  <c r="J25" i="70"/>
  <c r="K25" i="70"/>
  <c r="L25" i="70"/>
  <c r="M25" i="70"/>
  <c r="N25" i="70"/>
  <c r="O25" i="70"/>
  <c r="P25" i="70"/>
  <c r="Q25" i="70"/>
  <c r="D26" i="70"/>
  <c r="E26" i="70"/>
  <c r="F26" i="70"/>
  <c r="G26" i="70"/>
  <c r="H26" i="70"/>
  <c r="I26" i="70"/>
  <c r="J26" i="70"/>
  <c r="K26" i="70"/>
  <c r="L26" i="70"/>
  <c r="M26" i="70"/>
  <c r="N26" i="70"/>
  <c r="O26" i="70"/>
  <c r="P26" i="70"/>
  <c r="Q26" i="70"/>
  <c r="D27" i="70"/>
  <c r="E27" i="70"/>
  <c r="F27" i="70"/>
  <c r="G27" i="70"/>
  <c r="H27" i="70"/>
  <c r="I27" i="70"/>
  <c r="J27" i="70"/>
  <c r="K27" i="70"/>
  <c r="L27" i="70"/>
  <c r="M27" i="70"/>
  <c r="N27" i="70"/>
  <c r="O27" i="70"/>
  <c r="P27" i="70"/>
  <c r="Q27" i="70"/>
  <c r="D28" i="70"/>
  <c r="E28" i="70"/>
  <c r="F28" i="70"/>
  <c r="G28" i="70"/>
  <c r="H28" i="70"/>
  <c r="I28" i="70"/>
  <c r="J28" i="70"/>
  <c r="K28" i="70"/>
  <c r="L28" i="70"/>
  <c r="M28" i="70"/>
  <c r="N28" i="70"/>
  <c r="O28" i="70"/>
  <c r="P28" i="70"/>
  <c r="Q28" i="70"/>
  <c r="D29" i="70"/>
  <c r="E29" i="70"/>
  <c r="F29" i="70"/>
  <c r="G29" i="70"/>
  <c r="H29" i="70"/>
  <c r="I29" i="70"/>
  <c r="J29" i="70"/>
  <c r="K29" i="70"/>
  <c r="L29" i="70"/>
  <c r="M29" i="70"/>
  <c r="N29" i="70"/>
  <c r="O29" i="70"/>
  <c r="P29" i="70"/>
  <c r="Q29" i="70"/>
  <c r="D30" i="70"/>
  <c r="E30" i="70"/>
  <c r="F30" i="70"/>
  <c r="G30" i="70"/>
  <c r="H30" i="70"/>
  <c r="I30" i="70"/>
  <c r="J30" i="70"/>
  <c r="K30" i="70"/>
  <c r="L30" i="70"/>
  <c r="M30" i="70"/>
  <c r="N30" i="70"/>
  <c r="O30" i="70"/>
  <c r="P30" i="70"/>
  <c r="Q30" i="70"/>
  <c r="D31" i="70"/>
  <c r="E31" i="70"/>
  <c r="F31" i="70"/>
  <c r="G31" i="70"/>
  <c r="H31" i="70"/>
  <c r="I31" i="70"/>
  <c r="J31" i="70"/>
  <c r="K31" i="70"/>
  <c r="L31" i="70"/>
  <c r="M31" i="70"/>
  <c r="N31" i="70"/>
  <c r="O31" i="70"/>
  <c r="P31" i="70"/>
  <c r="Q31" i="70"/>
  <c r="D32" i="70"/>
  <c r="E32" i="70"/>
  <c r="F32" i="70"/>
  <c r="G32" i="70"/>
  <c r="H32" i="70"/>
  <c r="I32" i="70"/>
  <c r="J32" i="70"/>
  <c r="K32" i="70"/>
  <c r="L32" i="70"/>
  <c r="M32" i="70"/>
  <c r="N32" i="70"/>
  <c r="O32" i="70"/>
  <c r="P32" i="70"/>
  <c r="Q32" i="70"/>
  <c r="D33" i="70"/>
  <c r="E33" i="70"/>
  <c r="F33" i="70"/>
  <c r="G33" i="70"/>
  <c r="H33" i="70"/>
  <c r="I33" i="70"/>
  <c r="J33" i="70"/>
  <c r="K33" i="70"/>
  <c r="L33" i="70"/>
  <c r="M33" i="70"/>
  <c r="N33" i="70"/>
  <c r="O33" i="70"/>
  <c r="P33" i="70"/>
  <c r="Q33" i="70"/>
  <c r="D34" i="70"/>
  <c r="E34" i="70"/>
  <c r="F34" i="70"/>
  <c r="G34" i="70"/>
  <c r="H34" i="70"/>
  <c r="I34" i="70"/>
  <c r="J34" i="70"/>
  <c r="K34" i="70"/>
  <c r="L34" i="70"/>
  <c r="M34" i="70"/>
  <c r="N34" i="70"/>
  <c r="O34" i="70"/>
  <c r="P34" i="70"/>
  <c r="Q34" i="70"/>
  <c r="D35" i="70"/>
  <c r="E35" i="70"/>
  <c r="F35" i="70"/>
  <c r="G35" i="70"/>
  <c r="H35" i="70"/>
  <c r="I35" i="70"/>
  <c r="J35" i="70"/>
  <c r="K35" i="70"/>
  <c r="L35" i="70"/>
  <c r="M35" i="70"/>
  <c r="N35" i="70"/>
  <c r="O35" i="70"/>
  <c r="P35" i="70"/>
  <c r="Q35" i="70"/>
  <c r="D36" i="70"/>
  <c r="E36" i="70"/>
  <c r="F36" i="70"/>
  <c r="G36" i="70"/>
  <c r="H36" i="70"/>
  <c r="I36" i="70"/>
  <c r="J36" i="70"/>
  <c r="K36" i="70"/>
  <c r="L36" i="70"/>
  <c r="M36" i="70"/>
  <c r="N36" i="70"/>
  <c r="O36" i="70"/>
  <c r="P36" i="70"/>
  <c r="Q36" i="70"/>
  <c r="D37" i="70"/>
  <c r="E37" i="70"/>
  <c r="F37" i="70"/>
  <c r="G37" i="70"/>
  <c r="H37" i="70"/>
  <c r="I37" i="70"/>
  <c r="J37" i="70"/>
  <c r="K37" i="70"/>
  <c r="L37" i="70"/>
  <c r="M37" i="70"/>
  <c r="N37" i="70"/>
  <c r="O37" i="70"/>
  <c r="P37" i="70"/>
  <c r="Q37" i="70"/>
  <c r="D38" i="70"/>
  <c r="E38" i="70"/>
  <c r="F38" i="70"/>
  <c r="G38" i="70"/>
  <c r="H38" i="70"/>
  <c r="I38" i="70"/>
  <c r="J38" i="70"/>
  <c r="K38" i="70"/>
  <c r="L38" i="70"/>
  <c r="M38" i="70"/>
  <c r="N38" i="70"/>
  <c r="O38" i="70"/>
  <c r="P38" i="70"/>
  <c r="Q38" i="70"/>
  <c r="D39" i="70"/>
  <c r="E39" i="70"/>
  <c r="F39" i="70"/>
  <c r="G39" i="70"/>
  <c r="H39" i="70"/>
  <c r="I39" i="70"/>
  <c r="J39" i="70"/>
  <c r="K39" i="70"/>
  <c r="L39" i="70"/>
  <c r="M39" i="70"/>
  <c r="N39" i="70"/>
  <c r="O39" i="70"/>
  <c r="P39" i="70"/>
  <c r="Q39" i="70"/>
  <c r="D40" i="70"/>
  <c r="E40" i="70"/>
  <c r="F40" i="70"/>
  <c r="G40" i="70"/>
  <c r="H40" i="70"/>
  <c r="I40" i="70"/>
  <c r="J40" i="70"/>
  <c r="K40" i="70"/>
  <c r="L40" i="70"/>
  <c r="M40" i="70"/>
  <c r="N40" i="70"/>
  <c r="O40" i="70"/>
  <c r="P40" i="70"/>
  <c r="Q40" i="70"/>
  <c r="D41" i="70"/>
  <c r="E41" i="70"/>
  <c r="F41" i="70"/>
  <c r="G41" i="70"/>
  <c r="H41" i="70"/>
  <c r="I41" i="70"/>
  <c r="J41" i="70"/>
  <c r="K41" i="70"/>
  <c r="L41" i="70"/>
  <c r="M41" i="70"/>
  <c r="N41" i="70"/>
  <c r="O41" i="70"/>
  <c r="P41" i="70"/>
  <c r="Q41" i="70"/>
  <c r="D42" i="70"/>
  <c r="E42" i="70"/>
  <c r="F42" i="70"/>
  <c r="G42" i="70"/>
  <c r="H42" i="70"/>
  <c r="I42" i="70"/>
  <c r="J42" i="70"/>
  <c r="K42" i="70"/>
  <c r="L42" i="70"/>
  <c r="M42" i="70"/>
  <c r="N42" i="70"/>
  <c r="O42" i="70"/>
  <c r="P42" i="70"/>
  <c r="Q42" i="70"/>
  <c r="D43" i="70"/>
  <c r="E43" i="70"/>
  <c r="F43" i="70"/>
  <c r="G43" i="70"/>
  <c r="H43" i="70"/>
  <c r="I43" i="70"/>
  <c r="J43" i="70"/>
  <c r="K43" i="70"/>
  <c r="L43" i="70"/>
  <c r="M43" i="70"/>
  <c r="N43" i="70"/>
  <c r="O43" i="70"/>
  <c r="P43" i="70"/>
  <c r="Q43" i="70"/>
  <c r="D44" i="70"/>
  <c r="E44" i="70"/>
  <c r="F44" i="70"/>
  <c r="G44" i="70"/>
  <c r="H44" i="70"/>
  <c r="I44" i="70"/>
  <c r="J44" i="70"/>
  <c r="K44" i="70"/>
  <c r="L44" i="70"/>
  <c r="M44" i="70"/>
  <c r="N44" i="70"/>
  <c r="O44" i="70"/>
  <c r="P44" i="70"/>
  <c r="Q44" i="70"/>
  <c r="D45" i="70"/>
  <c r="E45" i="70"/>
  <c r="F45" i="70"/>
  <c r="G45" i="70"/>
  <c r="H45" i="70"/>
  <c r="I45" i="70"/>
  <c r="J45" i="70"/>
  <c r="K45" i="70"/>
  <c r="L45" i="70"/>
  <c r="M45" i="70"/>
  <c r="N45" i="70"/>
  <c r="O45" i="70"/>
  <c r="P45" i="70"/>
  <c r="Q45" i="70"/>
  <c r="D46" i="70"/>
  <c r="E46" i="70"/>
  <c r="F46" i="70"/>
  <c r="G46" i="70"/>
  <c r="H46" i="70"/>
  <c r="I46" i="70"/>
  <c r="J46" i="70"/>
  <c r="K46" i="70"/>
  <c r="L46" i="70"/>
  <c r="M46" i="70"/>
  <c r="N46" i="70"/>
  <c r="O46" i="70"/>
  <c r="P46" i="70"/>
  <c r="Q46" i="70"/>
  <c r="D47" i="70"/>
  <c r="E47" i="70"/>
  <c r="F47" i="70"/>
  <c r="G47" i="70"/>
  <c r="H47" i="70"/>
  <c r="I47" i="70"/>
  <c r="J47" i="70"/>
  <c r="K47" i="70"/>
  <c r="L47" i="70"/>
  <c r="M47" i="70"/>
  <c r="N47" i="70"/>
  <c r="O47" i="70"/>
  <c r="P47" i="70"/>
  <c r="Q47" i="70"/>
  <c r="D48" i="70"/>
  <c r="E48" i="70"/>
  <c r="F48" i="70"/>
  <c r="G48" i="70"/>
  <c r="H48" i="70"/>
  <c r="I48" i="70"/>
  <c r="J48" i="70"/>
  <c r="K48" i="70"/>
  <c r="L48" i="70"/>
  <c r="M48" i="70"/>
  <c r="N48" i="70"/>
  <c r="O48" i="70"/>
  <c r="P48" i="70"/>
  <c r="Q48" i="70"/>
  <c r="D49" i="70"/>
  <c r="E49" i="70"/>
  <c r="F49" i="70"/>
  <c r="G49" i="70"/>
  <c r="H49" i="70"/>
  <c r="I49" i="70"/>
  <c r="J49" i="70"/>
  <c r="K49" i="70"/>
  <c r="L49" i="70"/>
  <c r="M49" i="70"/>
  <c r="N49" i="70"/>
  <c r="O49" i="70"/>
  <c r="P49" i="70"/>
  <c r="Q49" i="70"/>
  <c r="D50" i="70"/>
  <c r="E50" i="70"/>
  <c r="F50" i="70"/>
  <c r="G50" i="70"/>
  <c r="H50" i="70"/>
  <c r="I50" i="70"/>
  <c r="J50" i="70"/>
  <c r="K50" i="70"/>
  <c r="L50" i="70"/>
  <c r="M50" i="70"/>
  <c r="N50" i="70"/>
  <c r="O50" i="70"/>
  <c r="P50" i="70"/>
  <c r="Q50" i="70"/>
  <c r="D51" i="70"/>
  <c r="E51" i="70"/>
  <c r="F51" i="70"/>
  <c r="G51" i="70"/>
  <c r="H51" i="70"/>
  <c r="I51" i="70"/>
  <c r="J51" i="70"/>
  <c r="K51" i="70"/>
  <c r="L51" i="70"/>
  <c r="M51" i="70"/>
  <c r="N51" i="70"/>
  <c r="O51" i="70"/>
  <c r="P51" i="70"/>
  <c r="Q51" i="70"/>
  <c r="D52" i="70"/>
  <c r="E52" i="70"/>
  <c r="F52" i="70"/>
  <c r="G52" i="70"/>
  <c r="H52" i="70"/>
  <c r="I52" i="70"/>
  <c r="J52" i="70"/>
  <c r="K52" i="70"/>
  <c r="L52" i="70"/>
  <c r="M52" i="70"/>
  <c r="N52" i="70"/>
  <c r="O52" i="70"/>
  <c r="P52" i="70"/>
  <c r="Q52" i="70"/>
  <c r="D53" i="70"/>
  <c r="E53" i="70"/>
  <c r="F53" i="70"/>
  <c r="G53" i="70"/>
  <c r="H53" i="70"/>
  <c r="I53" i="70"/>
  <c r="J53" i="70"/>
  <c r="K53" i="70"/>
  <c r="L53" i="70"/>
  <c r="M53" i="70"/>
  <c r="N53" i="70"/>
  <c r="O53" i="70"/>
  <c r="P53" i="70"/>
  <c r="Q53" i="70"/>
  <c r="D54" i="70"/>
  <c r="E54" i="70"/>
  <c r="F54" i="70"/>
  <c r="G54" i="70"/>
  <c r="H54" i="70"/>
  <c r="I54" i="70"/>
  <c r="J54" i="70"/>
  <c r="K54" i="70"/>
  <c r="L54" i="70"/>
  <c r="M54" i="70"/>
  <c r="N54" i="70"/>
  <c r="O54" i="70"/>
  <c r="P54" i="70"/>
  <c r="Q54" i="70"/>
  <c r="D55" i="70"/>
  <c r="E55" i="70"/>
  <c r="F55" i="70"/>
  <c r="G55" i="70"/>
  <c r="H55" i="70"/>
  <c r="I55" i="70"/>
  <c r="J55" i="70"/>
  <c r="K55" i="70"/>
  <c r="L55" i="70"/>
  <c r="M55" i="70"/>
  <c r="N55" i="70"/>
  <c r="O55" i="70"/>
  <c r="P55" i="70"/>
  <c r="Q55" i="70"/>
  <c r="D56" i="70"/>
  <c r="E56" i="70"/>
  <c r="F56" i="70"/>
  <c r="G56" i="70"/>
  <c r="H56" i="70"/>
  <c r="I56" i="70"/>
  <c r="J56" i="70"/>
  <c r="K56" i="70"/>
  <c r="L56" i="70"/>
  <c r="M56" i="70"/>
  <c r="N56" i="70"/>
  <c r="O56" i="70"/>
  <c r="P56" i="70"/>
  <c r="Q56" i="70"/>
  <c r="D57" i="70"/>
  <c r="E57" i="70"/>
  <c r="F57" i="70"/>
  <c r="G57" i="70"/>
  <c r="H57" i="70"/>
  <c r="I57" i="70"/>
  <c r="J57" i="70"/>
  <c r="K57" i="70"/>
  <c r="L57" i="70"/>
  <c r="M57" i="70"/>
  <c r="N57" i="70"/>
  <c r="O57" i="70"/>
  <c r="P57" i="70"/>
  <c r="Q57" i="70"/>
  <c r="D58" i="70"/>
  <c r="E58" i="70"/>
  <c r="F58" i="70"/>
  <c r="G58" i="70"/>
  <c r="H58" i="70"/>
  <c r="I58" i="70"/>
  <c r="J58" i="70"/>
  <c r="K58" i="70"/>
  <c r="L58" i="70"/>
  <c r="M58" i="70"/>
  <c r="N58" i="70"/>
  <c r="O58" i="70"/>
  <c r="P58" i="70"/>
  <c r="Q58" i="70"/>
  <c r="D59" i="70"/>
  <c r="E59" i="70"/>
  <c r="F59" i="70"/>
  <c r="G59" i="70"/>
  <c r="H59" i="70"/>
  <c r="I59" i="70"/>
  <c r="J59" i="70"/>
  <c r="K59" i="70"/>
  <c r="L59" i="70"/>
  <c r="M59" i="70"/>
  <c r="N59" i="70"/>
  <c r="O59" i="70"/>
  <c r="P59" i="70"/>
  <c r="Q59" i="70"/>
  <c r="D60" i="70"/>
  <c r="E60" i="70"/>
  <c r="F60" i="70"/>
  <c r="G60" i="70"/>
  <c r="H60" i="70"/>
  <c r="I60" i="70"/>
  <c r="J60" i="70"/>
  <c r="K60" i="70"/>
  <c r="L60" i="70"/>
  <c r="M60" i="70"/>
  <c r="N60" i="70"/>
  <c r="O60" i="70"/>
  <c r="P60" i="70"/>
  <c r="Q60" i="70"/>
  <c r="D61" i="70"/>
  <c r="E61" i="70"/>
  <c r="F61" i="70"/>
  <c r="G61" i="70"/>
  <c r="H61" i="70"/>
  <c r="I61" i="70"/>
  <c r="J61" i="70"/>
  <c r="K61" i="70"/>
  <c r="L61" i="70"/>
  <c r="M61" i="70"/>
  <c r="N61" i="70"/>
  <c r="O61" i="70"/>
  <c r="P61" i="70"/>
  <c r="Q61" i="70"/>
  <c r="D62" i="70"/>
  <c r="E62" i="70"/>
  <c r="F62" i="70"/>
  <c r="G62" i="70"/>
  <c r="H62" i="70"/>
  <c r="I62" i="70"/>
  <c r="J62" i="70"/>
  <c r="K62" i="70"/>
  <c r="L62" i="70"/>
  <c r="M62" i="70"/>
  <c r="N62" i="70"/>
  <c r="O62" i="70"/>
  <c r="P62" i="70"/>
  <c r="Q62" i="70"/>
  <c r="D63" i="70"/>
  <c r="E63" i="70"/>
  <c r="F63" i="70"/>
  <c r="G63" i="70"/>
  <c r="H63" i="70"/>
  <c r="I63" i="70"/>
  <c r="J63" i="70"/>
  <c r="K63" i="70"/>
  <c r="L63" i="70"/>
  <c r="M63" i="70"/>
  <c r="N63" i="70"/>
  <c r="O63" i="70"/>
  <c r="P63" i="70"/>
  <c r="Q63" i="70"/>
  <c r="D64" i="70"/>
  <c r="E64" i="70"/>
  <c r="F64" i="70"/>
  <c r="G64" i="70"/>
  <c r="H64" i="70"/>
  <c r="I64" i="70"/>
  <c r="J64" i="70"/>
  <c r="K64" i="70"/>
  <c r="L64" i="70"/>
  <c r="M64" i="70"/>
  <c r="N64" i="70"/>
  <c r="O64" i="70"/>
  <c r="P64" i="70"/>
  <c r="Q64" i="70"/>
  <c r="D65" i="70"/>
  <c r="E65" i="70"/>
  <c r="F65" i="70"/>
  <c r="G65" i="70"/>
  <c r="H65" i="70"/>
  <c r="I65" i="70"/>
  <c r="J65" i="70"/>
  <c r="K65" i="70"/>
  <c r="L65" i="70"/>
  <c r="M65" i="70"/>
  <c r="N65" i="70"/>
  <c r="O65" i="70"/>
  <c r="P65" i="70"/>
  <c r="Q65" i="70"/>
  <c r="D66" i="70"/>
  <c r="E66" i="70"/>
  <c r="F66" i="70"/>
  <c r="G66" i="70"/>
  <c r="H66" i="70"/>
  <c r="I66" i="70"/>
  <c r="J66" i="70"/>
  <c r="K66" i="70"/>
  <c r="L66" i="70"/>
  <c r="M66" i="70"/>
  <c r="N66" i="70"/>
  <c r="O66" i="70"/>
  <c r="P66" i="70"/>
  <c r="Q66" i="70"/>
  <c r="D67" i="70"/>
  <c r="E67" i="70"/>
  <c r="F67" i="70"/>
  <c r="G67" i="70"/>
  <c r="H67" i="70"/>
  <c r="I67" i="70"/>
  <c r="J67" i="70"/>
  <c r="K67" i="70"/>
  <c r="L67" i="70"/>
  <c r="M67" i="70"/>
  <c r="N67" i="70"/>
  <c r="O67" i="70"/>
  <c r="P67" i="70"/>
  <c r="Q67" i="70"/>
  <c r="D68" i="70"/>
  <c r="E68" i="70"/>
  <c r="F68" i="70"/>
  <c r="G68" i="70"/>
  <c r="H68" i="70"/>
  <c r="I68" i="70"/>
  <c r="J68" i="70"/>
  <c r="K68" i="70"/>
  <c r="L68" i="70"/>
  <c r="M68" i="70"/>
  <c r="N68" i="70"/>
  <c r="O68" i="70"/>
  <c r="P68" i="70"/>
  <c r="Q68" i="70"/>
  <c r="D69" i="70"/>
  <c r="E69" i="70"/>
  <c r="F69" i="70"/>
  <c r="G69" i="70"/>
  <c r="H69" i="70"/>
  <c r="I69" i="70"/>
  <c r="J69" i="70"/>
  <c r="K69" i="70"/>
  <c r="L69" i="70"/>
  <c r="M69" i="70"/>
  <c r="N69" i="70"/>
  <c r="O69" i="70"/>
  <c r="P69" i="70"/>
  <c r="Q69" i="70"/>
  <c r="D70" i="70"/>
  <c r="E70" i="70"/>
  <c r="F70" i="70"/>
  <c r="G70" i="70"/>
  <c r="H70" i="70"/>
  <c r="I70" i="70"/>
  <c r="J70" i="70"/>
  <c r="K70" i="70"/>
  <c r="L70" i="70"/>
  <c r="M70" i="70"/>
  <c r="N70" i="70"/>
  <c r="O70" i="70"/>
  <c r="P70" i="70"/>
  <c r="Q70" i="70"/>
  <c r="D71" i="70"/>
  <c r="E71" i="70"/>
  <c r="F71" i="70"/>
  <c r="G71" i="70"/>
  <c r="H71" i="70"/>
  <c r="I71" i="70"/>
  <c r="J71" i="70"/>
  <c r="K71" i="70"/>
  <c r="L71" i="70"/>
  <c r="M71" i="70"/>
  <c r="N71" i="70"/>
  <c r="O71" i="70"/>
  <c r="P71" i="70"/>
  <c r="Q71" i="70"/>
  <c r="D72" i="70"/>
  <c r="E72" i="70"/>
  <c r="F72" i="70"/>
  <c r="G72" i="70"/>
  <c r="H72" i="70"/>
  <c r="I72" i="70"/>
  <c r="J72" i="70"/>
  <c r="K72" i="70"/>
  <c r="L72" i="70"/>
  <c r="M72" i="70"/>
  <c r="N72" i="70"/>
  <c r="O72" i="70"/>
  <c r="P72" i="70"/>
  <c r="Q72" i="70"/>
  <c r="D73" i="70"/>
  <c r="E73" i="70"/>
  <c r="F73" i="70"/>
  <c r="G73" i="70"/>
  <c r="H73" i="70"/>
  <c r="I73" i="70"/>
  <c r="J73" i="70"/>
  <c r="K73" i="70"/>
  <c r="L73" i="70"/>
  <c r="M73" i="70"/>
  <c r="N73" i="70"/>
  <c r="O73" i="70"/>
  <c r="P73" i="70"/>
  <c r="Q73" i="70"/>
  <c r="D74" i="70"/>
  <c r="E74" i="70"/>
  <c r="F74" i="70"/>
  <c r="G74" i="70"/>
  <c r="H74" i="70"/>
  <c r="I74" i="70"/>
  <c r="J74" i="70"/>
  <c r="K74" i="70"/>
  <c r="L74" i="70"/>
  <c r="M74" i="70"/>
  <c r="N74" i="70"/>
  <c r="O74" i="70"/>
  <c r="P74" i="70"/>
  <c r="Q74" i="70"/>
  <c r="D75" i="70"/>
  <c r="E75" i="70"/>
  <c r="F75" i="70"/>
  <c r="G75" i="70"/>
  <c r="H75" i="70"/>
  <c r="I75" i="70"/>
  <c r="J75" i="70"/>
  <c r="K75" i="70"/>
  <c r="L75" i="70"/>
  <c r="M75" i="70"/>
  <c r="N75" i="70"/>
  <c r="O75" i="70"/>
  <c r="P75" i="70"/>
  <c r="Q75" i="70"/>
  <c r="D76" i="70"/>
  <c r="E76" i="70"/>
  <c r="F76" i="70"/>
  <c r="G76" i="70"/>
  <c r="H76" i="70"/>
  <c r="I76" i="70"/>
  <c r="J76" i="70"/>
  <c r="K76" i="70"/>
  <c r="L76" i="70"/>
  <c r="M76" i="70"/>
  <c r="N76" i="70"/>
  <c r="O76" i="70"/>
  <c r="P76" i="70"/>
  <c r="Q76" i="70"/>
  <c r="D77" i="70"/>
  <c r="E77" i="70"/>
  <c r="F77" i="70"/>
  <c r="G77" i="70"/>
  <c r="H77" i="70"/>
  <c r="I77" i="70"/>
  <c r="J77" i="70"/>
  <c r="K77" i="70"/>
  <c r="L77" i="70"/>
  <c r="M77" i="70"/>
  <c r="N77" i="70"/>
  <c r="O77" i="70"/>
  <c r="P77" i="70"/>
  <c r="Q77" i="70"/>
  <c r="D78" i="70"/>
  <c r="E78" i="70"/>
  <c r="F78" i="70"/>
  <c r="G78" i="70"/>
  <c r="H78" i="70"/>
  <c r="I78" i="70"/>
  <c r="J78" i="70"/>
  <c r="K78" i="70"/>
  <c r="L78" i="70"/>
  <c r="M78" i="70"/>
  <c r="N78" i="70"/>
  <c r="O78" i="70"/>
  <c r="P78" i="70"/>
  <c r="Q78" i="70"/>
  <c r="D79" i="70"/>
  <c r="E79" i="70"/>
  <c r="F79" i="70"/>
  <c r="G79" i="70"/>
  <c r="H79" i="70"/>
  <c r="I79" i="70"/>
  <c r="J79" i="70"/>
  <c r="K79" i="70"/>
  <c r="L79" i="70"/>
  <c r="M79" i="70"/>
  <c r="N79" i="70"/>
  <c r="O79" i="70"/>
  <c r="P79" i="70"/>
  <c r="Q79" i="70"/>
  <c r="D80" i="70"/>
  <c r="E80" i="70"/>
  <c r="F80" i="70"/>
  <c r="G80" i="70"/>
  <c r="H80" i="70"/>
  <c r="I80" i="70"/>
  <c r="J80" i="70"/>
  <c r="K80" i="70"/>
  <c r="L80" i="70"/>
  <c r="M80" i="70"/>
  <c r="N80" i="70"/>
  <c r="O80" i="70"/>
  <c r="P80" i="70"/>
  <c r="Q80" i="70"/>
  <c r="D81" i="70"/>
  <c r="E81" i="70"/>
  <c r="F81" i="70"/>
  <c r="G81" i="70"/>
  <c r="H81" i="70"/>
  <c r="I81" i="70"/>
  <c r="J81" i="70"/>
  <c r="K81" i="70"/>
  <c r="L81" i="70"/>
  <c r="M81" i="70"/>
  <c r="N81" i="70"/>
  <c r="O81" i="70"/>
  <c r="P81" i="70"/>
  <c r="Q81" i="70"/>
  <c r="D82" i="70"/>
  <c r="E82" i="70"/>
  <c r="F82" i="70"/>
  <c r="G82" i="70"/>
  <c r="H82" i="70"/>
  <c r="I82" i="70"/>
  <c r="J82" i="70"/>
  <c r="K82" i="70"/>
  <c r="L82" i="70"/>
  <c r="M82" i="70"/>
  <c r="N82" i="70"/>
  <c r="O82" i="70"/>
  <c r="P82" i="70"/>
  <c r="Q82" i="70"/>
  <c r="D83" i="70"/>
  <c r="E83" i="70"/>
  <c r="F83" i="70"/>
  <c r="G83" i="70"/>
  <c r="H83" i="70"/>
  <c r="I83" i="70"/>
  <c r="J83" i="70"/>
  <c r="K83" i="70"/>
  <c r="L83" i="70"/>
  <c r="M83" i="70"/>
  <c r="N83" i="70"/>
  <c r="O83" i="70"/>
  <c r="P83" i="70"/>
  <c r="Q83" i="70"/>
  <c r="D84" i="70"/>
  <c r="E84" i="70"/>
  <c r="F84" i="70"/>
  <c r="G84" i="70"/>
  <c r="H84" i="70"/>
  <c r="I84" i="70"/>
  <c r="J84" i="70"/>
  <c r="K84" i="70"/>
  <c r="L84" i="70"/>
  <c r="M84" i="70"/>
  <c r="N84" i="70"/>
  <c r="O84" i="70"/>
  <c r="P84" i="70"/>
  <c r="Q84" i="70"/>
  <c r="D85" i="70"/>
  <c r="E85" i="70"/>
  <c r="F85" i="70"/>
  <c r="G85" i="70"/>
  <c r="H85" i="70"/>
  <c r="I85" i="70"/>
  <c r="J85" i="70"/>
  <c r="K85" i="70"/>
  <c r="L85" i="70"/>
  <c r="M85" i="70"/>
  <c r="N85" i="70"/>
  <c r="O85" i="70"/>
  <c r="P85" i="70"/>
  <c r="Q85" i="70"/>
  <c r="D86" i="70"/>
  <c r="E86" i="70"/>
  <c r="F86" i="70"/>
  <c r="G86" i="70"/>
  <c r="H86" i="70"/>
  <c r="I86" i="70"/>
  <c r="J86" i="70"/>
  <c r="K86" i="70"/>
  <c r="L86" i="70"/>
  <c r="M86" i="70"/>
  <c r="N86" i="70"/>
  <c r="O86" i="70"/>
  <c r="P86" i="70"/>
  <c r="Q86" i="70"/>
  <c r="D87" i="70"/>
  <c r="E87" i="70"/>
  <c r="F87" i="70"/>
  <c r="G87" i="70"/>
  <c r="H87" i="70"/>
  <c r="I87" i="70"/>
  <c r="J87" i="70"/>
  <c r="K87" i="70"/>
  <c r="L87" i="70"/>
  <c r="M87" i="70"/>
  <c r="N87" i="70"/>
  <c r="O87" i="70"/>
  <c r="P87" i="70"/>
  <c r="Q87" i="70"/>
  <c r="D88" i="70"/>
  <c r="E88" i="70"/>
  <c r="F88" i="70"/>
  <c r="G88" i="70"/>
  <c r="H88" i="70"/>
  <c r="I88" i="70"/>
  <c r="J88" i="70"/>
  <c r="K88" i="70"/>
  <c r="L88" i="70"/>
  <c r="M88" i="70"/>
  <c r="N88" i="70"/>
  <c r="O88" i="70"/>
  <c r="P88" i="70"/>
  <c r="Q88" i="70"/>
  <c r="D89" i="70"/>
  <c r="E89" i="70"/>
  <c r="F89" i="70"/>
  <c r="G89" i="70"/>
  <c r="H89" i="70"/>
  <c r="I89" i="70"/>
  <c r="J89" i="70"/>
  <c r="K89" i="70"/>
  <c r="L89" i="70"/>
  <c r="M89" i="70"/>
  <c r="N89" i="70"/>
  <c r="O89" i="70"/>
  <c r="P89" i="70"/>
  <c r="Q89" i="70"/>
  <c r="D90" i="70"/>
  <c r="E90" i="70"/>
  <c r="F90" i="70"/>
  <c r="G90" i="70"/>
  <c r="H90" i="70"/>
  <c r="I90" i="70"/>
  <c r="J90" i="70"/>
  <c r="K90" i="70"/>
  <c r="L90" i="70"/>
  <c r="M90" i="70"/>
  <c r="N90" i="70"/>
  <c r="O90" i="70"/>
  <c r="P90" i="70"/>
  <c r="Q90" i="70"/>
  <c r="D91" i="70"/>
  <c r="E91" i="70"/>
  <c r="F91" i="70"/>
  <c r="G91" i="70"/>
  <c r="H91" i="70"/>
  <c r="I91" i="70"/>
  <c r="J91" i="70"/>
  <c r="K91" i="70"/>
  <c r="L91" i="70"/>
  <c r="M91" i="70"/>
  <c r="N91" i="70"/>
  <c r="O91" i="70"/>
  <c r="P91" i="70"/>
  <c r="Q91" i="70"/>
  <c r="D92" i="70"/>
  <c r="E92" i="70"/>
  <c r="F92" i="70"/>
  <c r="G92" i="70"/>
  <c r="H92" i="70"/>
  <c r="I92" i="70"/>
  <c r="J92" i="70"/>
  <c r="K92" i="70"/>
  <c r="L92" i="70"/>
  <c r="M92" i="70"/>
  <c r="N92" i="70"/>
  <c r="O92" i="70"/>
  <c r="P92" i="70"/>
  <c r="Q92" i="70"/>
  <c r="D93" i="70"/>
  <c r="E93" i="70"/>
  <c r="F93" i="70"/>
  <c r="G93" i="70"/>
  <c r="H93" i="70"/>
  <c r="I93" i="70"/>
  <c r="J93" i="70"/>
  <c r="K93" i="70"/>
  <c r="L93" i="70"/>
  <c r="M93" i="70"/>
  <c r="N93" i="70"/>
  <c r="O93" i="70"/>
  <c r="P93" i="70"/>
  <c r="Q93" i="70"/>
  <c r="D94" i="70"/>
  <c r="E94" i="70"/>
  <c r="F94" i="70"/>
  <c r="G94" i="70"/>
  <c r="H94" i="70"/>
  <c r="I94" i="70"/>
  <c r="J94" i="70"/>
  <c r="K94" i="70"/>
  <c r="L94" i="70"/>
  <c r="M94" i="70"/>
  <c r="N94" i="70"/>
  <c r="O94" i="70"/>
  <c r="P94" i="70"/>
  <c r="Q94" i="70"/>
  <c r="D95" i="70"/>
  <c r="E95" i="70"/>
  <c r="F95" i="70"/>
  <c r="G95" i="70"/>
  <c r="H95" i="70"/>
  <c r="I95" i="70"/>
  <c r="J95" i="70"/>
  <c r="K95" i="70"/>
  <c r="L95" i="70"/>
  <c r="M95" i="70"/>
  <c r="N95" i="70"/>
  <c r="O95" i="70"/>
  <c r="P95" i="70"/>
  <c r="Q95" i="70"/>
  <c r="D96" i="70"/>
  <c r="E96" i="70"/>
  <c r="F96" i="70"/>
  <c r="G96" i="70"/>
  <c r="H96" i="70"/>
  <c r="I96" i="70"/>
  <c r="J96" i="70"/>
  <c r="K96" i="70"/>
  <c r="L96" i="70"/>
  <c r="M96" i="70"/>
  <c r="N96" i="70"/>
  <c r="O96" i="70"/>
  <c r="P96" i="70"/>
  <c r="Q96" i="70"/>
  <c r="D97" i="70"/>
  <c r="E97" i="70"/>
  <c r="F97" i="70"/>
  <c r="G97" i="70"/>
  <c r="H97" i="70"/>
  <c r="I97" i="70"/>
  <c r="J97" i="70"/>
  <c r="K97" i="70"/>
  <c r="L97" i="70"/>
  <c r="M97" i="70"/>
  <c r="N97" i="70"/>
  <c r="O97" i="70"/>
  <c r="P97" i="70"/>
  <c r="Q97" i="70"/>
  <c r="D98" i="70"/>
  <c r="E98" i="70"/>
  <c r="F98" i="70"/>
  <c r="G98" i="70"/>
  <c r="H98" i="70"/>
  <c r="I98" i="70"/>
  <c r="J98" i="70"/>
  <c r="K98" i="70"/>
  <c r="L98" i="70"/>
  <c r="M98" i="70"/>
  <c r="N98" i="70"/>
  <c r="O98" i="70"/>
  <c r="P98" i="70"/>
  <c r="Q98" i="70"/>
  <c r="D99" i="70"/>
  <c r="E99" i="70"/>
  <c r="F99" i="70"/>
  <c r="G99" i="70"/>
  <c r="H99" i="70"/>
  <c r="I99" i="70"/>
  <c r="J99" i="70"/>
  <c r="K99" i="70"/>
  <c r="L99" i="70"/>
  <c r="M99" i="70"/>
  <c r="N99" i="70"/>
  <c r="O99" i="70"/>
  <c r="P99" i="70"/>
  <c r="Q99" i="70"/>
  <c r="D100" i="70"/>
  <c r="E100" i="70"/>
  <c r="F100" i="70"/>
  <c r="G100" i="70"/>
  <c r="H100" i="70"/>
  <c r="I100" i="70"/>
  <c r="J100" i="70"/>
  <c r="K100" i="70"/>
  <c r="L100" i="70"/>
  <c r="M100" i="70"/>
  <c r="N100" i="70"/>
  <c r="O100" i="70"/>
  <c r="P100" i="70"/>
  <c r="Q100" i="70"/>
  <c r="D101" i="70"/>
  <c r="E101" i="70"/>
  <c r="F101" i="70"/>
  <c r="G101" i="70"/>
  <c r="H101" i="70"/>
  <c r="I101" i="70"/>
  <c r="J101" i="70"/>
  <c r="K101" i="70"/>
  <c r="L101" i="70"/>
  <c r="M101" i="70"/>
  <c r="N101" i="70"/>
  <c r="O101" i="70"/>
  <c r="P101" i="70"/>
  <c r="Q101" i="70"/>
  <c r="D102" i="70"/>
  <c r="E102" i="70"/>
  <c r="F102" i="70"/>
  <c r="G102" i="70"/>
  <c r="H102" i="70"/>
  <c r="I102" i="70"/>
  <c r="J102" i="70"/>
  <c r="K102" i="70"/>
  <c r="L102" i="70"/>
  <c r="M102" i="70"/>
  <c r="N102" i="70"/>
  <c r="O102" i="70"/>
  <c r="P102" i="70"/>
  <c r="Q102" i="70"/>
  <c r="D103" i="70"/>
  <c r="E103" i="70"/>
  <c r="F103" i="70"/>
  <c r="G103" i="70"/>
  <c r="H103" i="70"/>
  <c r="I103" i="70"/>
  <c r="J103" i="70"/>
  <c r="K103" i="70"/>
  <c r="L103" i="70"/>
  <c r="M103" i="70"/>
  <c r="N103" i="70"/>
  <c r="O103" i="70"/>
  <c r="P103" i="70"/>
  <c r="Q103" i="70"/>
  <c r="D104" i="70"/>
  <c r="E104" i="70"/>
  <c r="F104" i="70"/>
  <c r="G104" i="70"/>
  <c r="H104" i="70"/>
  <c r="I104" i="70"/>
  <c r="J104" i="70"/>
  <c r="K104" i="70"/>
  <c r="L104" i="70"/>
  <c r="M104" i="70"/>
  <c r="N104" i="70"/>
  <c r="O104" i="70"/>
  <c r="P104" i="70"/>
  <c r="Q104" i="70"/>
  <c r="D105" i="70"/>
  <c r="E105" i="70"/>
  <c r="F105" i="70"/>
  <c r="G105" i="70"/>
  <c r="H105" i="70"/>
  <c r="I105" i="70"/>
  <c r="J105" i="70"/>
  <c r="K105" i="70"/>
  <c r="L105" i="70"/>
  <c r="M105" i="70"/>
  <c r="N105" i="70"/>
  <c r="O105" i="70"/>
  <c r="P105" i="70"/>
  <c r="Q105" i="70"/>
  <c r="D106" i="70"/>
  <c r="E106" i="70"/>
  <c r="F106" i="70"/>
  <c r="G106" i="70"/>
  <c r="H106" i="70"/>
  <c r="I106" i="70"/>
  <c r="J106" i="70"/>
  <c r="K106" i="70"/>
  <c r="L106" i="70"/>
  <c r="M106" i="70"/>
  <c r="N106" i="70"/>
  <c r="O106" i="70"/>
  <c r="P106" i="70"/>
  <c r="Q106" i="70"/>
  <c r="C19" i="70"/>
  <c r="C20" i="70"/>
  <c r="C21" i="70"/>
  <c r="C22" i="70"/>
  <c r="C23" i="70"/>
  <c r="C24" i="70"/>
  <c r="C25" i="70"/>
  <c r="C26" i="70"/>
  <c r="C27" i="70"/>
  <c r="C28" i="70"/>
  <c r="C29" i="70"/>
  <c r="C30" i="70"/>
  <c r="C31" i="70"/>
  <c r="C32" i="70"/>
  <c r="C33" i="70"/>
  <c r="C34" i="70"/>
  <c r="C35" i="70"/>
  <c r="C36" i="70"/>
  <c r="C37" i="70"/>
  <c r="C38" i="70"/>
  <c r="C39" i="70"/>
  <c r="C40" i="70"/>
  <c r="C41" i="70"/>
  <c r="C42" i="70"/>
  <c r="C43" i="70"/>
  <c r="C44" i="70"/>
  <c r="C45" i="70"/>
  <c r="C46" i="70"/>
  <c r="C47" i="70"/>
  <c r="C48" i="70"/>
  <c r="C49" i="70"/>
  <c r="C50" i="70"/>
  <c r="C51" i="70"/>
  <c r="C52" i="70"/>
  <c r="C53" i="70"/>
  <c r="C54" i="70"/>
  <c r="C55" i="70"/>
  <c r="C56" i="70"/>
  <c r="C57" i="70"/>
  <c r="C58" i="70"/>
  <c r="C59" i="70"/>
  <c r="C60" i="70"/>
  <c r="C61" i="70"/>
  <c r="C62" i="70"/>
  <c r="C63" i="70"/>
  <c r="C64" i="70"/>
  <c r="C65" i="70"/>
  <c r="C66" i="70"/>
  <c r="C67" i="70"/>
  <c r="C68" i="70"/>
  <c r="C69" i="70"/>
  <c r="C70" i="70"/>
  <c r="C71" i="70"/>
  <c r="C72" i="70"/>
  <c r="C73" i="70"/>
  <c r="C74" i="70"/>
  <c r="C75" i="70"/>
  <c r="C76" i="70"/>
  <c r="C77" i="70"/>
  <c r="C78" i="70"/>
  <c r="C79" i="70"/>
  <c r="C80" i="70"/>
  <c r="C81" i="70"/>
  <c r="C82" i="70"/>
  <c r="C83" i="70"/>
  <c r="C84" i="70"/>
  <c r="C85" i="70"/>
  <c r="C86" i="70"/>
  <c r="C87" i="70"/>
  <c r="C88" i="70"/>
  <c r="C89" i="70"/>
  <c r="C90" i="70"/>
  <c r="C91" i="70"/>
  <c r="C92" i="70"/>
  <c r="C93" i="70"/>
  <c r="C94" i="70"/>
  <c r="C95" i="70"/>
  <c r="C96" i="70"/>
  <c r="C97" i="70"/>
  <c r="C98" i="70"/>
  <c r="C99" i="70"/>
  <c r="C100" i="70"/>
  <c r="C101" i="70"/>
  <c r="C102" i="70"/>
  <c r="C103" i="70"/>
  <c r="C104" i="70"/>
  <c r="C105" i="70"/>
  <c r="C106" i="70"/>
  <c r="C8" i="70"/>
  <c r="C9" i="70"/>
  <c r="C10" i="70"/>
  <c r="C11" i="70"/>
  <c r="C12" i="70"/>
  <c r="C13" i="70"/>
  <c r="C14" i="70"/>
  <c r="C15" i="70"/>
  <c r="C16" i="70"/>
  <c r="C17" i="70"/>
  <c r="C18" i="70"/>
  <c r="C7" i="70"/>
  <c r="F108" i="64"/>
  <c r="F109" i="64" s="1"/>
  <c r="F110" i="64" s="1"/>
  <c r="F111" i="64" s="1"/>
  <c r="F112" i="64" s="1"/>
  <c r="F113" i="64" s="1"/>
  <c r="F114" i="64" s="1"/>
  <c r="F115" i="64" s="1"/>
  <c r="F116" i="64" s="1"/>
  <c r="K30" i="122" l="1"/>
  <c r="M30" i="122" s="1"/>
  <c r="L30" i="122"/>
  <c r="L31" i="122"/>
  <c r="N31" i="122" s="1"/>
  <c r="K31" i="122"/>
  <c r="M31" i="122" s="1"/>
  <c r="J32" i="122"/>
  <c r="M32" i="122" s="1"/>
  <c r="N30" i="122"/>
  <c r="L10" i="110"/>
  <c r="L11" i="110" s="1"/>
  <c r="L12" i="110" s="1"/>
  <c r="L13" i="110" s="1"/>
  <c r="L14" i="110" s="1"/>
  <c r="L15" i="110" s="1"/>
  <c r="L16" i="110" s="1"/>
  <c r="I34" i="110"/>
  <c r="I35" i="110" s="1"/>
  <c r="I36" i="110" s="1"/>
  <c r="I37" i="110" s="1"/>
  <c r="I38" i="110" s="1"/>
  <c r="D25" i="116"/>
  <c r="D26" i="116" s="1"/>
  <c r="D27" i="116" s="1"/>
  <c r="J33" i="117"/>
  <c r="J34" i="117" s="1"/>
  <c r="J35" i="117" s="1"/>
  <c r="J36" i="117" s="1"/>
  <c r="J37" i="117" s="1"/>
  <c r="J38" i="117" s="1"/>
  <c r="F33" i="117"/>
  <c r="F34" i="117" s="1"/>
  <c r="F35" i="117" s="1"/>
  <c r="F36" i="117" s="1"/>
  <c r="F37" i="117" s="1"/>
  <c r="F38" i="117" s="1"/>
  <c r="G24" i="110"/>
  <c r="G25" i="110" s="1"/>
  <c r="G26" i="110" s="1"/>
  <c r="G27" i="110" s="1"/>
  <c r="K10" i="110"/>
  <c r="K11" i="110" s="1"/>
  <c r="K12" i="110" s="1"/>
  <c r="K13" i="110" s="1"/>
  <c r="K14" i="110" s="1"/>
  <c r="K15" i="110" s="1"/>
  <c r="K16" i="110" s="1"/>
  <c r="J25" i="110"/>
  <c r="J26" i="110" s="1"/>
  <c r="J27" i="110" s="1"/>
  <c r="F21" i="110"/>
  <c r="F22" i="110" s="1"/>
  <c r="F23" i="110" s="1"/>
  <c r="F24" i="110" s="1"/>
  <c r="F25" i="110" s="1"/>
  <c r="F26" i="110" s="1"/>
  <c r="F27" i="110" s="1"/>
  <c r="D33" i="116"/>
  <c r="D34" i="116" s="1"/>
  <c r="D35" i="116" s="1"/>
  <c r="D36" i="116" s="1"/>
  <c r="D37" i="116" s="1"/>
  <c r="D38" i="116" s="1"/>
  <c r="D33" i="117"/>
  <c r="D34" i="117" s="1"/>
  <c r="D35" i="117" s="1"/>
  <c r="D36" i="117" s="1"/>
  <c r="D37" i="117" s="1"/>
  <c r="D38" i="117" s="1"/>
  <c r="I33" i="117"/>
  <c r="I34" i="117" s="1"/>
  <c r="I35" i="117" s="1"/>
  <c r="I36" i="117" s="1"/>
  <c r="I37" i="117" s="1"/>
  <c r="I38" i="117" s="1"/>
  <c r="E33" i="117"/>
  <c r="E34" i="117" s="1"/>
  <c r="E35" i="117" s="1"/>
  <c r="E36" i="117" s="1"/>
  <c r="E37" i="117" s="1"/>
  <c r="E38" i="117" s="1"/>
  <c r="D21" i="117"/>
  <c r="D22" i="117" s="1"/>
  <c r="D23" i="117" s="1"/>
  <c r="D24" i="117" s="1"/>
  <c r="D25" i="117" s="1"/>
  <c r="D26" i="117" s="1"/>
  <c r="D27" i="117" s="1"/>
  <c r="E26" i="110"/>
  <c r="E27" i="110" s="1"/>
  <c r="I21" i="110"/>
  <c r="G11" i="116"/>
  <c r="K10" i="116"/>
  <c r="G23" i="116"/>
  <c r="K22" i="116"/>
  <c r="D11" i="110"/>
  <c r="D12" i="110" s="1"/>
  <c r="D13" i="110" s="1"/>
  <c r="D14" i="110" s="1"/>
  <c r="D15" i="110" s="1"/>
  <c r="D16" i="110" s="1"/>
  <c r="D21" i="110"/>
  <c r="D22" i="110" s="1"/>
  <c r="D23" i="110" s="1"/>
  <c r="D24" i="110" s="1"/>
  <c r="D25" i="110" s="1"/>
  <c r="D26" i="110" s="1"/>
  <c r="D27" i="110" s="1"/>
  <c r="J32" i="110"/>
  <c r="J33" i="110" s="1"/>
  <c r="J34" i="110" s="1"/>
  <c r="J35" i="110" s="1"/>
  <c r="J36" i="110" s="1"/>
  <c r="J37" i="110" s="1"/>
  <c r="J38" i="110" s="1"/>
  <c r="H32" i="110"/>
  <c r="H33" i="110" s="1"/>
  <c r="H34" i="110" s="1"/>
  <c r="H35" i="110" s="1"/>
  <c r="H36" i="110" s="1"/>
  <c r="H37" i="110" s="1"/>
  <c r="H38" i="110" s="1"/>
  <c r="I32" i="116"/>
  <c r="E32" i="116"/>
  <c r="G15" i="117"/>
  <c r="G16" i="117" s="1"/>
  <c r="K14" i="117"/>
  <c r="K15" i="117" s="1"/>
  <c r="K16" i="117" s="1"/>
  <c r="G14" i="117"/>
  <c r="H63" i="105"/>
  <c r="H54" i="105"/>
  <c r="H101" i="105"/>
  <c r="H69" i="105"/>
  <c r="G73" i="105"/>
  <c r="H70" i="105"/>
  <c r="G74" i="105"/>
  <c r="G94" i="105"/>
  <c r="H94" i="105" s="1"/>
  <c r="G58" i="105"/>
  <c r="H62" i="105"/>
  <c r="G7" i="105"/>
  <c r="G66" i="105"/>
  <c r="G102" i="105"/>
  <c r="H61" i="105"/>
  <c r="G23" i="105"/>
  <c r="G98" i="105"/>
  <c r="G57" i="105"/>
  <c r="H65" i="105"/>
  <c r="G15" i="105"/>
  <c r="G20" i="105"/>
  <c r="G71" i="105"/>
  <c r="G8" i="105"/>
  <c r="G55" i="105"/>
  <c r="G99" i="105"/>
  <c r="G95" i="105"/>
  <c r="H75" i="105"/>
  <c r="G13" i="105"/>
  <c r="G28" i="105"/>
  <c r="H21" i="105"/>
  <c r="G26" i="105"/>
  <c r="G17" i="105"/>
  <c r="G35" i="105"/>
  <c r="G44" i="105"/>
  <c r="H44" i="105" s="1"/>
  <c r="H51" i="105"/>
  <c r="H47" i="105"/>
  <c r="H43" i="105"/>
  <c r="H39" i="105"/>
  <c r="H14" i="105"/>
  <c r="H48" i="105"/>
  <c r="G11" i="105"/>
  <c r="H19" i="105"/>
  <c r="H33" i="105"/>
  <c r="H9" i="105"/>
  <c r="H76" i="105"/>
  <c r="G16" i="105"/>
  <c r="G68" i="105"/>
  <c r="H68" i="105" s="1"/>
  <c r="G41" i="105"/>
  <c r="H41" i="105" s="1"/>
  <c r="H29" i="105"/>
  <c r="H12" i="105"/>
  <c r="G49" i="105"/>
  <c r="H49" i="105" s="1"/>
  <c r="G60" i="105"/>
  <c r="G24" i="105"/>
  <c r="H24" i="105" s="1"/>
  <c r="H50" i="105"/>
  <c r="H46" i="105"/>
  <c r="H42" i="105"/>
  <c r="H38" i="105"/>
  <c r="H25" i="105"/>
  <c r="G45" i="105"/>
  <c r="H45" i="105" s="1"/>
  <c r="H18" i="105"/>
  <c r="H10" i="105"/>
  <c r="G32" i="105"/>
  <c r="H36" i="105"/>
  <c r="G22" i="105"/>
  <c r="G34" i="105"/>
  <c r="G30" i="105"/>
  <c r="H30" i="105" s="1"/>
  <c r="G64" i="105"/>
  <c r="G84" i="105"/>
  <c r="H84" i="105" s="1"/>
  <c r="G92" i="105"/>
  <c r="H92" i="105" s="1"/>
  <c r="G100" i="105"/>
  <c r="H100" i="105" s="1"/>
  <c r="G56" i="105"/>
  <c r="G72" i="105"/>
  <c r="G80" i="105"/>
  <c r="H80" i="105" s="1"/>
  <c r="G88" i="105"/>
  <c r="H88" i="105" s="1"/>
  <c r="G96" i="105"/>
  <c r="H96" i="105" s="1"/>
  <c r="G52" i="105"/>
  <c r="F32" i="110"/>
  <c r="F33" i="110" s="1"/>
  <c r="F34" i="110" s="1"/>
  <c r="F35" i="110" s="1"/>
  <c r="F36" i="110" s="1"/>
  <c r="F37" i="110" s="1"/>
  <c r="F38" i="110" s="1"/>
  <c r="K23" i="110"/>
  <c r="K24" i="110" s="1"/>
  <c r="K25" i="110" s="1"/>
  <c r="K26" i="110" s="1"/>
  <c r="K27" i="110" s="1"/>
  <c r="E32" i="110"/>
  <c r="E33" i="110" s="1"/>
  <c r="E34" i="110" s="1"/>
  <c r="E35" i="110" s="1"/>
  <c r="E36" i="110" s="1"/>
  <c r="E37" i="110" s="1"/>
  <c r="E38" i="110" s="1"/>
  <c r="G33" i="110"/>
  <c r="G34" i="110" s="1"/>
  <c r="G35" i="110" s="1"/>
  <c r="G36" i="110" s="1"/>
  <c r="G37" i="110" s="1"/>
  <c r="G38" i="110" s="1"/>
  <c r="G12" i="116"/>
  <c r="G13" i="116" s="1"/>
  <c r="G14" i="116" s="1"/>
  <c r="G15" i="116" s="1"/>
  <c r="G16" i="116" s="1"/>
  <c r="K11" i="116"/>
  <c r="K12" i="116" s="1"/>
  <c r="K13" i="116" s="1"/>
  <c r="K14" i="116" s="1"/>
  <c r="K15" i="116" s="1"/>
  <c r="K16" i="116" s="1"/>
  <c r="G24" i="116"/>
  <c r="G25" i="116" s="1"/>
  <c r="G26" i="116" s="1"/>
  <c r="G27" i="116" s="1"/>
  <c r="K23" i="116"/>
  <c r="K24" i="116" s="1"/>
  <c r="K25" i="116" s="1"/>
  <c r="K26" i="116" s="1"/>
  <c r="K27" i="116" s="1"/>
  <c r="J11" i="116"/>
  <c r="J12" i="116" s="1"/>
  <c r="J13" i="116" s="1"/>
  <c r="J14" i="116" s="1"/>
  <c r="J15" i="116" s="1"/>
  <c r="J16" i="116" s="1"/>
  <c r="F11" i="116"/>
  <c r="F12" i="116" s="1"/>
  <c r="F13" i="116" s="1"/>
  <c r="F14" i="116" s="1"/>
  <c r="F15" i="116" s="1"/>
  <c r="F16" i="116" s="1"/>
  <c r="J23" i="116"/>
  <c r="J24" i="116" s="1"/>
  <c r="J25" i="116" s="1"/>
  <c r="J26" i="116" s="1"/>
  <c r="J27" i="116" s="1"/>
  <c r="F23" i="116"/>
  <c r="F24" i="116" s="1"/>
  <c r="F25" i="116" s="1"/>
  <c r="F26" i="116" s="1"/>
  <c r="F27" i="116" s="1"/>
  <c r="I22" i="110"/>
  <c r="I23" i="110" s="1"/>
  <c r="I24" i="110" s="1"/>
  <c r="I25" i="110" s="1"/>
  <c r="I26" i="110" s="1"/>
  <c r="I27" i="110" s="1"/>
  <c r="D10" i="116"/>
  <c r="D11" i="116" s="1"/>
  <c r="D12" i="116" s="1"/>
  <c r="D13" i="116" s="1"/>
  <c r="D14" i="116" s="1"/>
  <c r="D15" i="116" s="1"/>
  <c r="D16" i="116" s="1"/>
  <c r="E11" i="116"/>
  <c r="E12" i="116" s="1"/>
  <c r="E13" i="116" s="1"/>
  <c r="E14" i="116" s="1"/>
  <c r="E15" i="116" s="1"/>
  <c r="E16" i="116" s="1"/>
  <c r="I10" i="116"/>
  <c r="I11" i="116" s="1"/>
  <c r="I12" i="116" s="1"/>
  <c r="I13" i="116" s="1"/>
  <c r="I14" i="116" s="1"/>
  <c r="I15" i="116" s="1"/>
  <c r="I16" i="116" s="1"/>
  <c r="E23" i="116"/>
  <c r="E24" i="116" s="1"/>
  <c r="E25" i="116" s="1"/>
  <c r="E26" i="116" s="1"/>
  <c r="E27" i="116" s="1"/>
  <c r="I22" i="116"/>
  <c r="I23" i="116" s="1"/>
  <c r="I24" i="116" s="1"/>
  <c r="I25" i="116" s="1"/>
  <c r="I26" i="116" s="1"/>
  <c r="I27" i="116" s="1"/>
  <c r="H34" i="116"/>
  <c r="H35" i="116" s="1"/>
  <c r="H36" i="116" s="1"/>
  <c r="H37" i="116" s="1"/>
  <c r="H38" i="116" s="1"/>
  <c r="J33" i="116"/>
  <c r="J34" i="116" s="1"/>
  <c r="J35" i="116" s="1"/>
  <c r="J36" i="116" s="1"/>
  <c r="J37" i="116" s="1"/>
  <c r="J38" i="116" s="1"/>
  <c r="F33" i="116"/>
  <c r="F34" i="116" s="1"/>
  <c r="F35" i="116" s="1"/>
  <c r="F36" i="116" s="1"/>
  <c r="F37" i="116" s="1"/>
  <c r="F38" i="116" s="1"/>
  <c r="H32" i="117"/>
  <c r="H33" i="117" s="1"/>
  <c r="H34" i="117" s="1"/>
  <c r="H35" i="117" s="1"/>
  <c r="H36" i="117" s="1"/>
  <c r="H37" i="117" s="1"/>
  <c r="H38" i="117" s="1"/>
  <c r="D13" i="117"/>
  <c r="D14" i="117" s="1"/>
  <c r="D15" i="117" s="1"/>
  <c r="D16" i="117" s="1"/>
  <c r="L22" i="110"/>
  <c r="L23" i="110" s="1"/>
  <c r="L24" i="110" s="1"/>
  <c r="L25" i="110" s="1"/>
  <c r="L26" i="110" s="1"/>
  <c r="L27" i="110" s="1"/>
  <c r="H22" i="110"/>
  <c r="H23" i="110" s="1"/>
  <c r="H24" i="110" s="1"/>
  <c r="H25" i="110" s="1"/>
  <c r="H26" i="110" s="1"/>
  <c r="H27" i="110" s="1"/>
  <c r="L10" i="116"/>
  <c r="L11" i="116" s="1"/>
  <c r="L12" i="116" s="1"/>
  <c r="L13" i="116" s="1"/>
  <c r="L14" i="116" s="1"/>
  <c r="L15" i="116" s="1"/>
  <c r="L16" i="116" s="1"/>
  <c r="H10" i="116"/>
  <c r="H11" i="116" s="1"/>
  <c r="H12" i="116" s="1"/>
  <c r="H13" i="116" s="1"/>
  <c r="H14" i="116" s="1"/>
  <c r="H15" i="116" s="1"/>
  <c r="H16" i="116" s="1"/>
  <c r="L22" i="116"/>
  <c r="L23" i="116" s="1"/>
  <c r="L24" i="116" s="1"/>
  <c r="L25" i="116" s="1"/>
  <c r="L26" i="116" s="1"/>
  <c r="L27" i="116" s="1"/>
  <c r="H22" i="116"/>
  <c r="H23" i="116" s="1"/>
  <c r="H24" i="116" s="1"/>
  <c r="H25" i="116" s="1"/>
  <c r="H26" i="116" s="1"/>
  <c r="H27" i="116" s="1"/>
  <c r="D32" i="110"/>
  <c r="D33" i="110" s="1"/>
  <c r="D34" i="110" s="1"/>
  <c r="D35" i="110" s="1"/>
  <c r="D36" i="110" s="1"/>
  <c r="D37" i="110" s="1"/>
  <c r="D38" i="110" s="1"/>
  <c r="I33" i="116"/>
  <c r="I34" i="116" s="1"/>
  <c r="I35" i="116" s="1"/>
  <c r="I36" i="116" s="1"/>
  <c r="I37" i="116" s="1"/>
  <c r="I38" i="116" s="1"/>
  <c r="E33" i="116"/>
  <c r="E34" i="116" s="1"/>
  <c r="E35" i="116" s="1"/>
  <c r="E36" i="116" s="1"/>
  <c r="E37" i="116" s="1"/>
  <c r="E38" i="116" s="1"/>
  <c r="G32" i="116"/>
  <c r="G33" i="116" s="1"/>
  <c r="G34" i="116" s="1"/>
  <c r="G35" i="116" s="1"/>
  <c r="G36" i="116" s="1"/>
  <c r="G37" i="116" s="1"/>
  <c r="G38" i="116" s="1"/>
  <c r="G34" i="117"/>
  <c r="G35" i="117" s="1"/>
  <c r="G36" i="117" s="1"/>
  <c r="G37" i="117" s="1"/>
  <c r="G38" i="117" s="1"/>
  <c r="J33" i="99"/>
  <c r="J34" i="99" s="1"/>
  <c r="J35" i="99" s="1"/>
  <c r="J36" i="99" s="1"/>
  <c r="J37" i="99" s="1"/>
  <c r="J38" i="99" s="1"/>
  <c r="J33" i="108"/>
  <c r="J34" i="108" s="1"/>
  <c r="J35" i="108" s="1"/>
  <c r="J36" i="108" s="1"/>
  <c r="J37" i="108" s="1"/>
  <c r="J38" i="108" s="1"/>
  <c r="J29" i="122"/>
  <c r="J28" i="122"/>
  <c r="I28" i="122"/>
  <c r="I29" i="122"/>
  <c r="H139" i="120"/>
  <c r="H78" i="120"/>
  <c r="H141" i="120"/>
  <c r="G120" i="120"/>
  <c r="H120" i="120" s="1"/>
  <c r="H114" i="120"/>
  <c r="H140" i="120"/>
  <c r="H125" i="120"/>
  <c r="H129" i="120"/>
  <c r="H110" i="120"/>
  <c r="H136" i="120"/>
  <c r="H133" i="120"/>
  <c r="H130" i="120"/>
  <c r="H126" i="120"/>
  <c r="H121" i="120"/>
  <c r="H115" i="120"/>
  <c r="H111" i="120"/>
  <c r="H106" i="120"/>
  <c r="H137" i="120"/>
  <c r="H118" i="120"/>
  <c r="H127" i="120"/>
  <c r="H122" i="120"/>
  <c r="H116" i="120"/>
  <c r="H112" i="120"/>
  <c r="H107" i="120"/>
  <c r="H56" i="120"/>
  <c r="H70" i="120"/>
  <c r="H50" i="120"/>
  <c r="H90" i="120"/>
  <c r="H28" i="120"/>
  <c r="H104" i="120"/>
  <c r="H102" i="120"/>
  <c r="H84" i="120"/>
  <c r="H52" i="120"/>
  <c r="H66" i="120"/>
  <c r="H45" i="120"/>
  <c r="H22" i="120"/>
  <c r="H98" i="120"/>
  <c r="H76" i="120"/>
  <c r="H31" i="120"/>
  <c r="H62" i="120"/>
  <c r="H41" i="120"/>
  <c r="H18" i="120"/>
  <c r="H124" i="120"/>
  <c r="H94" i="120"/>
  <c r="H74" i="120"/>
  <c r="H57" i="120"/>
  <c r="H35" i="120"/>
  <c r="H12" i="120"/>
  <c r="H119" i="120"/>
  <c r="H77" i="120"/>
  <c r="H109" i="120"/>
  <c r="H101" i="120"/>
  <c r="H97" i="120"/>
  <c r="H93" i="120"/>
  <c r="H89" i="120"/>
  <c r="H82" i="120"/>
  <c r="H75" i="120"/>
  <c r="H47" i="120"/>
  <c r="H53" i="120"/>
  <c r="H34" i="120"/>
  <c r="H73" i="120"/>
  <c r="H69" i="120"/>
  <c r="H65" i="120"/>
  <c r="H61" i="120"/>
  <c r="H55" i="120"/>
  <c r="H49" i="120"/>
  <c r="H44" i="120"/>
  <c r="H40" i="120"/>
  <c r="H33" i="120"/>
  <c r="H27" i="120"/>
  <c r="H21" i="120"/>
  <c r="H16" i="120"/>
  <c r="H10" i="120"/>
  <c r="H83" i="120"/>
  <c r="H86" i="120"/>
  <c r="H143" i="120"/>
  <c r="H105" i="120"/>
  <c r="H100" i="120"/>
  <c r="H96" i="120"/>
  <c r="H92" i="120"/>
  <c r="H88" i="120"/>
  <c r="H80" i="120"/>
  <c r="H60" i="120"/>
  <c r="H17" i="120"/>
  <c r="H23" i="120"/>
  <c r="H11" i="120"/>
  <c r="H68" i="120"/>
  <c r="H64" i="120"/>
  <c r="H59" i="120"/>
  <c r="H54" i="120"/>
  <c r="H48" i="120"/>
  <c r="H43" i="120"/>
  <c r="H37" i="120"/>
  <c r="H32" i="120"/>
  <c r="H26" i="120"/>
  <c r="H20" i="120"/>
  <c r="H15" i="120"/>
  <c r="H9" i="120"/>
  <c r="H7" i="120"/>
  <c r="H81" i="120"/>
  <c r="H142" i="120"/>
  <c r="H103" i="120"/>
  <c r="H99" i="120"/>
  <c r="H95" i="120"/>
  <c r="H91" i="120"/>
  <c r="H87" i="120"/>
  <c r="H79" i="120"/>
  <c r="H39" i="120"/>
  <c r="H29" i="120"/>
  <c r="H25" i="120"/>
  <c r="H13" i="120"/>
  <c r="H6" i="120"/>
  <c r="H71" i="120"/>
  <c r="H67" i="120"/>
  <c r="H63" i="120"/>
  <c r="H58" i="120"/>
  <c r="H51" i="120"/>
  <c r="H46" i="120"/>
  <c r="H42" i="120"/>
  <c r="H36" i="120"/>
  <c r="H30" i="120"/>
  <c r="H24" i="120"/>
  <c r="H19" i="120"/>
  <c r="H14" i="120"/>
  <c r="H8" i="120"/>
  <c r="H3" i="86"/>
  <c r="C31" i="122" l="1"/>
  <c r="C30" i="122"/>
  <c r="N32" i="122"/>
  <c r="C32" i="122" s="1"/>
  <c r="M29" i="122"/>
  <c r="N29" i="122"/>
  <c r="N28" i="122"/>
  <c r="M28" i="122"/>
  <c r="C29" i="122" l="1"/>
  <c r="C28" i="122"/>
  <c r="E87" i="87" l="1"/>
  <c r="E88" i="87"/>
  <c r="E89" i="87"/>
  <c r="E90" i="87"/>
  <c r="K76" i="105"/>
  <c r="K77" i="105"/>
  <c r="K78" i="105"/>
  <c r="K79" i="105"/>
  <c r="K80" i="105"/>
  <c r="K81" i="105"/>
  <c r="K75" i="105"/>
  <c r="K34" i="105"/>
  <c r="B118" i="86"/>
  <c r="C118" i="86" s="1"/>
  <c r="E118" i="86"/>
  <c r="B109" i="86"/>
  <c r="C109" i="86" s="1"/>
  <c r="E109" i="86"/>
  <c r="B110" i="86"/>
  <c r="C110" i="86" s="1"/>
  <c r="E110" i="86"/>
  <c r="B111" i="86"/>
  <c r="C111" i="86"/>
  <c r="E111" i="86"/>
  <c r="B112" i="86"/>
  <c r="C112" i="86" s="1"/>
  <c r="E112" i="86"/>
  <c r="B113" i="86"/>
  <c r="C113" i="86" s="1"/>
  <c r="E113" i="86"/>
  <c r="B114" i="86"/>
  <c r="C114" i="86"/>
  <c r="E114" i="86"/>
  <c r="B115" i="86"/>
  <c r="C115" i="86" s="1"/>
  <c r="E115" i="86"/>
  <c r="B116" i="86"/>
  <c r="C116" i="86"/>
  <c r="E116" i="86"/>
  <c r="B117" i="86"/>
  <c r="C117" i="86" s="1"/>
  <c r="E117" i="86"/>
  <c r="B102" i="86"/>
  <c r="B108" i="86"/>
  <c r="C108" i="86" s="1"/>
  <c r="E108" i="86"/>
  <c r="E102" i="86"/>
  <c r="E103" i="86"/>
  <c r="E104" i="86"/>
  <c r="E105" i="86"/>
  <c r="E106" i="86"/>
  <c r="E107" i="86"/>
  <c r="E94" i="86"/>
  <c r="E95" i="86"/>
  <c r="E96" i="86"/>
  <c r="E97" i="86"/>
  <c r="E98" i="86"/>
  <c r="E99" i="86"/>
  <c r="E100" i="86"/>
  <c r="E101" i="86"/>
  <c r="B93" i="86"/>
  <c r="C93" i="86"/>
  <c r="B94" i="86"/>
  <c r="C94" i="86" s="1"/>
  <c r="B95" i="86"/>
  <c r="C95" i="86" s="1"/>
  <c r="B96" i="86"/>
  <c r="C96" i="86" s="1"/>
  <c r="B97" i="86"/>
  <c r="C97" i="86"/>
  <c r="B98" i="86"/>
  <c r="C98" i="86" s="1"/>
  <c r="B99" i="86"/>
  <c r="C99" i="86" s="1"/>
  <c r="B100" i="86"/>
  <c r="C100" i="86"/>
  <c r="B101" i="86"/>
  <c r="C101" i="86" s="1"/>
  <c r="C102" i="86"/>
  <c r="B103" i="86"/>
  <c r="C103" i="86" s="1"/>
  <c r="B104" i="86"/>
  <c r="C104" i="86" s="1"/>
  <c r="B105" i="86"/>
  <c r="C105" i="86" s="1"/>
  <c r="B106" i="86"/>
  <c r="C106" i="86" s="1"/>
  <c r="B107" i="86"/>
  <c r="C107" i="86" s="1"/>
  <c r="AN7" i="77"/>
  <c r="AN8" i="77"/>
  <c r="AN9" i="77"/>
  <c r="AN10" i="77"/>
  <c r="AN11" i="77"/>
  <c r="AN12" i="77"/>
  <c r="AN13" i="77"/>
  <c r="AN7" i="78"/>
  <c r="AN8" i="78"/>
  <c r="AN9" i="78"/>
  <c r="AN10" i="78"/>
  <c r="AN11" i="78"/>
  <c r="AN12" i="78"/>
  <c r="AN13" i="78"/>
  <c r="AN6" i="77"/>
  <c r="AN6" i="78"/>
  <c r="AI7" i="77"/>
  <c r="AI105" i="77"/>
  <c r="AI7" i="78"/>
  <c r="AI105" i="78"/>
  <c r="AI7" i="76"/>
  <c r="AI105" i="76"/>
  <c r="K102" i="105"/>
  <c r="K101" i="105"/>
  <c r="K100" i="105"/>
  <c r="K99" i="105"/>
  <c r="K98" i="105"/>
  <c r="K97" i="105"/>
  <c r="K96" i="105"/>
  <c r="K95" i="105"/>
  <c r="K94" i="105"/>
  <c r="K93" i="105"/>
  <c r="K92" i="105"/>
  <c r="K91" i="105"/>
  <c r="K90" i="105"/>
  <c r="K89" i="105"/>
  <c r="K88" i="105"/>
  <c r="K87" i="105"/>
  <c r="K86" i="105"/>
  <c r="K85" i="105"/>
  <c r="K84" i="105"/>
  <c r="K83" i="105"/>
  <c r="K82" i="105"/>
  <c r="K74" i="105"/>
  <c r="K73" i="105"/>
  <c r="K72" i="105"/>
  <c r="K71" i="105"/>
  <c r="K70" i="105"/>
  <c r="K69" i="105"/>
  <c r="K68" i="105"/>
  <c r="K67" i="105"/>
  <c r="K66" i="105"/>
  <c r="K65" i="105"/>
  <c r="K64" i="105"/>
  <c r="K63" i="105"/>
  <c r="K62" i="105"/>
  <c r="K61" i="105"/>
  <c r="K60" i="105"/>
  <c r="K59" i="105"/>
  <c r="K58" i="105"/>
  <c r="K57" i="105"/>
  <c r="K56" i="105"/>
  <c r="K55" i="105"/>
  <c r="K54" i="105"/>
  <c r="K53" i="105"/>
  <c r="K52" i="105"/>
  <c r="K51" i="105"/>
  <c r="K50" i="105"/>
  <c r="K49" i="105"/>
  <c r="K48" i="105"/>
  <c r="K47" i="105"/>
  <c r="K45" i="105"/>
  <c r="K44" i="105"/>
  <c r="K43" i="105"/>
  <c r="K42" i="105"/>
  <c r="K41" i="105"/>
  <c r="K40" i="105"/>
  <c r="K39" i="105"/>
  <c r="K38" i="105"/>
  <c r="K37" i="105"/>
  <c r="K36" i="105"/>
  <c r="K35" i="105"/>
  <c r="K33" i="105"/>
  <c r="K32" i="105"/>
  <c r="K31" i="105"/>
  <c r="K30" i="105"/>
  <c r="K29" i="105"/>
  <c r="K7" i="105"/>
  <c r="K6" i="105"/>
  <c r="C29" i="75" l="1"/>
  <c r="C27" i="75"/>
  <c r="C26" i="75"/>
  <c r="C25" i="75"/>
  <c r="C24" i="75"/>
  <c r="C23" i="75"/>
  <c r="C22" i="75"/>
  <c r="C21" i="75"/>
  <c r="C20" i="75"/>
  <c r="C19" i="75"/>
  <c r="C18" i="75"/>
  <c r="C17" i="75"/>
  <c r="C16" i="75"/>
  <c r="C15" i="75"/>
  <c r="C14" i="75"/>
  <c r="C13" i="75"/>
  <c r="C12" i="75"/>
  <c r="C11" i="75"/>
  <c r="C30" i="75"/>
  <c r="C28" i="75"/>
  <c r="C31" i="75"/>
  <c r="C32" i="75"/>
  <c r="C33" i="75"/>
  <c r="C34" i="75"/>
  <c r="C35" i="75"/>
  <c r="C36" i="75"/>
  <c r="C37" i="75"/>
  <c r="C38" i="75"/>
  <c r="C39" i="75"/>
  <c r="C40" i="75"/>
  <c r="C41" i="75"/>
  <c r="C42" i="75"/>
  <c r="C43" i="75"/>
  <c r="C44" i="75"/>
  <c r="C45" i="75"/>
  <c r="C46" i="75"/>
  <c r="C47" i="75"/>
  <c r="C48" i="75"/>
  <c r="C49" i="75"/>
  <c r="C50" i="75"/>
  <c r="C51" i="75"/>
  <c r="C52" i="75"/>
  <c r="C53" i="75"/>
  <c r="C54" i="75"/>
  <c r="C55" i="75"/>
  <c r="C56" i="75"/>
  <c r="C57" i="75"/>
  <c r="C58" i="75"/>
  <c r="C59" i="75"/>
  <c r="C60" i="75"/>
  <c r="C61" i="75"/>
  <c r="C62" i="75"/>
  <c r="C63" i="75"/>
  <c r="C64" i="75"/>
  <c r="C65" i="75"/>
  <c r="C66" i="75"/>
  <c r="C67" i="75"/>
  <c r="C68" i="75"/>
  <c r="C69" i="75"/>
  <c r="C70" i="75"/>
  <c r="C71" i="75"/>
  <c r="C72" i="75"/>
  <c r="C73" i="75"/>
  <c r="C74" i="75"/>
  <c r="C75" i="75"/>
  <c r="C76" i="75"/>
  <c r="C77" i="75"/>
  <c r="C78" i="75"/>
  <c r="C79" i="75"/>
  <c r="C80" i="75"/>
  <c r="C81" i="75"/>
  <c r="C82" i="75"/>
  <c r="C10" i="69"/>
  <c r="C11" i="69"/>
  <c r="C12" i="69"/>
  <c r="C13" i="69"/>
  <c r="C14" i="69"/>
  <c r="C15" i="69"/>
  <c r="C16" i="69"/>
  <c r="C17" i="69"/>
  <c r="C18" i="69"/>
  <c r="C19" i="69"/>
  <c r="C20" i="69"/>
  <c r="C21" i="69"/>
  <c r="C22" i="69"/>
  <c r="C23" i="69"/>
  <c r="C24" i="69"/>
  <c r="C25" i="69"/>
  <c r="C26" i="69"/>
  <c r="C27" i="69"/>
  <c r="C28" i="69"/>
  <c r="C29" i="69"/>
  <c r="C30" i="69"/>
  <c r="C31" i="69"/>
  <c r="C32" i="69"/>
  <c r="C33" i="69"/>
  <c r="C34" i="69"/>
  <c r="C35" i="69"/>
  <c r="C36" i="69"/>
  <c r="C37" i="69"/>
  <c r="C38" i="69"/>
  <c r="C39" i="69"/>
  <c r="C40" i="69"/>
  <c r="C41" i="69"/>
  <c r="C42" i="69"/>
  <c r="C43" i="69"/>
  <c r="C44" i="69"/>
  <c r="C45" i="69"/>
  <c r="C46" i="69"/>
  <c r="C47" i="69"/>
  <c r="C48" i="69"/>
  <c r="C49" i="69"/>
  <c r="C50" i="69"/>
  <c r="C51" i="69"/>
  <c r="C52" i="69"/>
  <c r="C53" i="69"/>
  <c r="C54" i="69"/>
  <c r="C55" i="69"/>
  <c r="C56" i="69"/>
  <c r="C57" i="69"/>
  <c r="C58" i="69"/>
  <c r="C59" i="69"/>
  <c r="C60" i="69"/>
  <c r="C61" i="69"/>
  <c r="C62" i="69"/>
  <c r="C63" i="69"/>
  <c r="C64" i="69"/>
  <c r="C65" i="69"/>
  <c r="C66" i="69"/>
  <c r="C67" i="69"/>
  <c r="C68" i="69"/>
  <c r="C69" i="69"/>
  <c r="C70" i="69"/>
  <c r="C71" i="69"/>
  <c r="C72" i="69"/>
  <c r="C73" i="69"/>
  <c r="C74" i="69"/>
  <c r="C75" i="69"/>
  <c r="C76" i="69"/>
  <c r="C77" i="69"/>
  <c r="C78" i="69"/>
  <c r="C79" i="69"/>
  <c r="C80" i="69"/>
  <c r="C81" i="69"/>
  <c r="C82" i="69"/>
  <c r="C83" i="69"/>
  <c r="C84" i="69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53" i="87"/>
  <c r="E54" i="87"/>
  <c r="E55" i="87"/>
  <c r="E56" i="87"/>
  <c r="E57" i="87"/>
  <c r="E58" i="87"/>
  <c r="E59" i="87"/>
  <c r="E60" i="87"/>
  <c r="E61" i="87"/>
  <c r="E62" i="87"/>
  <c r="E63" i="87"/>
  <c r="E64" i="87"/>
  <c r="E65" i="87"/>
  <c r="E66" i="87"/>
  <c r="E67" i="87"/>
  <c r="E68" i="87"/>
  <c r="E69" i="87"/>
  <c r="E70" i="87"/>
  <c r="E71" i="87"/>
  <c r="E72" i="87"/>
  <c r="E73" i="87"/>
  <c r="E74" i="87"/>
  <c r="E75" i="87"/>
  <c r="E76" i="87"/>
  <c r="E77" i="87"/>
  <c r="E78" i="87"/>
  <c r="E79" i="87"/>
  <c r="E80" i="87"/>
  <c r="E81" i="87"/>
  <c r="E82" i="87"/>
  <c r="E83" i="87"/>
  <c r="E84" i="87"/>
  <c r="E85" i="87"/>
  <c r="E86" i="87"/>
  <c r="E91" i="87"/>
  <c r="E92" i="87"/>
  <c r="E93" i="87"/>
  <c r="E94" i="87"/>
  <c r="E95" i="87"/>
  <c r="E96" i="87"/>
  <c r="E97" i="87"/>
  <c r="E98" i="87"/>
  <c r="E99" i="87"/>
  <c r="E100" i="87"/>
  <c r="E101" i="87"/>
  <c r="E102" i="87"/>
  <c r="E103" i="87"/>
  <c r="E104" i="87"/>
  <c r="E105" i="87"/>
  <c r="E6" i="87"/>
  <c r="G6" i="87" s="1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86" i="87"/>
  <c r="C86" i="87" s="1"/>
  <c r="B87" i="87"/>
  <c r="C87" i="87" s="1"/>
  <c r="B88" i="87"/>
  <c r="C88" i="87" s="1"/>
  <c r="B89" i="87"/>
  <c r="C89" i="87" s="1"/>
  <c r="B90" i="87"/>
  <c r="C90" i="87" s="1"/>
  <c r="B91" i="87"/>
  <c r="C91" i="87" s="1"/>
  <c r="B92" i="87"/>
  <c r="C92" i="87" s="1"/>
  <c r="B93" i="87"/>
  <c r="C93" i="87" s="1"/>
  <c r="B94" i="87"/>
  <c r="C94" i="87" s="1"/>
  <c r="B95" i="87"/>
  <c r="C95" i="87" s="1"/>
  <c r="B96" i="87"/>
  <c r="C96" i="87" s="1"/>
  <c r="B97" i="87"/>
  <c r="C97" i="87" s="1"/>
  <c r="B98" i="87"/>
  <c r="C98" i="87" s="1"/>
  <c r="B99" i="87"/>
  <c r="C99" i="87" s="1"/>
  <c r="B100" i="87"/>
  <c r="C100" i="87" s="1"/>
  <c r="B101" i="87"/>
  <c r="C101" i="87" s="1"/>
  <c r="B102" i="87"/>
  <c r="C102" i="87" s="1"/>
  <c r="B103" i="87"/>
  <c r="C103" i="87" s="1"/>
  <c r="B104" i="87"/>
  <c r="C104" i="87" s="1"/>
  <c r="B6" i="87"/>
  <c r="E26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53" i="86"/>
  <c r="E54" i="86"/>
  <c r="E55" i="86"/>
  <c r="E56" i="86"/>
  <c r="E57" i="86"/>
  <c r="E58" i="86"/>
  <c r="E59" i="86"/>
  <c r="E60" i="86"/>
  <c r="E61" i="86"/>
  <c r="E62" i="86"/>
  <c r="E63" i="86"/>
  <c r="E64" i="86"/>
  <c r="E65" i="86"/>
  <c r="E66" i="86"/>
  <c r="E67" i="86"/>
  <c r="E68" i="86"/>
  <c r="E69" i="86"/>
  <c r="E70" i="86"/>
  <c r="E71" i="86"/>
  <c r="E72" i="86"/>
  <c r="E73" i="86"/>
  <c r="E74" i="86"/>
  <c r="E75" i="86"/>
  <c r="E76" i="86"/>
  <c r="E77" i="86"/>
  <c r="E78" i="86"/>
  <c r="E79" i="86"/>
  <c r="E80" i="86"/>
  <c r="E81" i="86"/>
  <c r="E82" i="86"/>
  <c r="E83" i="86"/>
  <c r="E84" i="86"/>
  <c r="E85" i="86"/>
  <c r="E86" i="86"/>
  <c r="E87" i="86"/>
  <c r="E88" i="86"/>
  <c r="E89" i="86"/>
  <c r="E90" i="86"/>
  <c r="E91" i="86"/>
  <c r="E92" i="86"/>
  <c r="E93" i="86"/>
  <c r="E7" i="86"/>
  <c r="G118" i="86" s="1"/>
  <c r="B34" i="86"/>
  <c r="C34" i="86" s="1"/>
  <c r="B35" i="86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92" i="86"/>
  <c r="C92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33" i="86"/>
  <c r="C33" i="86" s="1"/>
  <c r="B7" i="86"/>
  <c r="C53" i="86"/>
  <c r="C41" i="86"/>
  <c r="C35" i="86"/>
  <c r="D107" i="78"/>
  <c r="G107" i="78"/>
  <c r="H107" i="78"/>
  <c r="K107" i="78"/>
  <c r="L107" i="78"/>
  <c r="O107" i="78"/>
  <c r="P107" i="78"/>
  <c r="S107" i="78"/>
  <c r="T107" i="78"/>
  <c r="W107" i="78"/>
  <c r="X107" i="78"/>
  <c r="K107" i="77"/>
  <c r="O107" i="77"/>
  <c r="P107" i="77"/>
  <c r="S107" i="77"/>
  <c r="W107" i="77"/>
  <c r="X107" i="77"/>
  <c r="H107" i="76"/>
  <c r="K107" i="76"/>
  <c r="O107" i="76"/>
  <c r="P107" i="76"/>
  <c r="Q107" i="76"/>
  <c r="S107" i="76"/>
  <c r="W107" i="76"/>
  <c r="X107" i="76"/>
  <c r="C6" i="87" l="1"/>
  <c r="D6" i="87"/>
  <c r="C7" i="86"/>
  <c r="E12" i="122"/>
  <c r="E13" i="122"/>
  <c r="G113" i="86"/>
  <c r="G115" i="86"/>
  <c r="G117" i="86"/>
  <c r="G110" i="86"/>
  <c r="D111" i="86" s="1"/>
  <c r="G111" i="86"/>
  <c r="G102" i="86"/>
  <c r="G104" i="86"/>
  <c r="G106" i="86"/>
  <c r="D107" i="86" s="1"/>
  <c r="G94" i="86"/>
  <c r="G96" i="86"/>
  <c r="G98" i="86"/>
  <c r="G114" i="86"/>
  <c r="H114" i="86" s="1"/>
  <c r="G103" i="86"/>
  <c r="G105" i="86"/>
  <c r="G107" i="86"/>
  <c r="G95" i="86"/>
  <c r="D95" i="86" s="1"/>
  <c r="G97" i="86"/>
  <c r="G99" i="86"/>
  <c r="G101" i="86"/>
  <c r="G100" i="86"/>
  <c r="D100" i="86" s="1"/>
  <c r="G112" i="86"/>
  <c r="G109" i="86"/>
  <c r="G108" i="86"/>
  <c r="G116" i="86"/>
  <c r="H116" i="86" s="1"/>
  <c r="F87" i="87"/>
  <c r="F89" i="87"/>
  <c r="F90" i="87"/>
  <c r="F88" i="87"/>
  <c r="R107" i="78"/>
  <c r="T107" i="77"/>
  <c r="L107" i="77"/>
  <c r="D107" i="77"/>
  <c r="T107" i="76"/>
  <c r="D107" i="76"/>
  <c r="L107" i="76"/>
  <c r="H107" i="77"/>
  <c r="F107" i="76"/>
  <c r="F105" i="86"/>
  <c r="F118" i="86"/>
  <c r="D105" i="86"/>
  <c r="F116" i="86"/>
  <c r="H117" i="86"/>
  <c r="D115" i="86"/>
  <c r="F107" i="86"/>
  <c r="F102" i="86"/>
  <c r="H109" i="86"/>
  <c r="F112" i="86"/>
  <c r="F104" i="86"/>
  <c r="F108" i="86"/>
  <c r="F115" i="86"/>
  <c r="H103" i="86"/>
  <c r="H107" i="86"/>
  <c r="D97" i="86"/>
  <c r="D102" i="86"/>
  <c r="F109" i="86"/>
  <c r="F110" i="86"/>
  <c r="H111" i="86"/>
  <c r="H102" i="86"/>
  <c r="H106" i="86"/>
  <c r="F95" i="86"/>
  <c r="F96" i="86"/>
  <c r="F97" i="86"/>
  <c r="F98" i="86"/>
  <c r="F99" i="86"/>
  <c r="F100" i="86"/>
  <c r="F101" i="86"/>
  <c r="D96" i="86"/>
  <c r="D99" i="86"/>
  <c r="F117" i="86"/>
  <c r="H105" i="86"/>
  <c r="D98" i="86"/>
  <c r="F111" i="86"/>
  <c r="F113" i="86"/>
  <c r="F114" i="86"/>
  <c r="H104" i="86"/>
  <c r="H94" i="86"/>
  <c r="H95" i="86"/>
  <c r="H96" i="86"/>
  <c r="H97" i="86"/>
  <c r="H98" i="86"/>
  <c r="H99" i="86"/>
  <c r="H101" i="86"/>
  <c r="D103" i="86"/>
  <c r="D109" i="86"/>
  <c r="F94" i="86"/>
  <c r="F103" i="86"/>
  <c r="D101" i="86"/>
  <c r="F106" i="86"/>
  <c r="H118" i="86"/>
  <c r="D118" i="86"/>
  <c r="D117" i="86"/>
  <c r="D113" i="86"/>
  <c r="D112" i="86"/>
  <c r="H112" i="86"/>
  <c r="H113" i="86"/>
  <c r="H115" i="86"/>
  <c r="D108" i="86"/>
  <c r="H108" i="86"/>
  <c r="AA107" i="76"/>
  <c r="AA107" i="77"/>
  <c r="AA107" i="78"/>
  <c r="Y107" i="77"/>
  <c r="F107" i="77"/>
  <c r="I107" i="78"/>
  <c r="Y107" i="76"/>
  <c r="M107" i="77"/>
  <c r="M107" i="76"/>
  <c r="I107" i="77"/>
  <c r="I107" i="76"/>
  <c r="U107" i="76"/>
  <c r="U107" i="77"/>
  <c r="Q107" i="77"/>
  <c r="E107" i="77"/>
  <c r="E107" i="76"/>
  <c r="E107" i="78"/>
  <c r="Z107" i="76"/>
  <c r="Z107" i="77"/>
  <c r="F57" i="86"/>
  <c r="F49" i="86"/>
  <c r="F69" i="87"/>
  <c r="F61" i="87"/>
  <c r="F29" i="87"/>
  <c r="F98" i="87"/>
  <c r="R107" i="77"/>
  <c r="J107" i="77"/>
  <c r="G107" i="77"/>
  <c r="G107" i="76"/>
  <c r="V107" i="77"/>
  <c r="N107" i="77"/>
  <c r="V107" i="76"/>
  <c r="R107" i="76"/>
  <c r="N107" i="76"/>
  <c r="J107" i="76"/>
  <c r="F11" i="86"/>
  <c r="F67" i="86"/>
  <c r="F34" i="86"/>
  <c r="F73" i="86"/>
  <c r="F69" i="86"/>
  <c r="F65" i="86"/>
  <c r="F61" i="86"/>
  <c r="F53" i="86"/>
  <c r="F45" i="86"/>
  <c r="F41" i="86"/>
  <c r="F37" i="86"/>
  <c r="F29" i="86"/>
  <c r="F24" i="86"/>
  <c r="F25" i="87"/>
  <c r="F37" i="87"/>
  <c r="G7" i="87"/>
  <c r="Z107" i="78"/>
  <c r="J107" i="78"/>
  <c r="F107" i="78"/>
  <c r="V107" i="78"/>
  <c r="N107" i="78"/>
  <c r="F19" i="86"/>
  <c r="F32" i="86"/>
  <c r="F26" i="86"/>
  <c r="F55" i="86"/>
  <c r="F75" i="86"/>
  <c r="F71" i="86"/>
  <c r="F63" i="86"/>
  <c r="F59" i="86"/>
  <c r="F51" i="86"/>
  <c r="F47" i="86"/>
  <c r="F43" i="86"/>
  <c r="F39" i="86"/>
  <c r="F21" i="86"/>
  <c r="F100" i="87"/>
  <c r="Y107" i="78"/>
  <c r="U107" i="78"/>
  <c r="Q107" i="78"/>
  <c r="M107" i="78"/>
  <c r="F102" i="87"/>
  <c r="F85" i="87"/>
  <c r="F53" i="87"/>
  <c r="F104" i="87"/>
  <c r="F77" i="87"/>
  <c r="F45" i="87"/>
  <c r="F15" i="86"/>
  <c r="F9" i="86"/>
  <c r="F17" i="86"/>
  <c r="F20" i="86"/>
  <c r="F23" i="86"/>
  <c r="F25" i="86"/>
  <c r="F28" i="86"/>
  <c r="F30" i="86"/>
  <c r="F33" i="86"/>
  <c r="F36" i="86"/>
  <c r="F38" i="86"/>
  <c r="F40" i="86"/>
  <c r="F42" i="86"/>
  <c r="F44" i="86"/>
  <c r="F46" i="86"/>
  <c r="F48" i="86"/>
  <c r="F50" i="86"/>
  <c r="F52" i="86"/>
  <c r="F54" i="86"/>
  <c r="F56" i="86"/>
  <c r="F58" i="86"/>
  <c r="F60" i="86"/>
  <c r="F62" i="86"/>
  <c r="F64" i="86"/>
  <c r="F66" i="86"/>
  <c r="F68" i="86"/>
  <c r="F70" i="86"/>
  <c r="F72" i="86"/>
  <c r="F74" i="86"/>
  <c r="F76" i="86"/>
  <c r="F78" i="86"/>
  <c r="F80" i="86"/>
  <c r="F82" i="86"/>
  <c r="F84" i="86"/>
  <c r="F86" i="86"/>
  <c r="F88" i="86"/>
  <c r="F90" i="86"/>
  <c r="F92" i="86"/>
  <c r="F13" i="86"/>
  <c r="F8" i="86"/>
  <c r="F12" i="86"/>
  <c r="F35" i="86"/>
  <c r="F31" i="86"/>
  <c r="F27" i="86"/>
  <c r="F22" i="86"/>
  <c r="F18" i="86"/>
  <c r="F14" i="86"/>
  <c r="F10" i="86"/>
  <c r="F77" i="86"/>
  <c r="F79" i="86"/>
  <c r="F81" i="86"/>
  <c r="F83" i="86"/>
  <c r="F85" i="86"/>
  <c r="F87" i="86"/>
  <c r="F89" i="86"/>
  <c r="F91" i="86"/>
  <c r="F93" i="86"/>
  <c r="F16" i="86"/>
  <c r="F6" i="87"/>
  <c r="F92" i="87"/>
  <c r="F79" i="87"/>
  <c r="F71" i="87"/>
  <c r="F63" i="87"/>
  <c r="F55" i="87"/>
  <c r="F47" i="87"/>
  <c r="F39" i="87"/>
  <c r="F31" i="87"/>
  <c r="F23" i="87"/>
  <c r="H6" i="87"/>
  <c r="F105" i="87"/>
  <c r="F103" i="87"/>
  <c r="F101" i="87"/>
  <c r="F99" i="87"/>
  <c r="F94" i="87"/>
  <c r="F81" i="87"/>
  <c r="F73" i="87"/>
  <c r="F65" i="87"/>
  <c r="F57" i="87"/>
  <c r="F49" i="87"/>
  <c r="F41" i="87"/>
  <c r="F33" i="87"/>
  <c r="F8" i="87"/>
  <c r="F10" i="87"/>
  <c r="F12" i="87"/>
  <c r="F14" i="87"/>
  <c r="F16" i="87"/>
  <c r="F18" i="87"/>
  <c r="F20" i="87"/>
  <c r="F22" i="87"/>
  <c r="F24" i="87"/>
  <c r="F26" i="87"/>
  <c r="F28" i="87"/>
  <c r="F30" i="87"/>
  <c r="F32" i="87"/>
  <c r="F34" i="87"/>
  <c r="F36" i="87"/>
  <c r="F38" i="87"/>
  <c r="F40" i="87"/>
  <c r="F42" i="87"/>
  <c r="F44" i="87"/>
  <c r="F46" i="87"/>
  <c r="F48" i="87"/>
  <c r="F50" i="87"/>
  <c r="F52" i="87"/>
  <c r="F54" i="87"/>
  <c r="F56" i="87"/>
  <c r="F58" i="87"/>
  <c r="F60" i="87"/>
  <c r="F62" i="87"/>
  <c r="F64" i="87"/>
  <c r="F66" i="87"/>
  <c r="F68" i="87"/>
  <c r="F70" i="87"/>
  <c r="F72" i="87"/>
  <c r="F74" i="87"/>
  <c r="F76" i="87"/>
  <c r="F78" i="87"/>
  <c r="F80" i="87"/>
  <c r="F82" i="87"/>
  <c r="F84" i="87"/>
  <c r="F86" i="87"/>
  <c r="F91" i="87"/>
  <c r="F93" i="87"/>
  <c r="F95" i="87"/>
  <c r="F97" i="87"/>
  <c r="F7" i="87"/>
  <c r="F9" i="87"/>
  <c r="F11" i="87"/>
  <c r="F13" i="87"/>
  <c r="F15" i="87"/>
  <c r="F17" i="87"/>
  <c r="F19" i="87"/>
  <c r="F21" i="87"/>
  <c r="F96" i="87"/>
  <c r="F83" i="87"/>
  <c r="F75" i="87"/>
  <c r="F67" i="87"/>
  <c r="F59" i="87"/>
  <c r="F51" i="87"/>
  <c r="F43" i="87"/>
  <c r="F35" i="87"/>
  <c r="F27" i="87"/>
  <c r="G27" i="86"/>
  <c r="G29" i="86"/>
  <c r="G31" i="86"/>
  <c r="G33" i="86"/>
  <c r="G35" i="86"/>
  <c r="G37" i="86"/>
  <c r="G39" i="86"/>
  <c r="G41" i="86"/>
  <c r="G43" i="86"/>
  <c r="G45" i="86"/>
  <c r="G47" i="86"/>
  <c r="G49" i="86"/>
  <c r="G51" i="86"/>
  <c r="G53" i="86"/>
  <c r="G55" i="86"/>
  <c r="G57" i="86"/>
  <c r="G59" i="86"/>
  <c r="G61" i="86"/>
  <c r="G63" i="86"/>
  <c r="G65" i="86"/>
  <c r="G67" i="86"/>
  <c r="G69" i="86"/>
  <c r="G71" i="86"/>
  <c r="G73" i="86"/>
  <c r="G75" i="86"/>
  <c r="G77" i="86"/>
  <c r="G79" i="86"/>
  <c r="G81" i="86"/>
  <c r="G83" i="86"/>
  <c r="G85" i="86"/>
  <c r="G87" i="86"/>
  <c r="G89" i="86"/>
  <c r="G91" i="86"/>
  <c r="G93" i="86"/>
  <c r="D94" i="86" s="1"/>
  <c r="G8" i="86"/>
  <c r="G25" i="86"/>
  <c r="G24" i="86"/>
  <c r="G23" i="86"/>
  <c r="G22" i="86"/>
  <c r="G21" i="86"/>
  <c r="G20" i="86"/>
  <c r="G19" i="86"/>
  <c r="G18" i="86"/>
  <c r="G17" i="86"/>
  <c r="F7" i="86"/>
  <c r="G26" i="86"/>
  <c r="G28" i="86"/>
  <c r="G30" i="86"/>
  <c r="G32" i="86"/>
  <c r="G34" i="86"/>
  <c r="G36" i="86"/>
  <c r="G38" i="86"/>
  <c r="G40" i="86"/>
  <c r="G42" i="86"/>
  <c r="G44" i="86"/>
  <c r="G46" i="86"/>
  <c r="G48" i="86"/>
  <c r="G50" i="86"/>
  <c r="G52" i="86"/>
  <c r="G54" i="86"/>
  <c r="G56" i="86"/>
  <c r="G58" i="86"/>
  <c r="G60" i="86"/>
  <c r="G62" i="86"/>
  <c r="G64" i="86"/>
  <c r="G66" i="86"/>
  <c r="G68" i="86"/>
  <c r="G70" i="86"/>
  <c r="G72" i="86"/>
  <c r="G74" i="86"/>
  <c r="G76" i="86"/>
  <c r="G78" i="86"/>
  <c r="G80" i="86"/>
  <c r="G82" i="86"/>
  <c r="G84" i="86"/>
  <c r="G86" i="86"/>
  <c r="G88" i="86"/>
  <c r="G90" i="86"/>
  <c r="G92" i="86"/>
  <c r="D93" i="86" s="1"/>
  <c r="G7" i="86"/>
  <c r="G9" i="86"/>
  <c r="G10" i="86"/>
  <c r="G11" i="86"/>
  <c r="G12" i="86"/>
  <c r="G13" i="86"/>
  <c r="G14" i="86"/>
  <c r="G15" i="86"/>
  <c r="G16" i="86"/>
  <c r="D17" i="86" s="1"/>
  <c r="D7" i="87" l="1"/>
  <c r="D116" i="86"/>
  <c r="D106" i="86"/>
  <c r="H110" i="86"/>
  <c r="D110" i="86"/>
  <c r="D114" i="86"/>
  <c r="H100" i="86"/>
  <c r="D37" i="86"/>
  <c r="D29" i="86"/>
  <c r="H7" i="87"/>
  <c r="D104" i="86"/>
  <c r="AC92" i="76"/>
  <c r="AF92" i="76" s="1"/>
  <c r="AC24" i="77"/>
  <c r="AC10" i="77"/>
  <c r="AF10" i="77" s="1"/>
  <c r="AC11" i="77"/>
  <c r="AF11" i="77" s="1"/>
  <c r="AD98" i="77"/>
  <c r="AG98" i="77" s="1"/>
  <c r="AD19" i="77"/>
  <c r="AG19" i="77" s="1"/>
  <c r="AD102" i="77"/>
  <c r="AG102" i="77" s="1"/>
  <c r="AD14" i="77"/>
  <c r="D85" i="86"/>
  <c r="D77" i="86"/>
  <c r="D69" i="86"/>
  <c r="D61" i="86"/>
  <c r="D53" i="86"/>
  <c r="D45" i="86"/>
  <c r="AD12" i="76"/>
  <c r="AG12" i="76" s="1"/>
  <c r="AC31" i="76"/>
  <c r="AF31" i="76" s="1"/>
  <c r="AC22" i="77"/>
  <c r="AF22" i="77" s="1"/>
  <c r="AC23" i="77"/>
  <c r="AF23" i="77" s="1"/>
  <c r="AD101" i="77"/>
  <c r="AG101" i="77" s="1"/>
  <c r="AD95" i="77"/>
  <c r="AG95" i="77" s="1"/>
  <c r="AC103" i="77"/>
  <c r="AF103" i="77" s="1"/>
  <c r="AD104" i="77"/>
  <c r="AG104" i="77" s="1"/>
  <c r="AD16" i="77"/>
  <c r="AG16" i="77" s="1"/>
  <c r="AD13" i="77"/>
  <c r="AG13" i="77" s="1"/>
  <c r="AC12" i="77"/>
  <c r="AF12" i="77" s="1"/>
  <c r="AC8" i="77"/>
  <c r="AC6" i="77"/>
  <c r="AF6" i="77" s="1"/>
  <c r="AD10" i="77"/>
  <c r="AC98" i="77"/>
  <c r="AF98" i="77" s="1"/>
  <c r="AD11" i="77"/>
  <c r="AC18" i="77"/>
  <c r="AF18" i="77" s="1"/>
  <c r="AD22" i="77"/>
  <c r="AG22" i="77" s="1"/>
  <c r="AC19" i="77"/>
  <c r="AF19" i="77" s="1"/>
  <c r="AD103" i="77"/>
  <c r="AG103" i="77" s="1"/>
  <c r="AC21" i="77"/>
  <c r="AF21" i="77" s="1"/>
  <c r="AD20" i="77"/>
  <c r="AG20" i="77" s="1"/>
  <c r="AD97" i="77"/>
  <c r="AG97" i="77" s="1"/>
  <c r="AD99" i="77"/>
  <c r="AG99" i="77" s="1"/>
  <c r="AD24" i="77"/>
  <c r="AG24" i="77" s="1"/>
  <c r="AD17" i="77"/>
  <c r="AG17" i="77" s="1"/>
  <c r="AD15" i="77"/>
  <c r="AG15" i="77" s="1"/>
  <c r="AC106" i="77"/>
  <c r="AD9" i="77"/>
  <c r="AG9" i="77" s="1"/>
  <c r="AD25" i="77"/>
  <c r="AC14" i="77"/>
  <c r="AF14" i="77" s="1"/>
  <c r="AC16" i="77"/>
  <c r="AD23" i="77"/>
  <c r="AG23" i="77" s="1"/>
  <c r="AH23" i="77" s="1"/>
  <c r="AC20" i="77"/>
  <c r="AD21" i="77"/>
  <c r="AG21" i="77" s="1"/>
  <c r="AD8" i="77"/>
  <c r="AG8" i="77" s="1"/>
  <c r="AD18" i="77"/>
  <c r="AG18" i="77" s="1"/>
  <c r="AC17" i="77"/>
  <c r="AF17" i="77" s="1"/>
  <c r="AC15" i="77"/>
  <c r="AF15" i="77" s="1"/>
  <c r="AD6" i="77"/>
  <c r="AG6" i="77" s="1"/>
  <c r="AC9" i="77"/>
  <c r="AF9" i="77" s="1"/>
  <c r="AC34" i="76"/>
  <c r="AF34" i="76" s="1"/>
  <c r="AD106" i="77"/>
  <c r="AG106" i="77" s="1"/>
  <c r="AC13" i="77"/>
  <c r="AF13" i="77" s="1"/>
  <c r="AC25" i="77"/>
  <c r="AF25" i="77" s="1"/>
  <c r="AC104" i="77"/>
  <c r="AF104" i="77" s="1"/>
  <c r="AD12" i="77"/>
  <c r="AG12" i="77" s="1"/>
  <c r="AC93" i="77"/>
  <c r="AF93" i="77" s="1"/>
  <c r="I42" i="116"/>
  <c r="AC23" i="76"/>
  <c r="AF23" i="76" s="1"/>
  <c r="AD99" i="76"/>
  <c r="AC35" i="76"/>
  <c r="AF35" i="76" s="1"/>
  <c r="AD22" i="76"/>
  <c r="AG22" i="76" s="1"/>
  <c r="AD7" i="76"/>
  <c r="AC32" i="76"/>
  <c r="AF32" i="76" s="1"/>
  <c r="AC102" i="76"/>
  <c r="AF102" i="76" s="1"/>
  <c r="AD31" i="76"/>
  <c r="AG31" i="76" s="1"/>
  <c r="AD35" i="76"/>
  <c r="AG35" i="76" s="1"/>
  <c r="AD15" i="76"/>
  <c r="AC12" i="76"/>
  <c r="AC99" i="76"/>
  <c r="AF99" i="76" s="1"/>
  <c r="AD27" i="76"/>
  <c r="AG27" i="76" s="1"/>
  <c r="AC25" i="76"/>
  <c r="AF25" i="76" s="1"/>
  <c r="AD98" i="76"/>
  <c r="AG98" i="76" s="1"/>
  <c r="AC24" i="76"/>
  <c r="AF24" i="76" s="1"/>
  <c r="AC28" i="76"/>
  <c r="AF28" i="76" s="1"/>
  <c r="AC36" i="76"/>
  <c r="AF36" i="76" s="1"/>
  <c r="AD96" i="76"/>
  <c r="AG96" i="76" s="1"/>
  <c r="AD92" i="76"/>
  <c r="AE92" i="76" s="1"/>
  <c r="AJ92" i="76" s="1"/>
  <c r="AC6" i="76"/>
  <c r="AF6" i="76" s="1"/>
  <c r="AD93" i="77"/>
  <c r="AG93" i="77" s="1"/>
  <c r="AD34" i="76"/>
  <c r="AG34" i="76" s="1"/>
  <c r="AC98" i="76"/>
  <c r="AC95" i="76"/>
  <c r="AF95" i="76" s="1"/>
  <c r="AC37" i="76"/>
  <c r="AF37" i="76" s="1"/>
  <c r="AD107" i="77"/>
  <c r="AG107" i="77" s="1"/>
  <c r="AD93" i="76"/>
  <c r="AG93" i="76" s="1"/>
  <c r="AD23" i="76"/>
  <c r="AG23" i="76" s="1"/>
  <c r="AC18" i="76"/>
  <c r="AF18" i="76" s="1"/>
  <c r="AD16" i="76"/>
  <c r="AG16" i="76" s="1"/>
  <c r="AC99" i="77"/>
  <c r="AC102" i="77"/>
  <c r="AC101" i="77"/>
  <c r="AD100" i="77"/>
  <c r="AG100" i="77" s="1"/>
  <c r="AC100" i="77"/>
  <c r="AD94" i="77"/>
  <c r="AG94" i="77" s="1"/>
  <c r="AC94" i="77"/>
  <c r="AC97" i="77"/>
  <c r="AC96" i="77"/>
  <c r="AD96" i="77"/>
  <c r="AG96" i="77" s="1"/>
  <c r="AC95" i="77"/>
  <c r="AF95" i="77" s="1"/>
  <c r="AC105" i="76"/>
  <c r="AD26" i="76"/>
  <c r="AG26" i="76" s="1"/>
  <c r="AD91" i="76"/>
  <c r="AG91" i="76" s="1"/>
  <c r="AC103" i="76"/>
  <c r="AF103" i="76" s="1"/>
  <c r="AC27" i="76"/>
  <c r="AF27" i="76" s="1"/>
  <c r="AD25" i="76"/>
  <c r="AG25" i="76" s="1"/>
  <c r="AD10" i="76"/>
  <c r="AG10" i="76" s="1"/>
  <c r="AD9" i="76"/>
  <c r="AG9" i="76" s="1"/>
  <c r="AD6" i="76"/>
  <c r="AG6" i="76" s="1"/>
  <c r="AC106" i="76"/>
  <c r="AF106" i="76" s="1"/>
  <c r="AC7" i="76"/>
  <c r="AD30" i="76"/>
  <c r="AG30" i="76" s="1"/>
  <c r="AD104" i="76"/>
  <c r="AG104" i="76" s="1"/>
  <c r="AD95" i="76"/>
  <c r="AG95" i="76" s="1"/>
  <c r="AC100" i="76"/>
  <c r="AF100" i="76" s="1"/>
  <c r="AD37" i="76"/>
  <c r="AG37" i="76" s="1"/>
  <c r="AH37" i="76" s="1"/>
  <c r="AC33" i="76"/>
  <c r="AF33" i="76" s="1"/>
  <c r="AC29" i="76"/>
  <c r="AF29" i="76" s="1"/>
  <c r="AC15" i="76"/>
  <c r="AF15" i="76" s="1"/>
  <c r="AD11" i="76"/>
  <c r="AG11" i="76" s="1"/>
  <c r="AC8" i="76"/>
  <c r="AF8" i="76" s="1"/>
  <c r="AC107" i="76"/>
  <c r="AF107" i="76" s="1"/>
  <c r="AC13" i="76"/>
  <c r="AF13" i="76" s="1"/>
  <c r="AD102" i="76"/>
  <c r="AG102" i="76" s="1"/>
  <c r="AC107" i="77"/>
  <c r="AF107" i="77" s="1"/>
  <c r="AC93" i="76"/>
  <c r="AF93" i="76" s="1"/>
  <c r="AC101" i="76"/>
  <c r="AF101" i="76" s="1"/>
  <c r="AC97" i="76"/>
  <c r="AF97" i="76" s="1"/>
  <c r="AC96" i="76"/>
  <c r="AF96" i="76" s="1"/>
  <c r="AD36" i="76"/>
  <c r="AG36" i="76" s="1"/>
  <c r="AD32" i="76"/>
  <c r="AG32" i="76" s="1"/>
  <c r="AD28" i="76"/>
  <c r="AG28" i="76" s="1"/>
  <c r="AD24" i="76"/>
  <c r="AG24" i="76" s="1"/>
  <c r="AC22" i="76"/>
  <c r="AF22" i="76" s="1"/>
  <c r="AD21" i="76"/>
  <c r="AG21" i="76" s="1"/>
  <c r="AD20" i="76"/>
  <c r="AG20" i="76" s="1"/>
  <c r="AC19" i="76"/>
  <c r="AF19" i="76" s="1"/>
  <c r="AD18" i="76"/>
  <c r="AE18" i="76" s="1"/>
  <c r="AC16" i="76"/>
  <c r="AF16" i="76" s="1"/>
  <c r="AD14" i="76"/>
  <c r="AG14" i="76" s="1"/>
  <c r="AC94" i="76"/>
  <c r="AF94" i="76" s="1"/>
  <c r="AD103" i="76"/>
  <c r="AG103" i="76" s="1"/>
  <c r="D87" i="86"/>
  <c r="D79" i="86"/>
  <c r="D71" i="86"/>
  <c r="D63" i="86"/>
  <c r="D55" i="86"/>
  <c r="D47" i="86"/>
  <c r="D39" i="86"/>
  <c r="D31" i="86"/>
  <c r="AC20" i="76"/>
  <c r="AF20" i="76" s="1"/>
  <c r="AC104" i="76"/>
  <c r="AF104" i="76" s="1"/>
  <c r="AD100" i="76"/>
  <c r="AG100" i="76" s="1"/>
  <c r="AD106" i="76"/>
  <c r="AG106" i="76" s="1"/>
  <c r="AD19" i="76"/>
  <c r="AG19" i="76" s="1"/>
  <c r="AD13" i="76"/>
  <c r="AG13" i="76" s="1"/>
  <c r="AC30" i="76"/>
  <c r="AF30" i="76" s="1"/>
  <c r="AC26" i="76"/>
  <c r="AD107" i="76"/>
  <c r="AG107" i="76" s="1"/>
  <c r="AC11" i="76"/>
  <c r="AF11" i="76" s="1"/>
  <c r="AD101" i="76"/>
  <c r="AG101" i="76" s="1"/>
  <c r="AC10" i="76"/>
  <c r="AF10" i="76" s="1"/>
  <c r="AD29" i="76"/>
  <c r="AD33" i="76"/>
  <c r="AG33" i="76" s="1"/>
  <c r="AC21" i="76"/>
  <c r="AF21" i="76" s="1"/>
  <c r="AD8" i="76"/>
  <c r="AG8" i="76" s="1"/>
  <c r="AC9" i="76"/>
  <c r="AF9" i="76" s="1"/>
  <c r="AC14" i="76"/>
  <c r="AF14" i="76" s="1"/>
  <c r="AD105" i="76"/>
  <c r="AC91" i="76"/>
  <c r="AD94" i="76"/>
  <c r="AG94" i="76" s="1"/>
  <c r="AD17" i="76"/>
  <c r="AG17" i="76" s="1"/>
  <c r="AD97" i="76"/>
  <c r="AG97" i="76" s="1"/>
  <c r="AD89" i="77"/>
  <c r="AG89" i="77" s="1"/>
  <c r="D91" i="86"/>
  <c r="D83" i="86"/>
  <c r="D75" i="86"/>
  <c r="D67" i="86"/>
  <c r="D59" i="86"/>
  <c r="D51" i="86"/>
  <c r="D43" i="86"/>
  <c r="D35" i="86"/>
  <c r="D27" i="86"/>
  <c r="G8" i="87"/>
  <c r="D89" i="86"/>
  <c r="D81" i="86"/>
  <c r="D73" i="86"/>
  <c r="D65" i="86"/>
  <c r="D57" i="86"/>
  <c r="D49" i="86"/>
  <c r="D41" i="86"/>
  <c r="D33" i="86"/>
  <c r="D21" i="86"/>
  <c r="D25" i="86"/>
  <c r="AD18" i="78"/>
  <c r="AG18" i="78" s="1"/>
  <c r="AC38" i="76"/>
  <c r="AF38" i="76" s="1"/>
  <c r="AD19" i="78"/>
  <c r="AG19" i="78" s="1"/>
  <c r="AC18" i="78"/>
  <c r="AF18" i="78" s="1"/>
  <c r="AD22" i="78"/>
  <c r="AG22" i="78" s="1"/>
  <c r="AC97" i="78"/>
  <c r="AF97" i="78" s="1"/>
  <c r="AC12" i="78"/>
  <c r="AF12" i="78" s="1"/>
  <c r="AD11" i="78"/>
  <c r="AG11" i="78" s="1"/>
  <c r="AC9" i="78"/>
  <c r="AF9" i="78" s="1"/>
  <c r="AC8" i="78"/>
  <c r="AF8" i="78" s="1"/>
  <c r="AD6" i="78"/>
  <c r="AG6" i="78" s="1"/>
  <c r="AD17" i="78"/>
  <c r="AG17" i="78" s="1"/>
  <c r="AC16" i="78"/>
  <c r="AF16" i="78" s="1"/>
  <c r="AD14" i="78"/>
  <c r="AG14" i="78" s="1"/>
  <c r="AC13" i="78"/>
  <c r="AF13" i="78" s="1"/>
  <c r="AD12" i="78"/>
  <c r="AG12" i="78" s="1"/>
  <c r="AD10" i="78"/>
  <c r="AG10" i="78" s="1"/>
  <c r="AC107" i="78"/>
  <c r="AF107" i="78" s="1"/>
  <c r="AD106" i="78"/>
  <c r="AG106" i="78" s="1"/>
  <c r="AD21" i="78"/>
  <c r="AG21" i="78" s="1"/>
  <c r="AD23" i="78"/>
  <c r="AG23" i="78" s="1"/>
  <c r="AC101" i="78"/>
  <c r="AF101" i="78" s="1"/>
  <c r="AD20" i="78"/>
  <c r="AG20" i="78" s="1"/>
  <c r="AC24" i="78"/>
  <c r="AF24" i="78" s="1"/>
  <c r="AD90" i="78"/>
  <c r="AG90" i="78" s="1"/>
  <c r="AD99" i="78"/>
  <c r="AG99" i="78" s="1"/>
  <c r="AC15" i="78"/>
  <c r="AF15" i="78" s="1"/>
  <c r="AC14" i="78"/>
  <c r="AF14" i="78" s="1"/>
  <c r="AC11" i="78"/>
  <c r="AF11" i="78" s="1"/>
  <c r="AC10" i="78"/>
  <c r="AF10" i="78" s="1"/>
  <c r="AD9" i="78"/>
  <c r="AG9" i="78" s="1"/>
  <c r="AC6" i="78"/>
  <c r="AF6" i="78" s="1"/>
  <c r="AD107" i="78"/>
  <c r="AG107" i="78" s="1"/>
  <c r="AD101" i="78"/>
  <c r="AG101" i="78" s="1"/>
  <c r="AC22" i="78"/>
  <c r="AF22" i="78" s="1"/>
  <c r="AC20" i="78"/>
  <c r="AF20" i="78" s="1"/>
  <c r="AD24" i="78"/>
  <c r="AG24" i="78" s="1"/>
  <c r="AC21" i="78"/>
  <c r="AF21" i="78" s="1"/>
  <c r="AD25" i="78"/>
  <c r="AG25" i="78" s="1"/>
  <c r="AD8" i="78"/>
  <c r="AG8" i="78" s="1"/>
  <c r="AC19" i="78"/>
  <c r="AF19" i="78" s="1"/>
  <c r="AC106" i="78"/>
  <c r="AF106" i="78" s="1"/>
  <c r="AD16" i="78"/>
  <c r="AG16" i="78" s="1"/>
  <c r="AD97" i="78"/>
  <c r="AG97" i="78" s="1"/>
  <c r="AC91" i="77"/>
  <c r="AF91" i="77" s="1"/>
  <c r="AD91" i="77"/>
  <c r="AG91" i="77" s="1"/>
  <c r="AD90" i="77"/>
  <c r="AC90" i="77"/>
  <c r="AC92" i="77"/>
  <c r="AD92" i="77"/>
  <c r="AC89" i="77"/>
  <c r="AD38" i="76"/>
  <c r="AG38" i="76" s="1"/>
  <c r="AG15" i="76"/>
  <c r="AD15" i="78"/>
  <c r="AG15" i="78" s="1"/>
  <c r="AC25" i="78"/>
  <c r="AD13" i="78"/>
  <c r="AC17" i="78"/>
  <c r="AC23" i="78"/>
  <c r="AF23" i="78" s="1"/>
  <c r="AC102" i="78"/>
  <c r="AF102" i="78" s="1"/>
  <c r="AD103" i="78"/>
  <c r="AG103" i="78" s="1"/>
  <c r="AC98" i="78"/>
  <c r="AF98" i="78" s="1"/>
  <c r="AC100" i="78"/>
  <c r="AF100" i="78" s="1"/>
  <c r="D13" i="86"/>
  <c r="D19" i="86"/>
  <c r="D23" i="86"/>
  <c r="D9" i="86"/>
  <c r="D15" i="86"/>
  <c r="D11" i="86"/>
  <c r="D92" i="86"/>
  <c r="D84" i="86"/>
  <c r="D76" i="86"/>
  <c r="D68" i="86"/>
  <c r="D60" i="86"/>
  <c r="D52" i="86"/>
  <c r="D44" i="86"/>
  <c r="D36" i="86"/>
  <c r="D28" i="86"/>
  <c r="D14" i="86"/>
  <c r="D10" i="86"/>
  <c r="D20" i="86"/>
  <c r="D24" i="86"/>
  <c r="D90" i="86"/>
  <c r="D82" i="86"/>
  <c r="D74" i="86"/>
  <c r="D66" i="86"/>
  <c r="D58" i="86"/>
  <c r="D50" i="86"/>
  <c r="D42" i="86"/>
  <c r="D34" i="86"/>
  <c r="D8" i="86"/>
  <c r="D12" i="122" s="1"/>
  <c r="D7" i="86"/>
  <c r="D13" i="122" s="1"/>
  <c r="D88" i="86"/>
  <c r="D80" i="86"/>
  <c r="D72" i="86"/>
  <c r="D64" i="86"/>
  <c r="D56" i="86"/>
  <c r="D48" i="86"/>
  <c r="D40" i="86"/>
  <c r="D32" i="86"/>
  <c r="D16" i="86"/>
  <c r="D12" i="86"/>
  <c r="D18" i="86"/>
  <c r="D22" i="86"/>
  <c r="D26" i="86"/>
  <c r="D86" i="86"/>
  <c r="D78" i="86"/>
  <c r="D70" i="86"/>
  <c r="D62" i="86"/>
  <c r="D54" i="86"/>
  <c r="D46" i="86"/>
  <c r="D38" i="86"/>
  <c r="D30" i="86"/>
  <c r="AC86" i="76"/>
  <c r="AD86" i="76"/>
  <c r="AG86" i="76" s="1"/>
  <c r="AC70" i="76"/>
  <c r="AD70" i="76"/>
  <c r="AG70" i="76" s="1"/>
  <c r="AC54" i="76"/>
  <c r="AD54" i="76"/>
  <c r="AG54" i="76" s="1"/>
  <c r="AD85" i="76"/>
  <c r="AG85" i="76" s="1"/>
  <c r="AC85" i="76"/>
  <c r="AD69" i="76"/>
  <c r="AG69" i="76" s="1"/>
  <c r="AC69" i="76"/>
  <c r="AC80" i="76"/>
  <c r="AD80" i="76"/>
  <c r="AG80" i="76" s="1"/>
  <c r="AC64" i="76"/>
  <c r="AD64" i="76"/>
  <c r="AG64" i="76" s="1"/>
  <c r="AD79" i="76"/>
  <c r="AG79" i="76" s="1"/>
  <c r="AC79" i="76"/>
  <c r="AD63" i="76"/>
  <c r="AG63" i="76" s="1"/>
  <c r="AC63" i="76"/>
  <c r="AC50" i="76"/>
  <c r="AD50" i="76"/>
  <c r="AG50" i="76" s="1"/>
  <c r="AC82" i="76"/>
  <c r="AD82" i="76"/>
  <c r="AG82" i="76" s="1"/>
  <c r="AC66" i="76"/>
  <c r="AD66" i="76"/>
  <c r="AG66" i="76" s="1"/>
  <c r="AD52" i="76"/>
  <c r="AG52" i="76" s="1"/>
  <c r="AC52" i="76"/>
  <c r="AD81" i="76"/>
  <c r="AG81" i="76" s="1"/>
  <c r="AC81" i="76"/>
  <c r="AD65" i="76"/>
  <c r="AG65" i="76" s="1"/>
  <c r="AC65" i="76"/>
  <c r="AC76" i="76"/>
  <c r="AD76" i="76"/>
  <c r="AG76" i="76" s="1"/>
  <c r="AC60" i="76"/>
  <c r="AD60" i="76"/>
  <c r="AG60" i="76" s="1"/>
  <c r="AD75" i="76"/>
  <c r="AG75" i="76" s="1"/>
  <c r="AC75" i="76"/>
  <c r="AD59" i="76"/>
  <c r="AG59" i="76" s="1"/>
  <c r="AC59" i="76"/>
  <c r="AC78" i="76"/>
  <c r="AD78" i="76"/>
  <c r="AG78" i="76" s="1"/>
  <c r="AC62" i="76"/>
  <c r="AD62" i="76"/>
  <c r="AG62" i="76" s="1"/>
  <c r="AD77" i="76"/>
  <c r="AG77" i="76" s="1"/>
  <c r="AC77" i="76"/>
  <c r="AD61" i="76"/>
  <c r="AG61" i="76" s="1"/>
  <c r="AC61" i="76"/>
  <c r="AC88" i="76"/>
  <c r="AD88" i="76"/>
  <c r="AG88" i="76" s="1"/>
  <c r="AC72" i="76"/>
  <c r="AD72" i="76"/>
  <c r="AG72" i="76" s="1"/>
  <c r="AC56" i="76"/>
  <c r="AD56" i="76"/>
  <c r="AG56" i="76" s="1"/>
  <c r="AD87" i="76"/>
  <c r="AG87" i="76" s="1"/>
  <c r="AC87" i="76"/>
  <c r="AD71" i="76"/>
  <c r="AG71" i="76" s="1"/>
  <c r="AC71" i="76"/>
  <c r="AD55" i="76"/>
  <c r="AG55" i="76" s="1"/>
  <c r="AC55" i="76"/>
  <c r="AC90" i="76"/>
  <c r="AD90" i="76"/>
  <c r="AG90" i="76" s="1"/>
  <c r="AC74" i="76"/>
  <c r="AD74" i="76"/>
  <c r="AG74" i="76" s="1"/>
  <c r="AC58" i="76"/>
  <c r="AD58" i="76"/>
  <c r="AG58" i="76" s="1"/>
  <c r="AD89" i="76"/>
  <c r="AG89" i="76" s="1"/>
  <c r="AC89" i="76"/>
  <c r="AD73" i="76"/>
  <c r="AG73" i="76" s="1"/>
  <c r="AC73" i="76"/>
  <c r="AD57" i="76"/>
  <c r="AG57" i="76" s="1"/>
  <c r="AC57" i="76"/>
  <c r="AC84" i="76"/>
  <c r="AD84" i="76"/>
  <c r="AG84" i="76" s="1"/>
  <c r="AC68" i="76"/>
  <c r="AD68" i="76"/>
  <c r="AG68" i="76" s="1"/>
  <c r="AD83" i="76"/>
  <c r="AG83" i="76" s="1"/>
  <c r="AC83" i="76"/>
  <c r="AD67" i="76"/>
  <c r="AG67" i="76" s="1"/>
  <c r="AC67" i="76"/>
  <c r="AD85" i="77"/>
  <c r="AG85" i="77" s="1"/>
  <c r="AC85" i="77"/>
  <c r="AD69" i="77"/>
  <c r="AG69" i="77" s="1"/>
  <c r="AC69" i="77"/>
  <c r="AD53" i="77"/>
  <c r="AG53" i="77" s="1"/>
  <c r="AC53" i="77"/>
  <c r="AC88" i="77"/>
  <c r="AD88" i="77"/>
  <c r="AG88" i="77" s="1"/>
  <c r="AC76" i="77"/>
  <c r="AD76" i="77"/>
  <c r="AG76" i="77" s="1"/>
  <c r="AC60" i="77"/>
  <c r="AD60" i="77"/>
  <c r="AG60" i="77" s="1"/>
  <c r="AD42" i="77"/>
  <c r="AG42" i="77" s="1"/>
  <c r="AC42" i="77"/>
  <c r="AD79" i="77"/>
  <c r="AC79" i="77"/>
  <c r="AD63" i="77"/>
  <c r="AG63" i="77" s="1"/>
  <c r="AC63" i="77"/>
  <c r="AD47" i="77"/>
  <c r="AG47" i="77" s="1"/>
  <c r="AC47" i="77"/>
  <c r="AC82" i="77"/>
  <c r="AD82" i="77"/>
  <c r="AG82" i="77" s="1"/>
  <c r="AC66" i="77"/>
  <c r="AD66" i="77"/>
  <c r="AG66" i="77" s="1"/>
  <c r="AC50" i="77"/>
  <c r="AD50" i="77"/>
  <c r="AG50" i="77" s="1"/>
  <c r="AD81" i="77"/>
  <c r="AG81" i="77" s="1"/>
  <c r="AC81" i="77"/>
  <c r="AD65" i="77"/>
  <c r="AG65" i="77" s="1"/>
  <c r="AC65" i="77"/>
  <c r="AD49" i="77"/>
  <c r="AG49" i="77" s="1"/>
  <c r="AC49" i="77"/>
  <c r="AC72" i="77"/>
  <c r="AD72" i="77"/>
  <c r="AG72" i="77" s="1"/>
  <c r="AC56" i="77"/>
  <c r="AD56" i="77"/>
  <c r="AG56" i="77" s="1"/>
  <c r="AD75" i="77"/>
  <c r="AG75" i="77" s="1"/>
  <c r="AC75" i="77"/>
  <c r="AD59" i="77"/>
  <c r="AG59" i="77" s="1"/>
  <c r="AC59" i="77"/>
  <c r="AC78" i="77"/>
  <c r="AD78" i="77"/>
  <c r="AG78" i="77" s="1"/>
  <c r="AC62" i="77"/>
  <c r="AD62" i="77"/>
  <c r="AG62" i="77" s="1"/>
  <c r="AC46" i="77"/>
  <c r="AD46" i="77"/>
  <c r="AG46" i="77" s="1"/>
  <c r="AD77" i="77"/>
  <c r="AG77" i="77" s="1"/>
  <c r="AC77" i="77"/>
  <c r="AD61" i="77"/>
  <c r="AG61" i="77" s="1"/>
  <c r="AC61" i="77"/>
  <c r="AD45" i="77"/>
  <c r="AG45" i="77" s="1"/>
  <c r="AC45" i="77"/>
  <c r="AC84" i="77"/>
  <c r="AD84" i="77"/>
  <c r="AG84" i="77" s="1"/>
  <c r="AC68" i="77"/>
  <c r="AD68" i="77"/>
  <c r="AG68" i="77" s="1"/>
  <c r="AC52" i="77"/>
  <c r="AD52" i="77"/>
  <c r="AG52" i="77" s="1"/>
  <c r="AC38" i="77"/>
  <c r="AD38" i="77"/>
  <c r="AG38" i="77" s="1"/>
  <c r="AD87" i="77"/>
  <c r="AG87" i="77" s="1"/>
  <c r="AC87" i="77"/>
  <c r="AD71" i="77"/>
  <c r="AG71" i="77" s="1"/>
  <c r="AC71" i="77"/>
  <c r="AD55" i="77"/>
  <c r="AG55" i="77" s="1"/>
  <c r="AC55" i="77"/>
  <c r="AC74" i="77"/>
  <c r="AD74" i="77"/>
  <c r="AG74" i="77" s="1"/>
  <c r="AC58" i="77"/>
  <c r="AD58" i="77"/>
  <c r="AD73" i="77"/>
  <c r="AG73" i="77" s="1"/>
  <c r="AC73" i="77"/>
  <c r="AD57" i="77"/>
  <c r="AG57" i="77" s="1"/>
  <c r="AC57" i="77"/>
  <c r="AC43" i="77"/>
  <c r="AD43" i="77"/>
  <c r="AG43" i="77" s="1"/>
  <c r="AC80" i="77"/>
  <c r="AD80" i="77"/>
  <c r="AG80" i="77" s="1"/>
  <c r="AC64" i="77"/>
  <c r="AD64" i="77"/>
  <c r="AG64" i="77" s="1"/>
  <c r="AC48" i="77"/>
  <c r="AD48" i="77"/>
  <c r="AG48" i="77" s="1"/>
  <c r="AD83" i="77"/>
  <c r="AG83" i="77" s="1"/>
  <c r="AC83" i="77"/>
  <c r="AD67" i="77"/>
  <c r="AG67" i="77" s="1"/>
  <c r="AC67" i="77"/>
  <c r="AD51" i="77"/>
  <c r="AG51" i="77" s="1"/>
  <c r="AC51" i="77"/>
  <c r="AC86" i="77"/>
  <c r="AD86" i="77"/>
  <c r="AG86" i="77" s="1"/>
  <c r="AC70" i="77"/>
  <c r="AD70" i="77"/>
  <c r="AC54" i="77"/>
  <c r="AD54" i="77"/>
  <c r="AG54" i="77" s="1"/>
  <c r="AC94" i="78"/>
  <c r="AF94" i="78" s="1"/>
  <c r="AC104" i="78"/>
  <c r="AF104" i="78" s="1"/>
  <c r="AD104" i="78"/>
  <c r="AC103" i="78"/>
  <c r="AC90" i="78"/>
  <c r="AC99" i="78"/>
  <c r="AD98" i="78"/>
  <c r="AD100" i="78"/>
  <c r="AD102" i="78"/>
  <c r="AD94" i="78"/>
  <c r="AH17" i="77"/>
  <c r="AE17" i="77"/>
  <c r="AJ17" i="77" s="1"/>
  <c r="AG10" i="77"/>
  <c r="AG99" i="76"/>
  <c r="AC26" i="78"/>
  <c r="AD42" i="78"/>
  <c r="AG42" i="78" s="1"/>
  <c r="AD84" i="78"/>
  <c r="AG84" i="78" s="1"/>
  <c r="AC84" i="78"/>
  <c r="AD92" i="78"/>
  <c r="AG92" i="78" s="1"/>
  <c r="AC92" i="78"/>
  <c r="AD88" i="78"/>
  <c r="AC88" i="78"/>
  <c r="AD46" i="78"/>
  <c r="AG46" i="78" s="1"/>
  <c r="AC34" i="78"/>
  <c r="AF34" i="78" s="1"/>
  <c r="AF12" i="76"/>
  <c r="AC44" i="78"/>
  <c r="AF44" i="78" s="1"/>
  <c r="AD32" i="78"/>
  <c r="AG32" i="78" s="1"/>
  <c r="AC36" i="78"/>
  <c r="AF36" i="78" s="1"/>
  <c r="AC40" i="78"/>
  <c r="AC38" i="78"/>
  <c r="AF38" i="78" s="1"/>
  <c r="AC46" i="78"/>
  <c r="AF46" i="78" s="1"/>
  <c r="AC78" i="78"/>
  <c r="AF78" i="78" s="1"/>
  <c r="AC80" i="78"/>
  <c r="AD80" i="78"/>
  <c r="AG80" i="78" s="1"/>
  <c r="AC86" i="78"/>
  <c r="AD86" i="78"/>
  <c r="AG86" i="78" s="1"/>
  <c r="AD96" i="78"/>
  <c r="AG96" i="78" s="1"/>
  <c r="AC96" i="78"/>
  <c r="AC42" i="78"/>
  <c r="AC32" i="78"/>
  <c r="AF32" i="78" s="1"/>
  <c r="AD26" i="78"/>
  <c r="AG26" i="78" s="1"/>
  <c r="AD44" i="78"/>
  <c r="AG44" i="78" s="1"/>
  <c r="AC48" i="78"/>
  <c r="AD48" i="78"/>
  <c r="AD73" i="78"/>
  <c r="AG73" i="78" s="1"/>
  <c r="AC73" i="78"/>
  <c r="AD78" i="78"/>
  <c r="AG78" i="78" s="1"/>
  <c r="AD71" i="78"/>
  <c r="AG71" i="78" s="1"/>
  <c r="AC71" i="78"/>
  <c r="AC91" i="78"/>
  <c r="AD91" i="78"/>
  <c r="AD95" i="78"/>
  <c r="AG95" i="78" s="1"/>
  <c r="AC95" i="78"/>
  <c r="AC57" i="78"/>
  <c r="AD57" i="78"/>
  <c r="AG57" i="78" s="1"/>
  <c r="AD61" i="78"/>
  <c r="AG61" i="78" s="1"/>
  <c r="AC61" i="78"/>
  <c r="AC64" i="78"/>
  <c r="AD64" i="78"/>
  <c r="AC68" i="78"/>
  <c r="AD68" i="78"/>
  <c r="AC31" i="77"/>
  <c r="AD31" i="77"/>
  <c r="AC46" i="76"/>
  <c r="AD46" i="76"/>
  <c r="AD32" i="77"/>
  <c r="AG32" i="77" s="1"/>
  <c r="AC32" i="77"/>
  <c r="AC36" i="77"/>
  <c r="AD36" i="77"/>
  <c r="AG36" i="77" s="1"/>
  <c r="AC40" i="77"/>
  <c r="AD40" i="77"/>
  <c r="AG40" i="77" s="1"/>
  <c r="AC44" i="77"/>
  <c r="AD44" i="77"/>
  <c r="AG44" i="77" s="1"/>
  <c r="AC47" i="76"/>
  <c r="AD47" i="76"/>
  <c r="AG47" i="76" s="1"/>
  <c r="AC53" i="76"/>
  <c r="AD53" i="76"/>
  <c r="AG53" i="76" s="1"/>
  <c r="AF16" i="77"/>
  <c r="AE20" i="77"/>
  <c r="AJ20" i="77" s="1"/>
  <c r="AF20" i="77"/>
  <c r="AD38" i="78"/>
  <c r="AG38" i="78" s="1"/>
  <c r="AD36" i="78"/>
  <c r="AG36" i="78" s="1"/>
  <c r="AD34" i="78"/>
  <c r="AG34" i="78" s="1"/>
  <c r="AC52" i="78"/>
  <c r="AD52" i="78"/>
  <c r="AD58" i="78"/>
  <c r="AG58" i="78" s="1"/>
  <c r="AC58" i="78"/>
  <c r="AC62" i="78"/>
  <c r="AD62" i="78"/>
  <c r="AG62" i="78" s="1"/>
  <c r="AC76" i="78"/>
  <c r="AD76" i="78"/>
  <c r="AC59" i="78"/>
  <c r="AD59" i="78"/>
  <c r="AG59" i="78" s="1"/>
  <c r="AC81" i="78"/>
  <c r="AD81" i="78"/>
  <c r="AG81" i="78" s="1"/>
  <c r="AC89" i="78"/>
  <c r="AD89" i="78"/>
  <c r="AG89" i="78" s="1"/>
  <c r="AD30" i="78"/>
  <c r="AG30" i="78" s="1"/>
  <c r="AC30" i="78"/>
  <c r="AC55" i="78"/>
  <c r="AD55" i="78"/>
  <c r="AG55" i="78" s="1"/>
  <c r="AC27" i="78"/>
  <c r="AD27" i="78"/>
  <c r="AG27" i="78" s="1"/>
  <c r="AD27" i="77"/>
  <c r="AC27" i="77"/>
  <c r="AD39" i="77"/>
  <c r="AC39" i="77"/>
  <c r="AC40" i="76"/>
  <c r="AD40" i="76"/>
  <c r="AG40" i="76" s="1"/>
  <c r="AC41" i="76"/>
  <c r="AD41" i="76"/>
  <c r="AG41" i="76" s="1"/>
  <c r="AC51" i="76"/>
  <c r="AD51" i="76"/>
  <c r="AG51" i="76" s="1"/>
  <c r="AC29" i="77"/>
  <c r="AD29" i="77"/>
  <c r="AG29" i="77" s="1"/>
  <c r="AG14" i="77"/>
  <c r="AH14" i="77" s="1"/>
  <c r="AE13" i="77"/>
  <c r="AJ13" i="77" s="1"/>
  <c r="AD40" i="78"/>
  <c r="AG40" i="78" s="1"/>
  <c r="AD54" i="78"/>
  <c r="AG54" i="78" s="1"/>
  <c r="AC54" i="78"/>
  <c r="AC74" i="78"/>
  <c r="AD74" i="78"/>
  <c r="AG74" i="78" s="1"/>
  <c r="AC82" i="78"/>
  <c r="AD82" i="78"/>
  <c r="AG82" i="78" s="1"/>
  <c r="AD63" i="78"/>
  <c r="AG63" i="78" s="1"/>
  <c r="AC63" i="78"/>
  <c r="AD83" i="78"/>
  <c r="AC83" i="78"/>
  <c r="AD85" i="78"/>
  <c r="AG85" i="78" s="1"/>
  <c r="AC85" i="78"/>
  <c r="AC87" i="78"/>
  <c r="AD87" i="78"/>
  <c r="AG87" i="78" s="1"/>
  <c r="AC93" i="78"/>
  <c r="AD93" i="78"/>
  <c r="AG93" i="78" s="1"/>
  <c r="AD56" i="78"/>
  <c r="AC56" i="78"/>
  <c r="AD60" i="78"/>
  <c r="AC60" i="78"/>
  <c r="AD65" i="78"/>
  <c r="AG65" i="78" s="1"/>
  <c r="AC65" i="78"/>
  <c r="AC69" i="78"/>
  <c r="AD69" i="78"/>
  <c r="AG69" i="78" s="1"/>
  <c r="AC72" i="78"/>
  <c r="AD72" i="78"/>
  <c r="AD30" i="77"/>
  <c r="AG30" i="77" s="1"/>
  <c r="AC30" i="77"/>
  <c r="AC35" i="77"/>
  <c r="AD35" i="77"/>
  <c r="AC44" i="76"/>
  <c r="AD44" i="76"/>
  <c r="AG44" i="76" s="1"/>
  <c r="AD34" i="77"/>
  <c r="AG34" i="77" s="1"/>
  <c r="AC34" i="77"/>
  <c r="AC39" i="76"/>
  <c r="AD39" i="76"/>
  <c r="AG39" i="76" s="1"/>
  <c r="AD45" i="76"/>
  <c r="AG45" i="76" s="1"/>
  <c r="AC45" i="76"/>
  <c r="AC37" i="77"/>
  <c r="AD37" i="77"/>
  <c r="AG37" i="77" s="1"/>
  <c r="AD41" i="77"/>
  <c r="AG41" i="77" s="1"/>
  <c r="AC41" i="77"/>
  <c r="AF24" i="77"/>
  <c r="AG11" i="77"/>
  <c r="AH11" i="77" s="1"/>
  <c r="AG25" i="77"/>
  <c r="AC17" i="76"/>
  <c r="AD50" i="78"/>
  <c r="AG50" i="78" s="1"/>
  <c r="AC50" i="78"/>
  <c r="AC28" i="78"/>
  <c r="AD28" i="78"/>
  <c r="AG28" i="78" s="1"/>
  <c r="AC66" i="78"/>
  <c r="AD66" i="78"/>
  <c r="AG66" i="78" s="1"/>
  <c r="AD70" i="78"/>
  <c r="AG70" i="78" s="1"/>
  <c r="AC70" i="78"/>
  <c r="AD77" i="78"/>
  <c r="AG77" i="78" s="1"/>
  <c r="AC77" i="78"/>
  <c r="AD67" i="78"/>
  <c r="AG67" i="78" s="1"/>
  <c r="AC67" i="78"/>
  <c r="AD75" i="78"/>
  <c r="AG75" i="78" s="1"/>
  <c r="AC75" i="78"/>
  <c r="AC28" i="77"/>
  <c r="AD28" i="77"/>
  <c r="AG28" i="77" s="1"/>
  <c r="AC26" i="77"/>
  <c r="AD26" i="77"/>
  <c r="AG26" i="77" s="1"/>
  <c r="AC42" i="76"/>
  <c r="AD42" i="76"/>
  <c r="AC48" i="76"/>
  <c r="AD48" i="76"/>
  <c r="AG48" i="76" s="1"/>
  <c r="AD43" i="76"/>
  <c r="AG43" i="76" s="1"/>
  <c r="AC43" i="76"/>
  <c r="AC49" i="76"/>
  <c r="AD49" i="76"/>
  <c r="AG49" i="76" s="1"/>
  <c r="AC33" i="77"/>
  <c r="AD33" i="77"/>
  <c r="AG33" i="77" s="1"/>
  <c r="AE106" i="77"/>
  <c r="AJ106" i="77" s="1"/>
  <c r="AF106" i="77"/>
  <c r="AE8" i="77"/>
  <c r="AJ8" i="77" s="1"/>
  <c r="AF8" i="77"/>
  <c r="AC29" i="78"/>
  <c r="AD29" i="78"/>
  <c r="AG29" i="78" s="1"/>
  <c r="AC41" i="78"/>
  <c r="AD41" i="78"/>
  <c r="AG41" i="78" s="1"/>
  <c r="AC49" i="78"/>
  <c r="AD49" i="78"/>
  <c r="AG49" i="78" s="1"/>
  <c r="AD31" i="78"/>
  <c r="AG31" i="78" s="1"/>
  <c r="AC31" i="78"/>
  <c r="AD35" i="78"/>
  <c r="AG35" i="78" s="1"/>
  <c r="AC35" i="78"/>
  <c r="AD39" i="78"/>
  <c r="AG39" i="78" s="1"/>
  <c r="AC39" i="78"/>
  <c r="AC47" i="78"/>
  <c r="AD47" i="78"/>
  <c r="AG47" i="78" s="1"/>
  <c r="AC79" i="78"/>
  <c r="AD79" i="78"/>
  <c r="AG79" i="78" s="1"/>
  <c r="AC45" i="78"/>
  <c r="AD45" i="78"/>
  <c r="AG45" i="78" s="1"/>
  <c r="AC53" i="78"/>
  <c r="AD53" i="78"/>
  <c r="AG53" i="78" s="1"/>
  <c r="AC33" i="78"/>
  <c r="AD33" i="78"/>
  <c r="AG33" i="78" s="1"/>
  <c r="AC37" i="78"/>
  <c r="AD37" i="78"/>
  <c r="AG37" i="78" s="1"/>
  <c r="AD43" i="78"/>
  <c r="AG43" i="78" s="1"/>
  <c r="AC43" i="78"/>
  <c r="AC51" i="78"/>
  <c r="AD51" i="78"/>
  <c r="AG51" i="78" s="1"/>
  <c r="AE107" i="77"/>
  <c r="H90" i="86"/>
  <c r="H74" i="86"/>
  <c r="H58" i="86"/>
  <c r="H42" i="86"/>
  <c r="H26" i="86"/>
  <c r="H18" i="86"/>
  <c r="H83" i="86"/>
  <c r="H67" i="86"/>
  <c r="H51" i="86"/>
  <c r="H35" i="86"/>
  <c r="H13" i="86"/>
  <c r="H9" i="86"/>
  <c r="H88" i="86"/>
  <c r="H80" i="86"/>
  <c r="H72" i="86"/>
  <c r="H64" i="86"/>
  <c r="H56" i="86"/>
  <c r="H48" i="86"/>
  <c r="H40" i="86"/>
  <c r="H32" i="86"/>
  <c r="H19" i="86"/>
  <c r="H23" i="86"/>
  <c r="H89" i="86"/>
  <c r="H81" i="86"/>
  <c r="H73" i="86"/>
  <c r="H65" i="86"/>
  <c r="H57" i="86"/>
  <c r="H49" i="86"/>
  <c r="H41" i="86"/>
  <c r="H33" i="86"/>
  <c r="H14" i="86"/>
  <c r="H10" i="86"/>
  <c r="H82" i="86"/>
  <c r="H66" i="86"/>
  <c r="H50" i="86"/>
  <c r="H34" i="86"/>
  <c r="H22" i="86"/>
  <c r="H8" i="86"/>
  <c r="H91" i="86"/>
  <c r="H75" i="86"/>
  <c r="H59" i="86"/>
  <c r="H43" i="86"/>
  <c r="H27" i="86"/>
  <c r="H16" i="86"/>
  <c r="H12" i="86"/>
  <c r="H7" i="86"/>
  <c r="H86" i="86"/>
  <c r="H78" i="86"/>
  <c r="H70" i="86"/>
  <c r="H62" i="86"/>
  <c r="H54" i="86"/>
  <c r="H46" i="86"/>
  <c r="H38" i="86"/>
  <c r="H30" i="86"/>
  <c r="H20" i="86"/>
  <c r="H24" i="86"/>
  <c r="H87" i="86"/>
  <c r="H79" i="86"/>
  <c r="H71" i="86"/>
  <c r="H63" i="86"/>
  <c r="H55" i="86"/>
  <c r="H47" i="86"/>
  <c r="H39" i="86"/>
  <c r="H31" i="86"/>
  <c r="H15" i="86"/>
  <c r="H11" i="86"/>
  <c r="H92" i="86"/>
  <c r="H84" i="86"/>
  <c r="H76" i="86"/>
  <c r="H68" i="86"/>
  <c r="H60" i="86"/>
  <c r="H52" i="86"/>
  <c r="H44" i="86"/>
  <c r="H36" i="86"/>
  <c r="H28" i="86"/>
  <c r="H17" i="86"/>
  <c r="H21" i="86"/>
  <c r="H25" i="86"/>
  <c r="H93" i="86"/>
  <c r="H85" i="86"/>
  <c r="H77" i="86"/>
  <c r="H69" i="86"/>
  <c r="H61" i="86"/>
  <c r="H53" i="86"/>
  <c r="H45" i="86"/>
  <c r="H37" i="86"/>
  <c r="H29" i="86"/>
  <c r="D8" i="87" l="1"/>
  <c r="AI21" i="77"/>
  <c r="AE21" i="77"/>
  <c r="AJ21" i="77" s="1"/>
  <c r="AH10" i="77"/>
  <c r="AE25" i="77"/>
  <c r="AJ25" i="77" s="1"/>
  <c r="AE104" i="77"/>
  <c r="AJ104" i="77" s="1"/>
  <c r="AE24" i="77"/>
  <c r="AJ24" i="77" s="1"/>
  <c r="AH25" i="77"/>
  <c r="AE16" i="77"/>
  <c r="AJ16" i="77" s="1"/>
  <c r="AI19" i="77"/>
  <c r="AE10" i="77"/>
  <c r="AJ10" i="77" s="1"/>
  <c r="AE6" i="77"/>
  <c r="AJ6" i="77" s="1"/>
  <c r="AH99" i="76"/>
  <c r="AE31" i="76"/>
  <c r="AJ31" i="76" s="1"/>
  <c r="AE6" i="76"/>
  <c r="AJ6" i="76" s="1"/>
  <c r="AI27" i="76"/>
  <c r="K42" i="116"/>
  <c r="H42" i="116"/>
  <c r="AH95" i="77"/>
  <c r="J42" i="116"/>
  <c r="L42" i="116"/>
  <c r="G42" i="116"/>
  <c r="AE12" i="76"/>
  <c r="AJ12" i="76" s="1"/>
  <c r="AI17" i="77"/>
  <c r="AI9" i="77"/>
  <c r="AH18" i="77"/>
  <c r="AH21" i="77"/>
  <c r="AH15" i="77"/>
  <c r="AH103" i="77"/>
  <c r="AI22" i="77"/>
  <c r="AE18" i="77"/>
  <c r="AJ18" i="77" s="1"/>
  <c r="AE11" i="77"/>
  <c r="AJ11" i="77" s="1"/>
  <c r="AE14" i="77"/>
  <c r="AJ14" i="77" s="1"/>
  <c r="AE9" i="77"/>
  <c r="AJ9" i="77" s="1"/>
  <c r="AE99" i="76"/>
  <c r="AJ99" i="76" s="1"/>
  <c r="AE103" i="77"/>
  <c r="AJ103" i="77" s="1"/>
  <c r="AE24" i="76"/>
  <c r="AE98" i="77"/>
  <c r="AJ98" i="77" s="1"/>
  <c r="AE22" i="77"/>
  <c r="AJ22" i="77" s="1"/>
  <c r="AH22" i="77"/>
  <c r="AH93" i="77"/>
  <c r="AH24" i="76"/>
  <c r="AE93" i="76"/>
  <c r="AJ93" i="76" s="1"/>
  <c r="AE23" i="76"/>
  <c r="AJ23" i="76" s="1"/>
  <c r="AH19" i="77"/>
  <c r="AE98" i="76"/>
  <c r="AJ98" i="76" s="1"/>
  <c r="AH104" i="77"/>
  <c r="AH98" i="77"/>
  <c r="AI98" i="77"/>
  <c r="AI15" i="77"/>
  <c r="AH9" i="77"/>
  <c r="AE19" i="77"/>
  <c r="AJ19" i="77" s="1"/>
  <c r="AH12" i="77"/>
  <c r="AI103" i="77"/>
  <c r="AE11" i="76"/>
  <c r="AJ11" i="76" s="1"/>
  <c r="AE23" i="77"/>
  <c r="AJ23" i="77" s="1"/>
  <c r="AI23" i="77"/>
  <c r="AE95" i="77"/>
  <c r="AJ95" i="77" s="1"/>
  <c r="AI95" i="77"/>
  <c r="M42" i="116"/>
  <c r="AI18" i="77"/>
  <c r="M42" i="110"/>
  <c r="AE29" i="76"/>
  <c r="AJ29" i="76" s="1"/>
  <c r="M42" i="117"/>
  <c r="AJ24" i="76"/>
  <c r="AI104" i="77"/>
  <c r="AE27" i="76"/>
  <c r="AJ27" i="76" s="1"/>
  <c r="AH31" i="76"/>
  <c r="AH28" i="76"/>
  <c r="AI22" i="76"/>
  <c r="AI31" i="76"/>
  <c r="AI23" i="76"/>
  <c r="AG92" i="76"/>
  <c r="AH92" i="76" s="1"/>
  <c r="AE19" i="78"/>
  <c r="AJ19" i="78" s="1"/>
  <c r="AI10" i="78"/>
  <c r="AH107" i="76"/>
  <c r="AH32" i="76"/>
  <c r="AH23" i="76"/>
  <c r="AI95" i="76"/>
  <c r="AH93" i="76"/>
  <c r="AI34" i="76"/>
  <c r="AH96" i="76"/>
  <c r="AH107" i="77"/>
  <c r="AE8" i="76"/>
  <c r="AJ8" i="76" s="1"/>
  <c r="AE15" i="77"/>
  <c r="AJ15" i="77" s="1"/>
  <c r="AE15" i="76"/>
  <c r="AJ15" i="76" s="1"/>
  <c r="AI12" i="77"/>
  <c r="AE35" i="76"/>
  <c r="AJ35" i="76"/>
  <c r="AE102" i="76"/>
  <c r="AJ102" i="76" s="1"/>
  <c r="AI107" i="77"/>
  <c r="AH16" i="76"/>
  <c r="AE12" i="77"/>
  <c r="AJ12" i="77" s="1"/>
  <c r="AF26" i="76"/>
  <c r="AI26" i="76" s="1"/>
  <c r="AE34" i="76"/>
  <c r="AJ34" i="76" s="1"/>
  <c r="AH19" i="76"/>
  <c r="AH8" i="76"/>
  <c r="AI102" i="76"/>
  <c r="AH27" i="76"/>
  <c r="AI16" i="76"/>
  <c r="AH21" i="76"/>
  <c r="AH33" i="76"/>
  <c r="AI11" i="76"/>
  <c r="AI36" i="76"/>
  <c r="AH106" i="76"/>
  <c r="AI25" i="76"/>
  <c r="AH35" i="76"/>
  <c r="AH34" i="76"/>
  <c r="AE106" i="76"/>
  <c r="AJ106" i="76" s="1"/>
  <c r="AG18" i="76"/>
  <c r="AH18" i="76" s="1"/>
  <c r="AH95" i="76"/>
  <c r="AH14" i="76"/>
  <c r="AH20" i="76"/>
  <c r="AH22" i="76"/>
  <c r="AE25" i="76"/>
  <c r="AJ25" i="76" s="1"/>
  <c r="AJ18" i="76"/>
  <c r="AE20" i="76"/>
  <c r="AJ20" i="76" s="1"/>
  <c r="AH36" i="76"/>
  <c r="AE22" i="76"/>
  <c r="AJ22" i="76" s="1"/>
  <c r="AH25" i="76"/>
  <c r="AE36" i="76"/>
  <c r="AJ36" i="76" s="1"/>
  <c r="AE95" i="76"/>
  <c r="AJ95" i="76" s="1"/>
  <c r="AI32" i="78"/>
  <c r="AI46" i="78"/>
  <c r="AE30" i="76"/>
  <c r="AJ30" i="76" s="1"/>
  <c r="AH11" i="76"/>
  <c r="AI9" i="76"/>
  <c r="AH13" i="76"/>
  <c r="AE28" i="76"/>
  <c r="AJ28" i="76" s="1"/>
  <c r="AE37" i="76"/>
  <c r="AJ37" i="76" s="1"/>
  <c r="AI38" i="76"/>
  <c r="AH97" i="76"/>
  <c r="AI93" i="76"/>
  <c r="AE14" i="76"/>
  <c r="AJ14" i="76" s="1"/>
  <c r="AE97" i="76"/>
  <c r="AJ97" i="76" s="1"/>
  <c r="AE96" i="76"/>
  <c r="AF98" i="76"/>
  <c r="AH98" i="76" s="1"/>
  <c r="AH102" i="76"/>
  <c r="AI96" i="76"/>
  <c r="AI44" i="78"/>
  <c r="AE32" i="76"/>
  <c r="AJ32" i="76" s="1"/>
  <c r="AE19" i="76"/>
  <c r="AJ19" i="76" s="1"/>
  <c r="AE101" i="76"/>
  <c r="AJ101" i="76" s="1"/>
  <c r="AE21" i="76"/>
  <c r="AJ21" i="76" s="1"/>
  <c r="AG29" i="76"/>
  <c r="AH29" i="76" s="1"/>
  <c r="AE13" i="76"/>
  <c r="AJ13" i="76" s="1"/>
  <c r="AH15" i="76"/>
  <c r="AE104" i="76"/>
  <c r="AJ104" i="76" s="1"/>
  <c r="AI21" i="76"/>
  <c r="AH101" i="76"/>
  <c r="AI93" i="77"/>
  <c r="AE93" i="77"/>
  <c r="AJ93" i="77" s="1"/>
  <c r="AE16" i="76"/>
  <c r="AJ16" i="76" s="1"/>
  <c r="AE107" i="76"/>
  <c r="AE33" i="76"/>
  <c r="AJ33" i="76" s="1"/>
  <c r="AJ96" i="76"/>
  <c r="AE26" i="76"/>
  <c r="AJ26" i="76" s="1"/>
  <c r="AE10" i="76"/>
  <c r="AJ10" i="76" s="1"/>
  <c r="AI103" i="76"/>
  <c r="AI107" i="78"/>
  <c r="AE22" i="78"/>
  <c r="AJ22" i="78" s="1"/>
  <c r="AE17" i="78"/>
  <c r="AJ17" i="78" s="1"/>
  <c r="AE13" i="78"/>
  <c r="AJ13" i="78" s="1"/>
  <c r="AI101" i="78"/>
  <c r="AE25" i="78"/>
  <c r="AF101" i="77"/>
  <c r="AE101" i="77"/>
  <c r="AJ101" i="77" s="1"/>
  <c r="AE96" i="77"/>
  <c r="AJ96" i="77" s="1"/>
  <c r="AF96" i="77"/>
  <c r="AE102" i="77"/>
  <c r="AJ102" i="77" s="1"/>
  <c r="AF102" i="77"/>
  <c r="AE97" i="77"/>
  <c r="AJ97" i="77" s="1"/>
  <c r="AF97" i="77"/>
  <c r="AE100" i="77"/>
  <c r="AJ100" i="77" s="1"/>
  <c r="AF100" i="77"/>
  <c r="AF99" i="77"/>
  <c r="AE99" i="77"/>
  <c r="AJ99" i="77" s="1"/>
  <c r="AE94" i="77"/>
  <c r="AJ94" i="77" s="1"/>
  <c r="AF94" i="77"/>
  <c r="AI100" i="76"/>
  <c r="AI94" i="76"/>
  <c r="AH8" i="77"/>
  <c r="AI8" i="77"/>
  <c r="AH16" i="77"/>
  <c r="AI16" i="77"/>
  <c r="AI11" i="78"/>
  <c r="AE9" i="76"/>
  <c r="AJ9" i="76" s="1"/>
  <c r="AI14" i="76"/>
  <c r="AI101" i="76"/>
  <c r="AI13" i="76"/>
  <c r="AI15" i="76"/>
  <c r="AI11" i="77"/>
  <c r="AH6" i="77"/>
  <c r="AH104" i="76"/>
  <c r="AI104" i="76"/>
  <c r="AI107" i="76"/>
  <c r="AI106" i="76"/>
  <c r="AI28" i="76"/>
  <c r="AI37" i="76"/>
  <c r="AH6" i="76"/>
  <c r="AH30" i="76"/>
  <c r="AI30" i="76"/>
  <c r="AH106" i="77"/>
  <c r="AI106" i="77"/>
  <c r="AH24" i="77"/>
  <c r="AI24" i="77"/>
  <c r="AH13" i="77"/>
  <c r="AI13" i="77"/>
  <c r="AH20" i="77"/>
  <c r="AI20" i="77"/>
  <c r="AH12" i="76"/>
  <c r="AI12" i="76"/>
  <c r="AI91" i="77"/>
  <c r="AH9" i="76"/>
  <c r="AH10" i="76"/>
  <c r="AI10" i="76"/>
  <c r="AI20" i="76"/>
  <c r="AI19" i="76"/>
  <c r="AI8" i="76"/>
  <c r="AI33" i="76"/>
  <c r="AI6" i="76"/>
  <c r="AI25" i="77"/>
  <c r="AI35" i="76"/>
  <c r="AI10" i="77"/>
  <c r="AI99" i="76"/>
  <c r="AI32" i="76"/>
  <c r="AI21" i="78"/>
  <c r="AI8" i="78"/>
  <c r="AI97" i="78"/>
  <c r="AI97" i="76"/>
  <c r="AI24" i="76"/>
  <c r="AI14" i="77"/>
  <c r="AI6" i="77"/>
  <c r="AE42" i="78"/>
  <c r="AJ42" i="78" s="1"/>
  <c r="AI78" i="78"/>
  <c r="AF25" i="78"/>
  <c r="AI25" i="78" s="1"/>
  <c r="AF17" i="78"/>
  <c r="AI17" i="78" s="1"/>
  <c r="AI24" i="78"/>
  <c r="AI23" i="78"/>
  <c r="AH106" i="78"/>
  <c r="AI106" i="78"/>
  <c r="AH21" i="78"/>
  <c r="AG13" i="78"/>
  <c r="AI13" i="78" s="1"/>
  <c r="AI38" i="78"/>
  <c r="AH19" i="78"/>
  <c r="AI19" i="78"/>
  <c r="AH107" i="78"/>
  <c r="AI16" i="78"/>
  <c r="AI9" i="78"/>
  <c r="AH18" i="78"/>
  <c r="AI18" i="78"/>
  <c r="AE14" i="78"/>
  <c r="AJ14" i="78" s="1"/>
  <c r="AI36" i="78"/>
  <c r="AI34" i="78"/>
  <c r="AI14" i="78"/>
  <c r="AH20" i="78"/>
  <c r="AI20" i="78"/>
  <c r="AH6" i="78"/>
  <c r="AI6" i="78"/>
  <c r="AE8" i="78"/>
  <c r="AJ8" i="78" s="1"/>
  <c r="AE18" i="78"/>
  <c r="AJ18" i="78" s="1"/>
  <c r="AH22" i="78"/>
  <c r="AI22" i="78"/>
  <c r="AI15" i="78"/>
  <c r="AI12" i="78"/>
  <c r="AE103" i="76"/>
  <c r="AJ103" i="76" s="1"/>
  <c r="AH103" i="76"/>
  <c r="AF91" i="76"/>
  <c r="AE91" i="76"/>
  <c r="AJ91" i="76" s="1"/>
  <c r="AE94" i="76"/>
  <c r="AJ94" i="76" s="1"/>
  <c r="AE100" i="76"/>
  <c r="AJ100" i="76" s="1"/>
  <c r="AH94" i="76"/>
  <c r="AH100" i="76"/>
  <c r="AF42" i="78"/>
  <c r="AH12" i="78"/>
  <c r="G9" i="87"/>
  <c r="H8" i="87"/>
  <c r="AE38" i="76"/>
  <c r="AJ38" i="76" s="1"/>
  <c r="AH11" i="78"/>
  <c r="AH10" i="78"/>
  <c r="AE23" i="78"/>
  <c r="AJ23" i="78" s="1"/>
  <c r="AJ25" i="78"/>
  <c r="AE6" i="78"/>
  <c r="AJ6" i="78" s="1"/>
  <c r="AE20" i="78"/>
  <c r="AJ20" i="78" s="1"/>
  <c r="AE12" i="78"/>
  <c r="AJ12" i="78" s="1"/>
  <c r="AH23" i="78"/>
  <c r="AH16" i="78"/>
  <c r="AH9" i="78"/>
  <c r="AH97" i="78"/>
  <c r="AH8" i="78"/>
  <c r="AH14" i="78"/>
  <c r="AH38" i="78"/>
  <c r="AH46" i="78"/>
  <c r="AF40" i="78"/>
  <c r="AH24" i="78"/>
  <c r="AE16" i="78"/>
  <c r="AJ16" i="78" s="1"/>
  <c r="AE107" i="78"/>
  <c r="AE46" i="78"/>
  <c r="AJ46" i="78" s="1"/>
  <c r="AE24" i="78"/>
  <c r="AJ24" i="78" s="1"/>
  <c r="AE11" i="78"/>
  <c r="AJ11" i="78" s="1"/>
  <c r="AE97" i="78"/>
  <c r="AJ97" i="78" s="1"/>
  <c r="AE78" i="78"/>
  <c r="AJ78" i="78" s="1"/>
  <c r="AE9" i="78"/>
  <c r="AJ9" i="78" s="1"/>
  <c r="AE106" i="78"/>
  <c r="AJ106" i="78" s="1"/>
  <c r="AE21" i="78"/>
  <c r="AJ21" i="78" s="1"/>
  <c r="AH15" i="78"/>
  <c r="AE101" i="78"/>
  <c r="AJ101" i="78" s="1"/>
  <c r="AE38" i="78"/>
  <c r="AJ38" i="78" s="1"/>
  <c r="AH44" i="78"/>
  <c r="AE15" i="78"/>
  <c r="AJ15" i="78" s="1"/>
  <c r="AH101" i="78"/>
  <c r="AE44" i="78"/>
  <c r="AJ44" i="78" s="1"/>
  <c r="AE10" i="78"/>
  <c r="AJ10" i="78" s="1"/>
  <c r="AE91" i="77"/>
  <c r="AJ91" i="77" s="1"/>
  <c r="AH91" i="77"/>
  <c r="AF90" i="77"/>
  <c r="AE90" i="77"/>
  <c r="AF89" i="77"/>
  <c r="AE89" i="77"/>
  <c r="AJ89" i="77" s="1"/>
  <c r="AJ90" i="77"/>
  <c r="AG90" i="77"/>
  <c r="AG92" i="77"/>
  <c r="AE92" i="77"/>
  <c r="AJ92" i="77" s="1"/>
  <c r="AF92" i="77"/>
  <c r="AH38" i="76"/>
  <c r="AF84" i="76"/>
  <c r="AE84" i="76"/>
  <c r="AJ84" i="76" s="1"/>
  <c r="AF58" i="76"/>
  <c r="AE58" i="76"/>
  <c r="AJ58" i="76" s="1"/>
  <c r="AE72" i="76"/>
  <c r="AJ72" i="76" s="1"/>
  <c r="AF72" i="76"/>
  <c r="AF62" i="76"/>
  <c r="AE62" i="76"/>
  <c r="AJ62" i="76" s="1"/>
  <c r="AF76" i="76"/>
  <c r="AJ76" i="76"/>
  <c r="AE76" i="76"/>
  <c r="AF66" i="76"/>
  <c r="AE66" i="76"/>
  <c r="AJ66" i="76" s="1"/>
  <c r="AE63" i="76"/>
  <c r="AJ63" i="76" s="1"/>
  <c r="AF63" i="76"/>
  <c r="AF69" i="76"/>
  <c r="AE69" i="76"/>
  <c r="AJ69" i="76" s="1"/>
  <c r="AF67" i="76"/>
  <c r="AE67" i="76"/>
  <c r="AJ67" i="76" s="1"/>
  <c r="AE57" i="76"/>
  <c r="AJ57" i="76" s="1"/>
  <c r="AF57" i="76"/>
  <c r="AF89" i="76"/>
  <c r="AE89" i="76"/>
  <c r="AJ89" i="76" s="1"/>
  <c r="AJ71" i="76"/>
  <c r="AF71" i="76"/>
  <c r="AE71" i="76"/>
  <c r="AF77" i="76"/>
  <c r="AJ77" i="76"/>
  <c r="AE77" i="76"/>
  <c r="AF59" i="76"/>
  <c r="AE59" i="76"/>
  <c r="AJ59" i="76" s="1"/>
  <c r="AE65" i="76"/>
  <c r="AJ65" i="76" s="1"/>
  <c r="AF65" i="76"/>
  <c r="AF52" i="76"/>
  <c r="AE52" i="76"/>
  <c r="AJ52" i="76" s="1"/>
  <c r="AF64" i="76"/>
  <c r="AE64" i="76"/>
  <c r="AJ64" i="76" s="1"/>
  <c r="AF54" i="76"/>
  <c r="AE54" i="76"/>
  <c r="AJ54" i="76" s="1"/>
  <c r="AF86" i="76"/>
  <c r="AE86" i="76"/>
  <c r="AJ86" i="76" s="1"/>
  <c r="AF68" i="76"/>
  <c r="AE68" i="76"/>
  <c r="AJ68" i="76" s="1"/>
  <c r="AF74" i="76"/>
  <c r="AE74" i="76"/>
  <c r="AJ74" i="76" s="1"/>
  <c r="AF90" i="76"/>
  <c r="AE90" i="76"/>
  <c r="AJ90" i="76" s="1"/>
  <c r="AF56" i="76"/>
  <c r="AE56" i="76"/>
  <c r="AJ56" i="76" s="1"/>
  <c r="AF88" i="76"/>
  <c r="AE88" i="76"/>
  <c r="AJ88" i="76" s="1"/>
  <c r="AF78" i="76"/>
  <c r="AE78" i="76"/>
  <c r="AJ78" i="76" s="1"/>
  <c r="AF60" i="76"/>
  <c r="AJ60" i="76"/>
  <c r="AE60" i="76"/>
  <c r="AF82" i="76"/>
  <c r="AE82" i="76"/>
  <c r="AJ82" i="76" s="1"/>
  <c r="AF79" i="76"/>
  <c r="AE79" i="76"/>
  <c r="AJ79" i="76" s="1"/>
  <c r="AF85" i="76"/>
  <c r="AE85" i="76"/>
  <c r="AJ85" i="76" s="1"/>
  <c r="AF83" i="76"/>
  <c r="AE83" i="76"/>
  <c r="AJ83" i="76" s="1"/>
  <c r="AF73" i="76"/>
  <c r="AE73" i="76"/>
  <c r="AJ73" i="76" s="1"/>
  <c r="AE55" i="76"/>
  <c r="AJ55" i="76" s="1"/>
  <c r="AF55" i="76"/>
  <c r="AE87" i="76"/>
  <c r="AJ87" i="76"/>
  <c r="AF87" i="76"/>
  <c r="AF61" i="76"/>
  <c r="AE61" i="76"/>
  <c r="AJ61" i="76" s="1"/>
  <c r="AF75" i="76"/>
  <c r="AE75" i="76"/>
  <c r="AJ75" i="76" s="1"/>
  <c r="AF81" i="76"/>
  <c r="AE81" i="76"/>
  <c r="AJ81" i="76" s="1"/>
  <c r="AF50" i="76"/>
  <c r="AE50" i="76"/>
  <c r="AJ50" i="76" s="1"/>
  <c r="AE80" i="76"/>
  <c r="AJ80" i="76" s="1"/>
  <c r="AF80" i="76"/>
  <c r="AF70" i="76"/>
  <c r="AE70" i="76"/>
  <c r="AJ70" i="76" s="1"/>
  <c r="AF70" i="77"/>
  <c r="AF64" i="77"/>
  <c r="AE64" i="77"/>
  <c r="AJ64" i="77" s="1"/>
  <c r="AF43" i="77"/>
  <c r="AE43" i="77"/>
  <c r="AJ43" i="77" s="1"/>
  <c r="AF74" i="77"/>
  <c r="AE74" i="77"/>
  <c r="AJ74" i="77" s="1"/>
  <c r="AF38" i="77"/>
  <c r="AE38" i="77"/>
  <c r="AJ38" i="77" s="1"/>
  <c r="AF68" i="77"/>
  <c r="AE68" i="77"/>
  <c r="AJ68" i="77" s="1"/>
  <c r="AF62" i="77"/>
  <c r="AE62" i="77"/>
  <c r="AJ62" i="77" s="1"/>
  <c r="AF56" i="77"/>
  <c r="AE56" i="77"/>
  <c r="AJ56" i="77" s="1"/>
  <c r="AF47" i="77"/>
  <c r="AE47" i="77"/>
  <c r="AJ47" i="77" s="1"/>
  <c r="AF79" i="77"/>
  <c r="AF69" i="77"/>
  <c r="AE69" i="77"/>
  <c r="AJ69" i="77" s="1"/>
  <c r="AF67" i="77"/>
  <c r="AE67" i="77"/>
  <c r="AJ67" i="77" s="1"/>
  <c r="AE57" i="77"/>
  <c r="AJ57" i="77" s="1"/>
  <c r="AF57" i="77"/>
  <c r="AE58" i="77"/>
  <c r="AG58" i="77"/>
  <c r="AF55" i="77"/>
  <c r="AI55" i="77" s="1"/>
  <c r="AE55" i="77"/>
  <c r="AJ55" i="77" s="1"/>
  <c r="AF87" i="77"/>
  <c r="AE87" i="77"/>
  <c r="AJ87" i="77" s="1"/>
  <c r="AF61" i="77"/>
  <c r="AE61" i="77"/>
  <c r="AJ61" i="77"/>
  <c r="AF75" i="77"/>
  <c r="AJ75" i="77"/>
  <c r="AE75" i="77"/>
  <c r="AF65" i="77"/>
  <c r="AE65" i="77"/>
  <c r="AJ65" i="77" s="1"/>
  <c r="AF66" i="77"/>
  <c r="AE66" i="77"/>
  <c r="AJ66" i="77" s="1"/>
  <c r="AE79" i="77"/>
  <c r="AJ79" i="77" s="1"/>
  <c r="AG79" i="77"/>
  <c r="AF60" i="77"/>
  <c r="AE60" i="77"/>
  <c r="AJ60" i="77" s="1"/>
  <c r="AF88" i="77"/>
  <c r="AE88" i="77"/>
  <c r="AJ88" i="77" s="1"/>
  <c r="AF54" i="77"/>
  <c r="AE54" i="77"/>
  <c r="AJ54" i="77" s="1"/>
  <c r="AF86" i="77"/>
  <c r="AE86" i="77"/>
  <c r="AJ86" i="77" s="1"/>
  <c r="AF48" i="77"/>
  <c r="AE48" i="77"/>
  <c r="AJ48" i="77" s="1"/>
  <c r="AF80" i="77"/>
  <c r="AE80" i="77"/>
  <c r="AJ80" i="77" s="1"/>
  <c r="AJ58" i="77"/>
  <c r="AF58" i="77"/>
  <c r="AF52" i="77"/>
  <c r="AE52" i="77"/>
  <c r="AJ52" i="77" s="1"/>
  <c r="AF84" i="77"/>
  <c r="AE84" i="77"/>
  <c r="AJ84" i="77" s="1"/>
  <c r="AJ46" i="77"/>
  <c r="AF46" i="77"/>
  <c r="AE46" i="77"/>
  <c r="AF78" i="77"/>
  <c r="AE78" i="77"/>
  <c r="AJ78" i="77" s="1"/>
  <c r="AF72" i="77"/>
  <c r="AE72" i="77"/>
  <c r="AJ72" i="77" s="1"/>
  <c r="AF63" i="77"/>
  <c r="AE63" i="77"/>
  <c r="AJ63" i="77" s="1"/>
  <c r="AE42" i="77"/>
  <c r="AJ42" i="77" s="1"/>
  <c r="AF42" i="77"/>
  <c r="AE53" i="77"/>
  <c r="AJ53" i="77" s="1"/>
  <c r="AF53" i="77"/>
  <c r="AF85" i="77"/>
  <c r="AE85" i="77"/>
  <c r="AJ85" i="77" s="1"/>
  <c r="AE70" i="77"/>
  <c r="AJ70" i="77" s="1"/>
  <c r="AG70" i="77"/>
  <c r="AF51" i="77"/>
  <c r="AE51" i="77"/>
  <c r="AJ51" i="77" s="1"/>
  <c r="AF83" i="77"/>
  <c r="AE83" i="77"/>
  <c r="AJ83" i="77" s="1"/>
  <c r="AF73" i="77"/>
  <c r="AE73" i="77"/>
  <c r="AJ73" i="77" s="1"/>
  <c r="AF71" i="77"/>
  <c r="AE71" i="77"/>
  <c r="AJ71" i="77" s="1"/>
  <c r="AE45" i="77"/>
  <c r="AJ45" i="77"/>
  <c r="AF45" i="77"/>
  <c r="AF77" i="77"/>
  <c r="AE77" i="77"/>
  <c r="AJ77" i="77" s="1"/>
  <c r="AF59" i="77"/>
  <c r="AE59" i="77"/>
  <c r="AJ59" i="77" s="1"/>
  <c r="AF49" i="77"/>
  <c r="AE49" i="77"/>
  <c r="AJ49" i="77" s="1"/>
  <c r="AF81" i="77"/>
  <c r="AJ81" i="77"/>
  <c r="AE81" i="77"/>
  <c r="AJ50" i="77"/>
  <c r="AF50" i="77"/>
  <c r="AE50" i="77"/>
  <c r="AF82" i="77"/>
  <c r="AE82" i="77"/>
  <c r="AJ82" i="77" s="1"/>
  <c r="AF76" i="77"/>
  <c r="AE76" i="77"/>
  <c r="AJ76" i="77" s="1"/>
  <c r="AH36" i="78"/>
  <c r="AG94" i="78"/>
  <c r="AH94" i="78" s="1"/>
  <c r="AE94" i="78"/>
  <c r="AJ94" i="78" s="1"/>
  <c r="AF99" i="78"/>
  <c r="AE99" i="78"/>
  <c r="AJ99" i="78" s="1"/>
  <c r="AG102" i="78"/>
  <c r="AH102" i="78" s="1"/>
  <c r="AE102" i="78"/>
  <c r="AJ102" i="78" s="1"/>
  <c r="AF90" i="78"/>
  <c r="AE90" i="78"/>
  <c r="AJ90" i="78" s="1"/>
  <c r="AG100" i="78"/>
  <c r="AH100" i="78" s="1"/>
  <c r="AE100" i="78"/>
  <c r="AJ100" i="78" s="1"/>
  <c r="AF103" i="78"/>
  <c r="AE103" i="78"/>
  <c r="AJ103" i="78" s="1"/>
  <c r="AG98" i="78"/>
  <c r="AH98" i="78" s="1"/>
  <c r="AE98" i="78"/>
  <c r="AJ98" i="78" s="1"/>
  <c r="AG104" i="78"/>
  <c r="AH104" i="78" s="1"/>
  <c r="AE104" i="78"/>
  <c r="AJ104" i="78" s="1"/>
  <c r="AE36" i="78"/>
  <c r="AJ36" i="78" s="1"/>
  <c r="AH78" i="78"/>
  <c r="AE26" i="78"/>
  <c r="AJ26" i="78" s="1"/>
  <c r="AH32" i="78"/>
  <c r="AF80" i="78"/>
  <c r="AE80" i="78"/>
  <c r="AJ80" i="78" s="1"/>
  <c r="AF88" i="78"/>
  <c r="AE84" i="78"/>
  <c r="AJ84" i="78" s="1"/>
  <c r="AF84" i="78"/>
  <c r="AF96" i="78"/>
  <c r="AE96" i="78"/>
  <c r="AJ96" i="78" s="1"/>
  <c r="AE34" i="78"/>
  <c r="AJ34" i="78" s="1"/>
  <c r="AE40" i="78"/>
  <c r="AJ40" i="78" s="1"/>
  <c r="AE88" i="78"/>
  <c r="AJ88" i="78" s="1"/>
  <c r="AG88" i="78"/>
  <c r="AF26" i="78"/>
  <c r="AH34" i="78"/>
  <c r="AE32" i="78"/>
  <c r="AJ32" i="78" s="1"/>
  <c r="AE86" i="78"/>
  <c r="AJ86" i="78" s="1"/>
  <c r="AF86" i="78"/>
  <c r="AE92" i="78"/>
  <c r="AJ92" i="78" s="1"/>
  <c r="AF92" i="78"/>
  <c r="AE75" i="78"/>
  <c r="AF75" i="78"/>
  <c r="AJ75" i="78"/>
  <c r="AE77" i="78"/>
  <c r="AJ77" i="78" s="1"/>
  <c r="AF77" i="78"/>
  <c r="AE50" i="78"/>
  <c r="AJ50" i="78" s="1"/>
  <c r="AF50" i="78"/>
  <c r="AF35" i="77"/>
  <c r="AF72" i="78"/>
  <c r="AE56" i="78"/>
  <c r="AJ56" i="78" s="1"/>
  <c r="AG56" i="78"/>
  <c r="AE87" i="78"/>
  <c r="AJ87" i="78" s="1"/>
  <c r="AF87" i="78"/>
  <c r="AE83" i="78"/>
  <c r="AJ83" i="78" s="1"/>
  <c r="AG83" i="78"/>
  <c r="AF82" i="78"/>
  <c r="AE82" i="78"/>
  <c r="AJ82" i="78" s="1"/>
  <c r="AE51" i="76"/>
  <c r="AJ51" i="76" s="1"/>
  <c r="AF51" i="76"/>
  <c r="AE40" i="76"/>
  <c r="AJ40" i="76" s="1"/>
  <c r="AF40" i="76"/>
  <c r="AE27" i="77"/>
  <c r="AJ27" i="77" s="1"/>
  <c r="AG27" i="77"/>
  <c r="AE55" i="78"/>
  <c r="AF55" i="78"/>
  <c r="AJ55" i="78"/>
  <c r="AF89" i="78"/>
  <c r="AE89" i="78"/>
  <c r="AJ89" i="78" s="1"/>
  <c r="AE59" i="78"/>
  <c r="AJ59" i="78" s="1"/>
  <c r="AF59" i="78"/>
  <c r="AE76" i="78"/>
  <c r="AG76" i="78"/>
  <c r="AE58" i="78"/>
  <c r="AJ58" i="78" s="1"/>
  <c r="AF58" i="78"/>
  <c r="AE53" i="76"/>
  <c r="AJ53" i="76" s="1"/>
  <c r="AF53" i="76"/>
  <c r="AE44" i="77"/>
  <c r="AJ44" i="77" s="1"/>
  <c r="AF44" i="77"/>
  <c r="AE36" i="77"/>
  <c r="AJ36" i="77" s="1"/>
  <c r="AF36" i="77"/>
  <c r="AF46" i="76"/>
  <c r="AF68" i="78"/>
  <c r="AE48" i="78"/>
  <c r="AJ48" i="78" s="1"/>
  <c r="AG48" i="78"/>
  <c r="AE49" i="76"/>
  <c r="AJ49" i="76" s="1"/>
  <c r="AF49" i="76"/>
  <c r="AE48" i="76"/>
  <c r="AJ48" i="76" s="1"/>
  <c r="AF48" i="76"/>
  <c r="AF26" i="77"/>
  <c r="AE26" i="77"/>
  <c r="AJ26" i="77" s="1"/>
  <c r="AE66" i="78"/>
  <c r="AJ66" i="78" s="1"/>
  <c r="AF66" i="78"/>
  <c r="AF17" i="76"/>
  <c r="AE17" i="76"/>
  <c r="AJ17" i="76" s="1"/>
  <c r="AE30" i="77"/>
  <c r="AJ30" i="77" s="1"/>
  <c r="AF30" i="77"/>
  <c r="AF60" i="78"/>
  <c r="AE85" i="78"/>
  <c r="AJ85" i="78" s="1"/>
  <c r="AF85" i="78"/>
  <c r="AE63" i="78"/>
  <c r="AJ63" i="78" s="1"/>
  <c r="AF63" i="78"/>
  <c r="AF39" i="77"/>
  <c r="AE30" i="78"/>
  <c r="AJ30" i="78" s="1"/>
  <c r="AF30" i="78"/>
  <c r="AF76" i="78"/>
  <c r="AJ76" i="78"/>
  <c r="AE32" i="77"/>
  <c r="AJ32" i="77" s="1"/>
  <c r="AF32" i="77"/>
  <c r="AE31" i="77"/>
  <c r="AJ31" i="77" s="1"/>
  <c r="AG31" i="77"/>
  <c r="AE64" i="78"/>
  <c r="AJ64" i="78" s="1"/>
  <c r="AG64" i="78"/>
  <c r="AE91" i="78"/>
  <c r="AJ91" i="78" s="1"/>
  <c r="AG91" i="78"/>
  <c r="AF48" i="78"/>
  <c r="AE43" i="76"/>
  <c r="AJ43" i="76" s="1"/>
  <c r="AF43" i="76"/>
  <c r="AE42" i="76"/>
  <c r="AJ42" i="76" s="1"/>
  <c r="AG42" i="76"/>
  <c r="AE67" i="78"/>
  <c r="AF67" i="78"/>
  <c r="AJ67" i="78"/>
  <c r="AE70" i="78"/>
  <c r="AJ70" i="78" s="1"/>
  <c r="AF70" i="78"/>
  <c r="AE37" i="77"/>
  <c r="AJ37" i="77" s="1"/>
  <c r="AF37" i="77"/>
  <c r="AE39" i="76"/>
  <c r="AJ39" i="76" s="1"/>
  <c r="AF39" i="76"/>
  <c r="AE44" i="76"/>
  <c r="AJ44" i="76" s="1"/>
  <c r="AF44" i="76"/>
  <c r="AF69" i="78"/>
  <c r="AE69" i="78"/>
  <c r="AJ69" i="78" s="1"/>
  <c r="AE60" i="78"/>
  <c r="AJ60" i="78" s="1"/>
  <c r="AG60" i="78"/>
  <c r="AE93" i="78"/>
  <c r="AJ93" i="78" s="1"/>
  <c r="AF93" i="78"/>
  <c r="AE74" i="78"/>
  <c r="AJ74" i="78" s="1"/>
  <c r="AF74" i="78"/>
  <c r="AE29" i="77"/>
  <c r="AJ29" i="77" s="1"/>
  <c r="AF29" i="77"/>
  <c r="AE41" i="76"/>
  <c r="AJ41" i="76" s="1"/>
  <c r="AF41" i="76"/>
  <c r="AE39" i="77"/>
  <c r="AJ39" i="77" s="1"/>
  <c r="AG39" i="77"/>
  <c r="AE27" i="78"/>
  <c r="AJ27" i="78" s="1"/>
  <c r="AF27" i="78"/>
  <c r="AF81" i="78"/>
  <c r="AE81" i="78"/>
  <c r="AJ81" i="78" s="1"/>
  <c r="AE52" i="78"/>
  <c r="AJ52" i="78" s="1"/>
  <c r="AG52" i="78"/>
  <c r="AE47" i="76"/>
  <c r="AJ47" i="76" s="1"/>
  <c r="AF47" i="76"/>
  <c r="AE40" i="77"/>
  <c r="AJ40" i="77" s="1"/>
  <c r="AF40" i="77"/>
  <c r="AF31" i="77"/>
  <c r="AF64" i="78"/>
  <c r="AF57" i="78"/>
  <c r="AE57" i="78"/>
  <c r="AJ57" i="78" s="1"/>
  <c r="AF91" i="78"/>
  <c r="AE73" i="78"/>
  <c r="AJ73" i="78" s="1"/>
  <c r="AF73" i="78"/>
  <c r="AE33" i="77"/>
  <c r="AJ33" i="77" s="1"/>
  <c r="AF33" i="77"/>
  <c r="AF42" i="76"/>
  <c r="AE28" i="77"/>
  <c r="AJ28" i="77" s="1"/>
  <c r="AF28" i="77"/>
  <c r="AF28" i="78"/>
  <c r="AE28" i="78"/>
  <c r="AJ28" i="78" s="1"/>
  <c r="AE41" i="77"/>
  <c r="AJ41" i="77" s="1"/>
  <c r="AF41" i="77"/>
  <c r="AE45" i="76"/>
  <c r="AF45" i="76"/>
  <c r="AJ45" i="76"/>
  <c r="AE34" i="77"/>
  <c r="AF34" i="77"/>
  <c r="AJ34" i="77"/>
  <c r="AE35" i="77"/>
  <c r="AJ35" i="77" s="1"/>
  <c r="AG35" i="77"/>
  <c r="AE72" i="78"/>
  <c r="AJ72" i="78" s="1"/>
  <c r="AG72" i="78"/>
  <c r="AE65" i="78"/>
  <c r="AJ65" i="78" s="1"/>
  <c r="AF65" i="78"/>
  <c r="AF56" i="78"/>
  <c r="AF83" i="78"/>
  <c r="AE54" i="78"/>
  <c r="AJ54" i="78"/>
  <c r="AF54" i="78"/>
  <c r="AF27" i="77"/>
  <c r="AE62" i="78"/>
  <c r="AJ62" i="78" s="1"/>
  <c r="AF62" i="78"/>
  <c r="AF52" i="78"/>
  <c r="AE46" i="76"/>
  <c r="AJ46" i="76" s="1"/>
  <c r="AG46" i="76"/>
  <c r="AE68" i="78"/>
  <c r="AJ68" i="78" s="1"/>
  <c r="AG68" i="78"/>
  <c r="AE61" i="78"/>
  <c r="AJ61" i="78" s="1"/>
  <c r="AF61" i="78"/>
  <c r="AE95" i="78"/>
  <c r="AJ95" i="78" s="1"/>
  <c r="AF95" i="78"/>
  <c r="AE71" i="78"/>
  <c r="AJ71" i="78" s="1"/>
  <c r="AF71" i="78"/>
  <c r="AE43" i="78"/>
  <c r="AJ43" i="78" s="1"/>
  <c r="AF43" i="78"/>
  <c r="AE53" i="78"/>
  <c r="AJ53" i="78" s="1"/>
  <c r="AF53" i="78"/>
  <c r="AE47" i="78"/>
  <c r="AJ47" i="78" s="1"/>
  <c r="AF47" i="78"/>
  <c r="AE33" i="78"/>
  <c r="AJ33" i="78" s="1"/>
  <c r="AF33" i="78"/>
  <c r="AE39" i="78"/>
  <c r="AJ39" i="78" s="1"/>
  <c r="AF39" i="78"/>
  <c r="AE31" i="78"/>
  <c r="AJ31" i="78" s="1"/>
  <c r="AF31" i="78"/>
  <c r="AE41" i="78"/>
  <c r="AJ41" i="78" s="1"/>
  <c r="AF41" i="78"/>
  <c r="AE45" i="78"/>
  <c r="AJ45" i="78"/>
  <c r="AF45" i="78"/>
  <c r="AF79" i="78"/>
  <c r="AE79" i="78"/>
  <c r="AJ79" i="78" s="1"/>
  <c r="AE51" i="78"/>
  <c r="AJ51" i="78" s="1"/>
  <c r="AF51" i="78"/>
  <c r="AE37" i="78"/>
  <c r="AJ37" i="78" s="1"/>
  <c r="AF37" i="78"/>
  <c r="AE35" i="78"/>
  <c r="AJ35" i="78" s="1"/>
  <c r="AF35" i="78"/>
  <c r="AE49" i="78"/>
  <c r="AJ49" i="78" s="1"/>
  <c r="AF49" i="78"/>
  <c r="AE29" i="78"/>
  <c r="AJ29" i="78" s="1"/>
  <c r="AF29" i="78"/>
  <c r="D9" i="87" l="1"/>
  <c r="F42" i="116"/>
  <c r="AH26" i="76"/>
  <c r="AI27" i="77"/>
  <c r="L42" i="117"/>
  <c r="AI92" i="76"/>
  <c r="L42" i="110"/>
  <c r="AI64" i="78"/>
  <c r="AI31" i="77"/>
  <c r="AI98" i="76"/>
  <c r="AI42" i="76"/>
  <c r="AI18" i="76"/>
  <c r="AI56" i="78"/>
  <c r="AH79" i="77"/>
  <c r="AH55" i="77"/>
  <c r="AI29" i="76"/>
  <c r="AI39" i="77"/>
  <c r="AH25" i="78"/>
  <c r="AI52" i="78"/>
  <c r="AH17" i="78"/>
  <c r="AI97" i="77"/>
  <c r="AH97" i="77"/>
  <c r="AI96" i="77"/>
  <c r="AH96" i="77"/>
  <c r="AI99" i="77"/>
  <c r="AH99" i="77"/>
  <c r="AH94" i="77"/>
  <c r="AI94" i="77"/>
  <c r="AI100" i="77"/>
  <c r="AH100" i="77"/>
  <c r="AI102" i="77"/>
  <c r="AH102" i="77"/>
  <c r="AI101" i="77"/>
  <c r="AH101" i="77"/>
  <c r="AH28" i="77"/>
  <c r="AI28" i="77"/>
  <c r="AH32" i="77"/>
  <c r="AI32" i="77"/>
  <c r="AH53" i="76"/>
  <c r="AI53" i="76"/>
  <c r="AI35" i="77"/>
  <c r="AH49" i="77"/>
  <c r="AI49" i="77"/>
  <c r="AH77" i="77"/>
  <c r="AI77" i="77"/>
  <c r="AH73" i="77"/>
  <c r="AI73" i="77"/>
  <c r="AH51" i="77"/>
  <c r="AI51" i="77"/>
  <c r="AH85" i="77"/>
  <c r="AI85" i="77"/>
  <c r="AH42" i="77"/>
  <c r="AI42" i="77"/>
  <c r="AH46" i="77"/>
  <c r="AI46" i="77"/>
  <c r="AH48" i="77"/>
  <c r="AI48" i="77"/>
  <c r="AH87" i="77"/>
  <c r="AI87" i="77"/>
  <c r="AH69" i="77"/>
  <c r="AI69" i="77"/>
  <c r="AH47" i="77"/>
  <c r="AI47" i="77"/>
  <c r="AH62" i="77"/>
  <c r="AI62" i="77"/>
  <c r="AH74" i="77"/>
  <c r="AI74" i="77"/>
  <c r="AH64" i="77"/>
  <c r="AI64" i="77"/>
  <c r="AH70" i="76"/>
  <c r="AI70" i="76"/>
  <c r="AH81" i="76"/>
  <c r="AI81" i="76"/>
  <c r="AH61" i="76"/>
  <c r="AI61" i="76"/>
  <c r="AH55" i="76"/>
  <c r="AI55" i="76"/>
  <c r="AH73" i="76"/>
  <c r="AI73" i="76"/>
  <c r="AH85" i="76"/>
  <c r="AI85" i="76"/>
  <c r="AH82" i="76"/>
  <c r="AI82" i="76"/>
  <c r="AH88" i="76"/>
  <c r="AI88" i="76"/>
  <c r="AH77" i="76"/>
  <c r="AI77" i="76"/>
  <c r="AH69" i="76"/>
  <c r="AI69" i="76"/>
  <c r="AH66" i="76"/>
  <c r="AI66" i="76"/>
  <c r="AH84" i="76"/>
  <c r="AI84" i="76"/>
  <c r="AH91" i="76"/>
  <c r="AI91" i="76"/>
  <c r="AH33" i="77"/>
  <c r="AI33" i="77"/>
  <c r="AH37" i="77"/>
  <c r="AI37" i="77"/>
  <c r="AH47" i="76"/>
  <c r="AI47" i="76"/>
  <c r="AH29" i="77"/>
  <c r="AI29" i="77"/>
  <c r="AH43" i="76"/>
  <c r="AI43" i="76"/>
  <c r="AH17" i="76"/>
  <c r="AI17" i="76"/>
  <c r="AH49" i="76"/>
  <c r="AI49" i="76"/>
  <c r="AH40" i="76"/>
  <c r="AI40" i="76"/>
  <c r="AH76" i="77"/>
  <c r="AI76" i="77"/>
  <c r="AH45" i="77"/>
  <c r="AI45" i="77"/>
  <c r="AH71" i="77"/>
  <c r="AI71" i="77"/>
  <c r="AH53" i="77"/>
  <c r="AI53" i="77"/>
  <c r="AH63" i="77"/>
  <c r="AI63" i="77"/>
  <c r="AH78" i="77"/>
  <c r="AI78" i="77"/>
  <c r="AH52" i="77"/>
  <c r="AI52" i="77"/>
  <c r="AH54" i="77"/>
  <c r="AI54" i="77"/>
  <c r="AH60" i="77"/>
  <c r="AI60" i="77"/>
  <c r="AH66" i="77"/>
  <c r="AI66" i="77"/>
  <c r="AH61" i="77"/>
  <c r="AI61" i="77"/>
  <c r="AH57" i="77"/>
  <c r="AI57" i="77"/>
  <c r="AH67" i="77"/>
  <c r="AI67" i="77"/>
  <c r="AH38" i="77"/>
  <c r="AI38" i="77"/>
  <c r="AI70" i="77"/>
  <c r="AH50" i="76"/>
  <c r="AI50" i="76"/>
  <c r="AH87" i="76"/>
  <c r="AI87" i="76"/>
  <c r="AH78" i="76"/>
  <c r="AI78" i="76"/>
  <c r="AH90" i="76"/>
  <c r="AI90" i="76"/>
  <c r="AH68" i="76"/>
  <c r="AI68" i="76"/>
  <c r="AH54" i="76"/>
  <c r="AI54" i="76"/>
  <c r="AH52" i="76"/>
  <c r="AI52" i="76"/>
  <c r="AH59" i="76"/>
  <c r="AI59" i="76"/>
  <c r="AH89" i="76"/>
  <c r="AI89" i="76"/>
  <c r="AH63" i="76"/>
  <c r="AI63" i="76"/>
  <c r="AH62" i="76"/>
  <c r="AI62" i="76"/>
  <c r="AH89" i="77"/>
  <c r="AI89" i="77"/>
  <c r="AH41" i="77"/>
  <c r="AI41" i="77"/>
  <c r="AH45" i="76"/>
  <c r="AI45" i="76"/>
  <c r="AH39" i="76"/>
  <c r="AI39" i="76"/>
  <c r="AH30" i="77"/>
  <c r="AI30" i="77"/>
  <c r="AH26" i="77"/>
  <c r="AI26" i="77"/>
  <c r="AI46" i="76"/>
  <c r="AH44" i="77"/>
  <c r="AI44" i="77"/>
  <c r="AH50" i="77"/>
  <c r="AI50" i="77"/>
  <c r="AH81" i="77"/>
  <c r="AI81" i="77"/>
  <c r="AH59" i="77"/>
  <c r="AI59" i="77"/>
  <c r="AH83" i="77"/>
  <c r="AI83" i="77"/>
  <c r="AH80" i="77"/>
  <c r="AI80" i="77"/>
  <c r="AH86" i="77"/>
  <c r="AI86" i="77"/>
  <c r="AH75" i="77"/>
  <c r="AI75" i="77"/>
  <c r="AI79" i="77"/>
  <c r="AH56" i="77"/>
  <c r="AI56" i="77"/>
  <c r="AH43" i="77"/>
  <c r="AI43" i="77"/>
  <c r="AH80" i="76"/>
  <c r="AI80" i="76"/>
  <c r="AH75" i="76"/>
  <c r="AI75" i="76"/>
  <c r="AH83" i="76"/>
  <c r="AI83" i="76"/>
  <c r="AH79" i="76"/>
  <c r="AI79" i="76"/>
  <c r="AH65" i="76"/>
  <c r="AI65" i="76"/>
  <c r="AH71" i="76"/>
  <c r="AI71" i="76"/>
  <c r="AH67" i="76"/>
  <c r="AI67" i="76"/>
  <c r="AH58" i="76"/>
  <c r="AI58" i="76"/>
  <c r="AI92" i="77"/>
  <c r="AH34" i="77"/>
  <c r="AI34" i="77"/>
  <c r="AH40" i="77"/>
  <c r="AI40" i="77"/>
  <c r="AH41" i="76"/>
  <c r="AI41" i="76"/>
  <c r="AH44" i="76"/>
  <c r="AI44" i="76"/>
  <c r="AH48" i="76"/>
  <c r="AI48" i="76"/>
  <c r="AH36" i="77"/>
  <c r="AI36" i="77"/>
  <c r="AH51" i="76"/>
  <c r="AI51" i="76"/>
  <c r="AH82" i="77"/>
  <c r="AI82" i="77"/>
  <c r="AH72" i="77"/>
  <c r="AI72" i="77"/>
  <c r="AH84" i="77"/>
  <c r="AI84" i="77"/>
  <c r="AH58" i="77"/>
  <c r="AI58" i="77"/>
  <c r="AH88" i="77"/>
  <c r="AI88" i="77"/>
  <c r="AH65" i="77"/>
  <c r="AI65" i="77"/>
  <c r="AH68" i="77"/>
  <c r="AI68" i="77"/>
  <c r="AH60" i="76"/>
  <c r="AI60" i="76"/>
  <c r="AH56" i="76"/>
  <c r="AI56" i="76"/>
  <c r="AH74" i="76"/>
  <c r="AI74" i="76"/>
  <c r="AH86" i="76"/>
  <c r="AI86" i="76"/>
  <c r="AH64" i="76"/>
  <c r="AI64" i="76"/>
  <c r="AH57" i="76"/>
  <c r="AI57" i="76"/>
  <c r="AH76" i="76"/>
  <c r="AI76" i="76"/>
  <c r="AH72" i="76"/>
  <c r="AI72" i="76"/>
  <c r="AI90" i="77"/>
  <c r="AI76" i="78"/>
  <c r="AH35" i="78"/>
  <c r="AI35" i="78"/>
  <c r="AH53" i="78"/>
  <c r="AI53" i="78"/>
  <c r="AH73" i="78"/>
  <c r="AI73" i="78"/>
  <c r="AH63" i="78"/>
  <c r="AI63" i="78"/>
  <c r="AH82" i="78"/>
  <c r="AI82" i="78"/>
  <c r="AH62" i="78"/>
  <c r="AI62" i="78"/>
  <c r="AH28" i="78"/>
  <c r="AI28" i="78"/>
  <c r="AH27" i="78"/>
  <c r="AI27" i="78"/>
  <c r="AH74" i="78"/>
  <c r="AI74" i="78"/>
  <c r="AH89" i="78"/>
  <c r="AI89" i="78"/>
  <c r="AI72" i="78"/>
  <c r="AH75" i="78"/>
  <c r="AI75" i="78"/>
  <c r="AH86" i="78"/>
  <c r="AI86" i="78"/>
  <c r="AH96" i="78"/>
  <c r="AI96" i="78"/>
  <c r="AH80" i="78"/>
  <c r="AI80" i="78"/>
  <c r="AH40" i="78"/>
  <c r="AI40" i="78"/>
  <c r="AI104" i="78"/>
  <c r="AI102" i="78"/>
  <c r="AH95" i="78"/>
  <c r="AI95" i="78"/>
  <c r="AH83" i="78"/>
  <c r="AI83" i="78"/>
  <c r="AH81" i="78"/>
  <c r="AI81" i="78"/>
  <c r="AH70" i="78"/>
  <c r="AI70" i="78"/>
  <c r="AH66" i="78"/>
  <c r="AI66" i="78"/>
  <c r="AH51" i="78"/>
  <c r="AI51" i="78"/>
  <c r="AH41" i="78"/>
  <c r="AI41" i="78"/>
  <c r="AH54" i="78"/>
  <c r="AI54" i="78"/>
  <c r="AH49" i="78"/>
  <c r="AI49" i="78"/>
  <c r="AH45" i="78"/>
  <c r="AI45" i="78"/>
  <c r="AH47" i="78"/>
  <c r="AI47" i="78"/>
  <c r="AH71" i="78"/>
  <c r="AI71" i="78"/>
  <c r="AH61" i="78"/>
  <c r="AI61" i="78"/>
  <c r="AH65" i="78"/>
  <c r="AI65" i="78"/>
  <c r="AI91" i="78"/>
  <c r="AI60" i="78"/>
  <c r="AH59" i="78"/>
  <c r="AI59" i="78"/>
  <c r="AH77" i="78"/>
  <c r="AI77" i="78"/>
  <c r="AH26" i="78"/>
  <c r="AI26" i="78"/>
  <c r="AI88" i="78"/>
  <c r="AH42" i="78"/>
  <c r="AI42" i="78"/>
  <c r="AI94" i="78"/>
  <c r="AH57" i="78"/>
  <c r="AI57" i="78"/>
  <c r="AH69" i="78"/>
  <c r="AI69" i="78"/>
  <c r="AH58" i="78"/>
  <c r="AI58" i="78"/>
  <c r="AH50" i="78"/>
  <c r="AI50" i="78"/>
  <c r="AH79" i="78"/>
  <c r="AI79" i="78"/>
  <c r="AH39" i="78"/>
  <c r="AI39" i="78"/>
  <c r="AH37" i="78"/>
  <c r="AI37" i="78"/>
  <c r="AH29" i="78"/>
  <c r="AI29" i="78"/>
  <c r="AH31" i="78"/>
  <c r="AI31" i="78"/>
  <c r="AH33" i="78"/>
  <c r="AI33" i="78"/>
  <c r="AH43" i="78"/>
  <c r="AI43" i="78"/>
  <c r="AH93" i="78"/>
  <c r="AI93" i="78"/>
  <c r="AH67" i="78"/>
  <c r="AI67" i="78"/>
  <c r="AI48" i="78"/>
  <c r="AH30" i="78"/>
  <c r="AI30" i="78"/>
  <c r="AH85" i="78"/>
  <c r="AI85" i="78"/>
  <c r="AI68" i="78"/>
  <c r="AH55" i="78"/>
  <c r="AI55" i="78"/>
  <c r="AH87" i="78"/>
  <c r="AI87" i="78"/>
  <c r="AH92" i="78"/>
  <c r="AI92" i="78"/>
  <c r="AH13" i="78"/>
  <c r="AH84" i="78"/>
  <c r="AI84" i="78"/>
  <c r="AH103" i="78"/>
  <c r="AI103" i="78"/>
  <c r="AH90" i="78"/>
  <c r="AI90" i="78"/>
  <c r="AH99" i="78"/>
  <c r="AI99" i="78"/>
  <c r="AI98" i="78"/>
  <c r="AI100" i="78"/>
  <c r="G10" i="87"/>
  <c r="H9" i="87"/>
  <c r="AH76" i="78"/>
  <c r="AH64" i="78"/>
  <c r="AH27" i="77"/>
  <c r="AH42" i="76"/>
  <c r="AH48" i="78"/>
  <c r="AH92" i="77"/>
  <c r="AH31" i="77"/>
  <c r="AH90" i="77"/>
  <c r="AH70" i="77"/>
  <c r="AH56" i="78"/>
  <c r="AH91" i="78"/>
  <c r="AH52" i="78"/>
  <c r="AH88" i="78"/>
  <c r="AH39" i="77"/>
  <c r="AH72" i="78"/>
  <c r="AH60" i="78"/>
  <c r="AH46" i="76"/>
  <c r="AH35" i="77"/>
  <c r="AH68" i="78"/>
  <c r="D10" i="87" l="1"/>
  <c r="D42" i="116"/>
  <c r="E42" i="116"/>
  <c r="H10" i="87"/>
  <c r="G11" i="87"/>
  <c r="D11" i="87" l="1"/>
  <c r="K42" i="117"/>
  <c r="K42" i="110"/>
  <c r="H11" i="87"/>
  <c r="G12" i="87"/>
  <c r="D12" i="87" l="1"/>
  <c r="J42" i="117"/>
  <c r="J42" i="110"/>
  <c r="H12" i="87"/>
  <c r="G13" i="87"/>
  <c r="D13" i="87" l="1"/>
  <c r="M43" i="110"/>
  <c r="I43" i="110"/>
  <c r="I42" i="117"/>
  <c r="M43" i="117"/>
  <c r="M43" i="116"/>
  <c r="I42" i="110"/>
  <c r="H13" i="87"/>
  <c r="G14" i="87"/>
  <c r="D14" i="87" l="1"/>
  <c r="L43" i="116"/>
  <c r="M44" i="117"/>
  <c r="M44" i="110"/>
  <c r="M44" i="116"/>
  <c r="H42" i="117"/>
  <c r="L43" i="117"/>
  <c r="I44" i="110"/>
  <c r="L43" i="110"/>
  <c r="H42" i="110"/>
  <c r="H14" i="87"/>
  <c r="G15" i="87"/>
  <c r="D15" i="87" l="1"/>
  <c r="H44" i="110"/>
  <c r="G42" i="110"/>
  <c r="L44" i="110"/>
  <c r="M45" i="110"/>
  <c r="L44" i="117"/>
  <c r="H43" i="110"/>
  <c r="M45" i="116"/>
  <c r="L44" i="116"/>
  <c r="I45" i="110"/>
  <c r="G42" i="117"/>
  <c r="M45" i="117"/>
  <c r="H15" i="87"/>
  <c r="G16" i="87"/>
  <c r="D16" i="87" l="1"/>
  <c r="F42" i="117"/>
  <c r="M46" i="117"/>
  <c r="H45" i="110"/>
  <c r="L46" i="117"/>
  <c r="L45" i="117"/>
  <c r="G43" i="110"/>
  <c r="I46" i="110"/>
  <c r="L45" i="116"/>
  <c r="L46" i="116"/>
  <c r="M46" i="110"/>
  <c r="L45" i="110"/>
  <c r="K43" i="110"/>
  <c r="K43" i="117"/>
  <c r="F42" i="110"/>
  <c r="M46" i="116"/>
  <c r="K43" i="116"/>
  <c r="H16" i="87"/>
  <c r="G17" i="87"/>
  <c r="D17" i="87" l="1"/>
  <c r="M47" i="116"/>
  <c r="D42" i="110"/>
  <c r="E42" i="110"/>
  <c r="G44" i="110"/>
  <c r="I47" i="110"/>
  <c r="M47" i="117"/>
  <c r="K44" i="117"/>
  <c r="J43" i="117"/>
  <c r="L46" i="110"/>
  <c r="K44" i="116"/>
  <c r="J43" i="116"/>
  <c r="J43" i="110"/>
  <c r="E42" i="117"/>
  <c r="D42" i="117"/>
  <c r="K44" i="110"/>
  <c r="M47" i="110"/>
  <c r="H46" i="110"/>
  <c r="F43" i="110"/>
  <c r="G18" i="87"/>
  <c r="H17" i="87"/>
  <c r="D18" i="87" l="1"/>
  <c r="J44" i="116"/>
  <c r="J44" i="117"/>
  <c r="I48" i="110"/>
  <c r="G45" i="110"/>
  <c r="K45" i="110"/>
  <c r="J44" i="110"/>
  <c r="I43" i="116"/>
  <c r="L47" i="110"/>
  <c r="L47" i="117"/>
  <c r="K46" i="116"/>
  <c r="K45" i="116"/>
  <c r="K45" i="117"/>
  <c r="F44" i="110"/>
  <c r="M48" i="116"/>
  <c r="M49" i="116"/>
  <c r="D43" i="110"/>
  <c r="E43" i="110"/>
  <c r="M49" i="110"/>
  <c r="M48" i="110"/>
  <c r="I43" i="117"/>
  <c r="M48" i="117"/>
  <c r="M49" i="117"/>
  <c r="H47" i="110"/>
  <c r="L47" i="116"/>
  <c r="G19" i="87"/>
  <c r="H18" i="87"/>
  <c r="D19" i="87" l="1"/>
  <c r="G47" i="110"/>
  <c r="K46" i="117"/>
  <c r="G46" i="110"/>
  <c r="H48" i="110"/>
  <c r="L49" i="116"/>
  <c r="L48" i="116"/>
  <c r="K47" i="116"/>
  <c r="L49" i="117"/>
  <c r="L48" i="117"/>
  <c r="L49" i="110"/>
  <c r="L48" i="110"/>
  <c r="J45" i="110"/>
  <c r="I49" i="110"/>
  <c r="H43" i="117"/>
  <c r="E44" i="110"/>
  <c r="D44" i="110"/>
  <c r="F45" i="110"/>
  <c r="I44" i="117"/>
  <c r="J45" i="116"/>
  <c r="K48" i="117"/>
  <c r="H43" i="116"/>
  <c r="K46" i="110"/>
  <c r="J45" i="117"/>
  <c r="I44" i="116"/>
  <c r="H19" i="87"/>
  <c r="G20" i="87"/>
  <c r="D20" i="87" l="1"/>
  <c r="K49" i="117"/>
  <c r="I45" i="117"/>
  <c r="I45" i="116"/>
  <c r="H49" i="110"/>
  <c r="G48" i="110"/>
  <c r="K47" i="117"/>
  <c r="G43" i="116"/>
  <c r="H44" i="116"/>
  <c r="J46" i="117"/>
  <c r="J46" i="116"/>
  <c r="G43" i="117"/>
  <c r="D45" i="110"/>
  <c r="E45" i="110"/>
  <c r="J46" i="110"/>
  <c r="F46" i="110"/>
  <c r="K47" i="110"/>
  <c r="H44" i="117"/>
  <c r="G21" i="87"/>
  <c r="H20" i="87"/>
  <c r="D21" i="87" l="1"/>
  <c r="I46" i="117"/>
  <c r="K48" i="116"/>
  <c r="K49" i="110"/>
  <c r="K48" i="110"/>
  <c r="J47" i="110"/>
  <c r="F43" i="117"/>
  <c r="F47" i="110"/>
  <c r="F43" i="116"/>
  <c r="H45" i="116"/>
  <c r="I46" i="116"/>
  <c r="J47" i="116"/>
  <c r="H45" i="117"/>
  <c r="G44" i="117"/>
  <c r="D46" i="110"/>
  <c r="E46" i="110"/>
  <c r="G44" i="116"/>
  <c r="J47" i="117"/>
  <c r="G49" i="110"/>
  <c r="G22" i="87"/>
  <c r="H21" i="87"/>
  <c r="D22" i="87" l="1"/>
  <c r="H46" i="116"/>
  <c r="F48" i="110"/>
  <c r="D47" i="110"/>
  <c r="E47" i="110"/>
  <c r="J49" i="110"/>
  <c r="J48" i="110"/>
  <c r="J48" i="116"/>
  <c r="G45" i="117"/>
  <c r="F44" i="116"/>
  <c r="D43" i="116"/>
  <c r="E43" i="116"/>
  <c r="F49" i="110"/>
  <c r="D43" i="117"/>
  <c r="E43" i="117"/>
  <c r="H46" i="117"/>
  <c r="J48" i="117"/>
  <c r="K49" i="116"/>
  <c r="F44" i="117"/>
  <c r="I47" i="116"/>
  <c r="G45" i="116"/>
  <c r="I47" i="117"/>
  <c r="G23" i="87"/>
  <c r="H22" i="87"/>
  <c r="D23" i="87" l="1"/>
  <c r="F45" i="116"/>
  <c r="E44" i="117"/>
  <c r="D44" i="117"/>
  <c r="F45" i="117"/>
  <c r="D48" i="110"/>
  <c r="E48" i="110"/>
  <c r="H47" i="117"/>
  <c r="H47" i="116"/>
  <c r="J49" i="116"/>
  <c r="G46" i="117"/>
  <c r="D44" i="116"/>
  <c r="E44" i="116"/>
  <c r="I48" i="117"/>
  <c r="J49" i="117"/>
  <c r="D49" i="110"/>
  <c r="E49" i="110"/>
  <c r="I48" i="116"/>
  <c r="G46" i="116"/>
  <c r="G24" i="87"/>
  <c r="H23" i="87"/>
  <c r="D24" i="87" l="1"/>
  <c r="F46" i="116"/>
  <c r="H48" i="116"/>
  <c r="F46" i="117"/>
  <c r="G47" i="116"/>
  <c r="H48" i="117"/>
  <c r="I49" i="116"/>
  <c r="G47" i="117"/>
  <c r="D45" i="117"/>
  <c r="E45" i="117"/>
  <c r="I49" i="117"/>
  <c r="E45" i="116"/>
  <c r="D45" i="116"/>
  <c r="G25" i="87"/>
  <c r="H24" i="87"/>
  <c r="D25" i="87" l="1"/>
  <c r="H49" i="116"/>
  <c r="F47" i="116"/>
  <c r="G48" i="116"/>
  <c r="D46" i="117"/>
  <c r="E46" i="117"/>
  <c r="H49" i="117"/>
  <c r="F47" i="117"/>
  <c r="G48" i="117"/>
  <c r="E46" i="116"/>
  <c r="D46" i="116"/>
  <c r="G26" i="87"/>
  <c r="H25" i="87"/>
  <c r="D26" i="87" l="1"/>
  <c r="D47" i="117"/>
  <c r="E47" i="117"/>
  <c r="E47" i="116"/>
  <c r="D47" i="116"/>
  <c r="G49" i="117"/>
  <c r="F48" i="117"/>
  <c r="F48" i="116"/>
  <c r="G49" i="116"/>
  <c r="G27" i="87"/>
  <c r="H26" i="87"/>
  <c r="D27" i="87" l="1"/>
  <c r="F49" i="116"/>
  <c r="E48" i="117"/>
  <c r="D48" i="117"/>
  <c r="D48" i="116"/>
  <c r="E48" i="116"/>
  <c r="F49" i="117"/>
  <c r="G28" i="87"/>
  <c r="H27" i="87"/>
  <c r="D28" i="87" l="1"/>
  <c r="D15" i="122" s="1"/>
  <c r="D49" i="117"/>
  <c r="E49" i="117"/>
  <c r="E49" i="116"/>
  <c r="D49" i="116"/>
  <c r="G29" i="87"/>
  <c r="H28" i="87"/>
  <c r="D29" i="87" l="1"/>
  <c r="D16" i="122" s="1"/>
  <c r="G30" i="87"/>
  <c r="H29" i="87"/>
  <c r="D30" i="87" l="1"/>
  <c r="G31" i="87"/>
  <c r="H30" i="87"/>
  <c r="D31" i="87" l="1"/>
  <c r="D14" i="122" s="1"/>
  <c r="G32" i="87"/>
  <c r="H31" i="87"/>
  <c r="D32" i="87" l="1"/>
  <c r="G33" i="87"/>
  <c r="H32" i="87"/>
  <c r="D33" i="87" l="1"/>
  <c r="G34" i="87"/>
  <c r="H33" i="87"/>
  <c r="D34" i="87" l="1"/>
  <c r="G35" i="87"/>
  <c r="H34" i="87"/>
  <c r="D35" i="87" l="1"/>
  <c r="G36" i="87"/>
  <c r="H35" i="87"/>
  <c r="D36" i="87" l="1"/>
  <c r="G37" i="87"/>
  <c r="H36" i="87"/>
  <c r="D37" i="87" l="1"/>
  <c r="G38" i="87"/>
  <c r="H37" i="87"/>
  <c r="D38" i="87" l="1"/>
  <c r="G39" i="87"/>
  <c r="H38" i="87"/>
  <c r="D39" i="87" l="1"/>
  <c r="G40" i="87"/>
  <c r="H39" i="87"/>
  <c r="D40" i="87" l="1"/>
  <c r="G41" i="87"/>
  <c r="H40" i="87"/>
  <c r="D41" i="87" l="1"/>
  <c r="G42" i="87"/>
  <c r="H41" i="87"/>
  <c r="D42" i="87" l="1"/>
  <c r="G43" i="87"/>
  <c r="H42" i="87"/>
  <c r="D43" i="87" l="1"/>
  <c r="G44" i="87"/>
  <c r="H43" i="87"/>
  <c r="D44" i="87" l="1"/>
  <c r="G45" i="87"/>
  <c r="H44" i="87"/>
  <c r="D45" i="87" l="1"/>
  <c r="G46" i="87"/>
  <c r="H45" i="87"/>
  <c r="D46" i="87" l="1"/>
  <c r="G47" i="87"/>
  <c r="H46" i="87"/>
  <c r="D47" i="87" l="1"/>
  <c r="G48" i="87"/>
  <c r="H47" i="87"/>
  <c r="D48" i="87" l="1"/>
  <c r="G49" i="87"/>
  <c r="H48" i="87"/>
  <c r="D49" i="87" l="1"/>
  <c r="G50" i="87"/>
  <c r="H49" i="87"/>
  <c r="D50" i="87" l="1"/>
  <c r="G51" i="87"/>
  <c r="H50" i="87"/>
  <c r="D51" i="87" l="1"/>
  <c r="H51" i="87"/>
  <c r="G52" i="87"/>
  <c r="D52" i="87" l="1"/>
  <c r="G53" i="87"/>
  <c r="H52" i="87"/>
  <c r="D53" i="87" l="1"/>
  <c r="G54" i="87"/>
  <c r="H53" i="87"/>
  <c r="D54" i="87" l="1"/>
  <c r="G55" i="87"/>
  <c r="H54" i="87"/>
  <c r="D55" i="87" l="1"/>
  <c r="G56" i="87"/>
  <c r="H55" i="87"/>
  <c r="D56" i="87" l="1"/>
  <c r="G57" i="87"/>
  <c r="H56" i="87"/>
  <c r="D57" i="87" l="1"/>
  <c r="G58" i="87"/>
  <c r="H57" i="87"/>
  <c r="D58" i="87" l="1"/>
  <c r="G59" i="87"/>
  <c r="H58" i="87"/>
  <c r="D59" i="87" l="1"/>
  <c r="G60" i="87"/>
  <c r="H59" i="87"/>
  <c r="D60" i="87" l="1"/>
  <c r="G61" i="87"/>
  <c r="H60" i="87"/>
  <c r="D61" i="87" l="1"/>
  <c r="G62" i="87"/>
  <c r="H61" i="87"/>
  <c r="D62" i="87" l="1"/>
  <c r="G63" i="87"/>
  <c r="H62" i="87"/>
  <c r="D63" i="87" l="1"/>
  <c r="G64" i="87"/>
  <c r="H63" i="87"/>
  <c r="D64" i="87" l="1"/>
  <c r="G65" i="87"/>
  <c r="H64" i="87"/>
  <c r="D65" i="87" l="1"/>
  <c r="G66" i="87"/>
  <c r="H65" i="87"/>
  <c r="D66" i="87" l="1"/>
  <c r="G67" i="87"/>
  <c r="H66" i="87"/>
  <c r="D67" i="87" l="1"/>
  <c r="G68" i="87"/>
  <c r="H67" i="87"/>
  <c r="D68" i="87" l="1"/>
  <c r="G69" i="87"/>
  <c r="H68" i="87"/>
  <c r="D69" i="87" l="1"/>
  <c r="G70" i="87"/>
  <c r="H69" i="87"/>
  <c r="D70" i="87" l="1"/>
  <c r="G71" i="87"/>
  <c r="H70" i="87"/>
  <c r="D71" i="87" l="1"/>
  <c r="G72" i="87"/>
  <c r="H71" i="87"/>
  <c r="D72" i="87" l="1"/>
  <c r="G73" i="87"/>
  <c r="H72" i="87"/>
  <c r="D73" i="87" l="1"/>
  <c r="G74" i="87"/>
  <c r="H73" i="87"/>
  <c r="D74" i="87" l="1"/>
  <c r="G75" i="87"/>
  <c r="H74" i="87"/>
  <c r="D75" i="87" l="1"/>
  <c r="G76" i="87"/>
  <c r="H75" i="87"/>
  <c r="D76" i="87" l="1"/>
  <c r="G77" i="87"/>
  <c r="H76" i="87"/>
  <c r="D77" i="87" l="1"/>
  <c r="G78" i="87"/>
  <c r="H77" i="87"/>
  <c r="D78" i="87" l="1"/>
  <c r="G79" i="87"/>
  <c r="H78" i="87"/>
  <c r="D79" i="87" l="1"/>
  <c r="G80" i="87"/>
  <c r="H79" i="87"/>
  <c r="D80" i="87" l="1"/>
  <c r="G81" i="87"/>
  <c r="H80" i="87"/>
  <c r="D81" i="87" l="1"/>
  <c r="G82" i="87"/>
  <c r="H81" i="87"/>
  <c r="D82" i="87" l="1"/>
  <c r="G83" i="87"/>
  <c r="H82" i="87"/>
  <c r="D83" i="87" l="1"/>
  <c r="G84" i="87"/>
  <c r="H83" i="87"/>
  <c r="D84" i="87" l="1"/>
  <c r="G85" i="87"/>
  <c r="H84" i="87"/>
  <c r="D85" i="87" l="1"/>
  <c r="H85" i="87"/>
  <c r="G86" i="87"/>
  <c r="D86" i="87" l="1"/>
  <c r="G87" i="87"/>
  <c r="H86" i="87"/>
  <c r="D87" i="87" l="1"/>
  <c r="G88" i="87"/>
  <c r="H87" i="87"/>
  <c r="D89" i="87" l="1"/>
  <c r="D88" i="87"/>
  <c r="H88" i="87"/>
  <c r="G89" i="87"/>
  <c r="H89" i="87" l="1"/>
  <c r="G90" i="87"/>
  <c r="D90" i="87" s="1"/>
  <c r="H90" i="87" l="1"/>
  <c r="G91" i="87" l="1"/>
  <c r="D91" i="87" s="1"/>
  <c r="H91" i="87" l="1"/>
  <c r="G92" i="87"/>
  <c r="D92" i="87" s="1"/>
  <c r="H92" i="87" l="1"/>
  <c r="G93" i="87"/>
  <c r="D93" i="87" s="1"/>
  <c r="H93" i="87" l="1"/>
  <c r="G94" i="87"/>
  <c r="D94" i="87" s="1"/>
  <c r="G95" i="87" l="1"/>
  <c r="D95" i="87" s="1"/>
  <c r="H94" i="87"/>
  <c r="H95" i="87" l="1"/>
  <c r="G96" i="87"/>
  <c r="D96" i="87" s="1"/>
  <c r="H96" i="87" l="1"/>
  <c r="G97" i="87"/>
  <c r="D97" i="87" s="1"/>
  <c r="G98" i="87" l="1"/>
  <c r="D98" i="87" s="1"/>
  <c r="H97" i="87"/>
  <c r="G99" i="87" l="1"/>
  <c r="D99" i="87" s="1"/>
  <c r="H98" i="87"/>
  <c r="G100" i="87" l="1"/>
  <c r="D100" i="87" s="1"/>
  <c r="H99" i="87"/>
  <c r="G101" i="87" l="1"/>
  <c r="D101" i="87" s="1"/>
  <c r="H100" i="87"/>
  <c r="G102" i="87" l="1"/>
  <c r="D102" i="87" s="1"/>
  <c r="H101" i="87"/>
  <c r="G103" i="87" l="1"/>
  <c r="D103" i="87" s="1"/>
  <c r="H102" i="87"/>
  <c r="G104" i="87" l="1"/>
  <c r="D104" i="87" s="1"/>
  <c r="H103" i="87"/>
  <c r="G105" i="87" l="1"/>
  <c r="D105" i="87" s="1"/>
  <c r="H104" i="87"/>
  <c r="H105" i="87" l="1"/>
</calcChain>
</file>

<file path=xl/sharedStrings.xml><?xml version="1.0" encoding="utf-8"?>
<sst xmlns="http://schemas.openxmlformats.org/spreadsheetml/2006/main" count="825" uniqueCount="140">
  <si>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</si>
  <si>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</si>
  <si>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</si>
  <si>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</si>
  <si>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백분위</t>
    <phoneticPr fontId="1" type="noConversion"/>
  </si>
  <si>
    <t>등급</t>
    <phoneticPr fontId="1" type="noConversion"/>
  </si>
  <si>
    <t>표준점수</t>
    <phoneticPr fontId="1" type="noConversion"/>
  </si>
  <si>
    <t>표준편차</t>
    <phoneticPr fontId="1" type="noConversion"/>
  </si>
  <si>
    <t>과목</t>
    <phoneticPr fontId="1" type="noConversion"/>
  </si>
  <si>
    <t>응시자 수</t>
    <phoneticPr fontId="1" type="noConversion"/>
  </si>
  <si>
    <t>평균</t>
    <phoneticPr fontId="1" type="noConversion"/>
  </si>
  <si>
    <t>국어</t>
    <phoneticPr fontId="1" type="noConversion"/>
  </si>
  <si>
    <t>수학 가형</t>
    <phoneticPr fontId="1" type="noConversion"/>
  </si>
  <si>
    <t>1등급</t>
    <phoneticPr fontId="1" type="noConversion"/>
  </si>
  <si>
    <t>2등급</t>
    <phoneticPr fontId="1" type="noConversion"/>
  </si>
  <si>
    <t>3등급</t>
    <phoneticPr fontId="1" type="noConversion"/>
  </si>
  <si>
    <t>4등급</t>
    <phoneticPr fontId="1" type="noConversion"/>
  </si>
  <si>
    <t>5등급</t>
    <phoneticPr fontId="1" type="noConversion"/>
  </si>
  <si>
    <t>6등급</t>
    <phoneticPr fontId="1" type="noConversion"/>
  </si>
  <si>
    <t>7등급</t>
    <phoneticPr fontId="1" type="noConversion"/>
  </si>
  <si>
    <t>8등급</t>
    <phoneticPr fontId="1" type="noConversion"/>
  </si>
  <si>
    <t>시험명</t>
  </si>
  <si>
    <t>원점수</t>
  </si>
  <si>
    <t>표준점수</t>
  </si>
  <si>
    <t>과목</t>
  </si>
  <si>
    <t>공통 문항</t>
  </si>
  <si>
    <t>선택 문항 (화법과 작문)</t>
  </si>
  <si>
    <t>선택 문항 (언어와 매체)</t>
  </si>
  <si>
    <t>백분위</t>
  </si>
  <si>
    <t>표준점수 최솟값</t>
  </si>
  <si>
    <t>표준점수 최댓값</t>
  </si>
  <si>
    <t>하향 등급</t>
  </si>
  <si>
    <t>상향 등급</t>
  </si>
  <si>
    <t>총점/선택</t>
  </si>
  <si>
    <t>선택 문항 (확률과 통계)</t>
  </si>
  <si>
    <t>확률과 통계</t>
  </si>
  <si>
    <t>미적분</t>
  </si>
  <si>
    <t>선택 문항 (미적분)</t>
  </si>
  <si>
    <t>기하</t>
  </si>
  <si>
    <t>선택 문항 (기하)</t>
  </si>
  <si>
    <t>A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</si>
  <si>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</si>
  <si>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</si>
  <si>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</si>
  <si>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</si>
  <si>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</si>
  <si>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</si>
  <si>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</si>
  <si>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</si>
  <si>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</si>
  <si>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</si>
  <si>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</si>
  <si>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</si>
  <si>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</si>
  <si>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</si>
  <si>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</si>
  <si>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</si>
  <si>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</si>
  <si>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</si>
  <si>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</si>
  <si>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</si>
  <si>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</si>
  <si>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</si>
  <si>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</si>
  <si>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</si>
  <si>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o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</si>
  <si>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</si>
  <si>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</si>
  <si>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</si>
  <si>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s</t>
    <phoneticPr fontId="1" type="noConversion"/>
  </si>
  <si>
    <t>t</t>
    <phoneticPr fontId="1" type="noConversion"/>
  </si>
  <si>
    <t>u</t>
    <phoneticPr fontId="1" type="noConversion"/>
  </si>
  <si>
    <t>v</t>
    <phoneticPr fontId="1" type="noConversion"/>
  </si>
  <si>
    <t>w</t>
    <phoneticPr fontId="1" type="noConversion"/>
  </si>
  <si>
    <t>선택과목</t>
    <phoneticPr fontId="1" type="noConversion"/>
  </si>
  <si>
    <t>공통 원점수</t>
    <phoneticPr fontId="1" type="noConversion"/>
  </si>
  <si>
    <t>선택 원점수</t>
    <phoneticPr fontId="1" type="noConversion"/>
  </si>
  <si>
    <t>화법과 작문</t>
    <phoneticPr fontId="1" type="noConversion"/>
  </si>
  <si>
    <t>진위판정</t>
    <phoneticPr fontId="1" type="noConversion"/>
  </si>
  <si>
    <t>확률과 통계</t>
    <phoneticPr fontId="1" type="noConversion"/>
  </si>
  <si>
    <t>언어와 매체</t>
    <phoneticPr fontId="1" type="noConversion"/>
  </si>
  <si>
    <t>등급 범위</t>
    <phoneticPr fontId="1" type="noConversion"/>
  </si>
  <si>
    <t>등급</t>
    <phoneticPr fontId="1" type="noConversion"/>
  </si>
  <si>
    <t>1등급</t>
    <phoneticPr fontId="1" type="noConversion"/>
  </si>
  <si>
    <t>2등급</t>
    <phoneticPr fontId="1" type="noConversion"/>
  </si>
  <si>
    <t>3등급</t>
    <phoneticPr fontId="1" type="noConversion"/>
  </si>
  <si>
    <t>4등급</t>
    <phoneticPr fontId="1" type="noConversion"/>
  </si>
  <si>
    <t>5등급</t>
    <phoneticPr fontId="1" type="noConversion"/>
  </si>
  <si>
    <t>6등급</t>
    <phoneticPr fontId="1" type="noConversion"/>
  </si>
  <si>
    <t>7등급</t>
    <phoneticPr fontId="1" type="noConversion"/>
  </si>
  <si>
    <t>8등급</t>
    <phoneticPr fontId="1" type="noConversion"/>
  </si>
  <si>
    <t>선택 원점수</t>
    <phoneticPr fontId="1" type="noConversion"/>
  </si>
  <si>
    <t>수학 (확률과 통계 선택) 원점수 등급컷 [1차]</t>
    <phoneticPr fontId="1" type="noConversion"/>
  </si>
  <si>
    <t>수학 (미적분 선택) 원점수 등급컷 [1차]</t>
  </si>
  <si>
    <t>수학 (기하 선택) 원점수 등급컷 [1차]</t>
    <phoneticPr fontId="1" type="noConversion"/>
  </si>
  <si>
    <t xml:space="preserve">2022학년도 대학수학능력시험  </t>
  </si>
  <si>
    <t>f</t>
    <phoneticPr fontId="1" type="noConversion"/>
  </si>
  <si>
    <t>b</t>
    <phoneticPr fontId="1" type="noConversion"/>
  </si>
  <si>
    <t>q</t>
    <phoneticPr fontId="1" type="noConversion"/>
  </si>
  <si>
    <t>h</t>
    <phoneticPr fontId="1" type="noConversion"/>
  </si>
  <si>
    <t>i</t>
    <phoneticPr fontId="1" type="noConversion"/>
  </si>
  <si>
    <t>p</t>
    <phoneticPr fontId="1" type="noConversion"/>
  </si>
  <si>
    <t>g</t>
    <phoneticPr fontId="1" type="noConversion"/>
  </si>
  <si>
    <t>국어 (표준점수별 백분위 및 등급표)</t>
    <phoneticPr fontId="1" type="noConversion"/>
  </si>
  <si>
    <t>수학 (표준점수별 백분위 및 등급표)</t>
    <phoneticPr fontId="1" type="noConversion"/>
  </si>
  <si>
    <t>수학 (확률과 통계 선택) 차트 [1차]</t>
    <phoneticPr fontId="1" type="noConversion"/>
  </si>
  <si>
    <t>수학 (미적분 선택) 차트 [1차]</t>
    <phoneticPr fontId="1" type="noConversion"/>
  </si>
  <si>
    <t>수학 (기하 선택) 차트 [1차]</t>
    <phoneticPr fontId="1" type="noConversion"/>
  </si>
  <si>
    <t>계산 결과</t>
    <phoneticPr fontId="1" type="noConversion"/>
  </si>
  <si>
    <t>국어 (화법과 작문 선택) 원점수 등급컷 [4차]</t>
    <phoneticPr fontId="1" type="noConversion"/>
  </si>
  <si>
    <t>국어 (화법과 작문 선택) 표준점수 차트 [4차]</t>
    <phoneticPr fontId="1" type="noConversion"/>
  </si>
  <si>
    <t>국어 표준점수 테이블</t>
    <phoneticPr fontId="1" type="noConversion"/>
  </si>
  <si>
    <t>-</t>
    <phoneticPr fontId="1" type="noConversion"/>
  </si>
  <si>
    <t>국어A</t>
    <phoneticPr fontId="1" type="noConversion"/>
  </si>
  <si>
    <t>위</t>
    <phoneticPr fontId="1" type="noConversion"/>
  </si>
  <si>
    <t>공식 적용</t>
    <phoneticPr fontId="1" type="noConversion"/>
  </si>
  <si>
    <t>최소 오차 크기</t>
    <phoneticPr fontId="1" type="noConversion"/>
  </si>
  <si>
    <t>a∧b∧c∧d∧e∧f∧g∧h∧i∧j∧k∧l∧m∧n∧o∧p∧q∧r∧s∧t∧u∧v∧w</t>
    <phoneticPr fontId="1" type="noConversion"/>
  </si>
  <si>
    <t>자율 입력란 (화작)</t>
    <phoneticPr fontId="1" type="noConversion"/>
  </si>
  <si>
    <t>자율 입력란 (언매)</t>
    <phoneticPr fontId="1" type="noConversion"/>
  </si>
  <si>
    <t>a∧b∧d∧e∧f∧g∧h∧i∧j∧k∧l∧m∧p∧s∧t∧u∧v∧w∧b_2∧c_2∧d_2∧e_2∧f_2∧h_2∧i_2∧j_2∧k_2∧n_2∧p_2∧q_2∧s_2∧v_2∧b_4∧c_4∧d_4∧e_4∧g_4∧h_4∧i_4∧j_4∧k_4∧m_4∧n_4∧o_4∧p_4∧q_4∧r_4∧s_4∧t_4∧u_4∧v_4∧w_4</t>
    <phoneticPr fontId="1" type="noConversion"/>
  </si>
  <si>
    <t>a_5∧b_5∧c_5∧d_5∧e_5∧f_5∧g_5∧h_5∧i_5∧j_5∧k_5∧l_5∧m_5∧n_5∧o_5∧p_5∧q_5∧r_5∧s_5∧t_5∧u_5∧v_5∧w_5</t>
    <phoneticPr fontId="1" type="noConversion"/>
  </si>
  <si>
    <t>a_1∧c_1∧d_1∧e_1∧f_1∧g_1∧h_1∧i_1∧j_1∧k_1∧l_1∧m_1∧n_1∧o_1∧q_1∧r_1∧t_1∧u_1∧v_1∧w_1∧a_3∧b_3∧c_3∧d_3∧e_3∧f_3∧g_3∧h_3∧i_3∧k_3∧l_3∧m_3∧n_3∧q_3∧s_3∧t_3∧v_3∧a_5∧b_5∧d_5∧f_5∧h_5∧i_5∧j_5∧k_5∧l_5∧m_5∧n_5∧p_5∧s_5∧t_5∧u_5∧v_5∧w_5</t>
    <phoneticPr fontId="1" type="noConversion"/>
  </si>
  <si>
    <t>국어 (언어와 매체 선택) 표준점수 차트 [3차]</t>
    <phoneticPr fontId="1" type="noConversion"/>
  </si>
  <si>
    <t>국어 (언어와 매체 선택) 원점수 등급컷 [3차]</t>
    <phoneticPr fontId="1" type="noConversion"/>
  </si>
  <si>
    <t>수학</t>
    <phoneticPr fontId="1" type="noConversion"/>
  </si>
  <si>
    <t>원점수 → 표준점수 계산기</t>
    <phoneticPr fontId="1" type="noConversion"/>
  </si>
  <si>
    <t>미적분</t>
    <phoneticPr fontId="1" type="noConversion"/>
  </si>
  <si>
    <t>기하</t>
    <phoneticPr fontId="1" type="noConversion"/>
  </si>
  <si>
    <t>원점수 입력란 외에는 건드리시면 안됩니다.</t>
    <phoneticPr fontId="1" type="noConversion"/>
  </si>
  <si>
    <t>표준점수, 선택 원점수 입력란 외에는 건드리시면 안됩니다.  선택과목 원점수를 모를 경우, 대충 감으로 입력하셔도 됩니다.</t>
    <phoneticPr fontId="1" type="noConversion"/>
  </si>
  <si>
    <t>표준점수 → 원점수 역산기</t>
    <phoneticPr fontId="1" type="noConversion"/>
  </si>
  <si>
    <t>원점수(공통+선택) 역산 결과</t>
    <phoneticPr fontId="1" type="noConversion"/>
  </si>
  <si>
    <t>역산 결과</t>
    <phoneticPr fontId="1" type="noConversion"/>
  </si>
  <si>
    <t>수학 표준점수 테이블</t>
    <phoneticPr fontId="1" type="noConversion"/>
  </si>
  <si>
    <t>-</t>
    <phoneticPr fontId="1" type="noConversion"/>
  </si>
  <si>
    <t>계산기 &amp; 역산기</t>
    <phoneticPr fontId="1" type="noConversion"/>
  </si>
  <si>
    <t>위</t>
    <phoneticPr fontId="1" type="noConversion"/>
  </si>
  <si>
    <t>국어 표본조사 진위판정 결과표</t>
    <phoneticPr fontId="1" type="noConversion"/>
  </si>
  <si>
    <t>수학 표본조사 진위판정 결과표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</si>
</sst>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_ "/>
    <numFmt numFmtId="178" formatCode="0.00_);[Red]\(0.00\)"/>
    <numFmt numFmtId="179" formatCode="0_);[Red]\(0\)"/>
    <numFmt numFmtId="180" formatCode="0.000"/>
  </numFmts>
  <fonts count="3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b/>
      <sz val="14"/>
      <color theme="1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</fills>
  <borders count="16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/>
      <top/>
      <bottom/>
      <diagonal/>
    </border>
    <border>
      <left/>
      <right style="medium">
        <color rgb="FF505050"/>
      </right>
      <top/>
      <bottom/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medium">
        <color rgb="FF505050"/>
      </bottom>
      <diagonal/>
    </border>
    <border>
      <left/>
      <right style="thin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 style="medium">
        <color rgb="FF505050"/>
      </right>
      <top/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 style="medium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medium">
        <color rgb="FF505050"/>
      </right>
      <top/>
      <bottom style="medium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/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/>
      <diagonal/>
    </border>
    <border>
      <left/>
      <right style="thin">
        <color rgb="FF505050"/>
      </right>
      <top style="medium">
        <color rgb="FF505050"/>
      </top>
      <bottom/>
      <diagonal/>
    </border>
    <border>
      <left style="thin">
        <color rgb="FF505050"/>
      </left>
      <right style="thin">
        <color rgb="FF505050"/>
      </right>
      <top style="medium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medium">
        <color rgb="FF505050"/>
      </top>
      <bottom/>
      <diagonal/>
    </border>
    <border>
      <left style="thin">
        <color indexed="64"/>
      </left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/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/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medium">
        <color indexed="64"/>
      </right>
      <top style="thin">
        <color rgb="FF505050"/>
      </top>
      <bottom/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/>
      <diagonal/>
    </border>
    <border>
      <left style="thin">
        <color rgb="FF505050"/>
      </left>
      <right style="medium">
        <color indexed="64"/>
      </right>
      <top/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/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/>
      <top style="medium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505050"/>
      </bottom>
      <diagonal/>
    </border>
    <border>
      <left style="medium">
        <color indexed="64"/>
      </left>
      <right style="medium">
        <color indexed="64"/>
      </right>
      <top/>
      <bottom style="thin">
        <color rgb="FF505050"/>
      </bottom>
      <diagonal/>
    </border>
    <border>
      <left style="medium">
        <color indexed="64"/>
      </left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51">
    <xf numFmtId="0" fontId="0" fillId="0" borderId="0">
      <alignment vertical="center"/>
    </xf>
    <xf numFmtId="0" fontId="2" fillId="0" borderId="0"/>
    <xf numFmtId="0" fontId="5" fillId="0" borderId="26" applyNumberFormat="0" applyFill="0" applyAlignment="0" applyProtection="0">
      <alignment vertical="center"/>
    </xf>
    <xf numFmtId="0" fontId="6" fillId="0" borderId="27" applyNumberFormat="0" applyFill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9" applyNumberFormat="0" applyAlignment="0" applyProtection="0">
      <alignment vertical="center"/>
    </xf>
    <xf numFmtId="0" fontId="11" fillId="8" borderId="30" applyNumberFormat="0" applyAlignment="0" applyProtection="0">
      <alignment vertical="center"/>
    </xf>
    <xf numFmtId="0" fontId="12" fillId="8" borderId="29" applyNumberFormat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9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33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</cellStyleXfs>
  <cellXfs count="463">
    <xf numFmtId="0" fontId="0" fillId="0" borderId="0" xfId="0">
      <alignment vertical="center"/>
    </xf>
    <xf numFmtId="176" fontId="3" fillId="0" borderId="6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quotePrefix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5" xfId="0" applyBorder="1">
      <alignment vertical="center"/>
    </xf>
    <xf numFmtId="0" fontId="0" fillId="0" borderId="39" xfId="0" applyBorder="1">
      <alignment vertical="center"/>
    </xf>
    <xf numFmtId="0" fontId="0" fillId="0" borderId="14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1" xfId="0" applyBorder="1">
      <alignment vertical="center"/>
    </xf>
    <xf numFmtId="0" fontId="0" fillId="2" borderId="48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7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177" fontId="3" fillId="0" borderId="7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176" fontId="3" fillId="0" borderId="81" xfId="1" applyNumberFormat="1" applyFont="1" applyBorder="1" applyAlignment="1">
      <alignment horizontal="center" vertical="center"/>
    </xf>
    <xf numFmtId="177" fontId="0" fillId="0" borderId="81" xfId="0" applyNumberFormat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176" fontId="3" fillId="0" borderId="52" xfId="1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6" fontId="3" fillId="0" borderId="54" xfId="1" applyNumberFormat="1" applyFont="1" applyBorder="1" applyAlignment="1">
      <alignment horizontal="center" vertical="center"/>
    </xf>
    <xf numFmtId="176" fontId="3" fillId="0" borderId="55" xfId="1" applyNumberFormat="1" applyFont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0" fillId="2" borderId="92" xfId="0" applyFill="1" applyBorder="1" applyAlignment="1">
      <alignment horizontal="center" vertical="center"/>
    </xf>
    <xf numFmtId="178" fontId="0" fillId="0" borderId="52" xfId="0" applyNumberFormat="1" applyBorder="1" applyAlignment="1">
      <alignment horizontal="center" vertical="center"/>
    </xf>
    <xf numFmtId="178" fontId="0" fillId="0" borderId="55" xfId="0" applyNumberFormat="1" applyBorder="1" applyAlignment="1">
      <alignment horizontal="center" vertical="center"/>
    </xf>
    <xf numFmtId="0" fontId="0" fillId="2" borderId="93" xfId="0" applyFill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177" fontId="3" fillId="0" borderId="94" xfId="1" applyNumberFormat="1" applyFont="1" applyBorder="1" applyAlignment="1">
      <alignment horizontal="center" vertical="center"/>
    </xf>
    <xf numFmtId="0" fontId="0" fillId="35" borderId="57" xfId="0" applyFill="1" applyBorder="1" applyAlignment="1">
      <alignment horizontal="center" vertical="center"/>
    </xf>
    <xf numFmtId="0" fontId="0" fillId="35" borderId="69" xfId="0" applyFill="1" applyBorder="1" applyAlignment="1">
      <alignment horizontal="center" vertical="center"/>
    </xf>
    <xf numFmtId="0" fontId="0" fillId="36" borderId="57" xfId="0" applyFill="1" applyBorder="1" applyAlignment="1">
      <alignment horizontal="center" vertical="center"/>
    </xf>
    <xf numFmtId="0" fontId="0" fillId="36" borderId="69" xfId="0" applyFill="1" applyBorder="1" applyAlignment="1">
      <alignment horizontal="center" vertical="center"/>
    </xf>
    <xf numFmtId="0" fontId="0" fillId="37" borderId="57" xfId="0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0" fontId="0" fillId="38" borderId="57" xfId="0" applyFill="1" applyBorder="1" applyAlignment="1">
      <alignment horizontal="center" vertical="center"/>
    </xf>
    <xf numFmtId="0" fontId="0" fillId="38" borderId="69" xfId="0" applyFill="1" applyBorder="1" applyAlignment="1">
      <alignment horizontal="center" vertical="center"/>
    </xf>
    <xf numFmtId="0" fontId="0" fillId="39" borderId="57" xfId="0" applyFill="1" applyBorder="1" applyAlignment="1">
      <alignment horizontal="center" vertical="center"/>
    </xf>
    <xf numFmtId="0" fontId="0" fillId="39" borderId="69" xfId="0" applyFill="1" applyBorder="1" applyAlignment="1">
      <alignment horizontal="center" vertical="center"/>
    </xf>
    <xf numFmtId="0" fontId="0" fillId="39" borderId="70" xfId="0" applyFill="1" applyBorder="1" applyAlignment="1">
      <alignment horizontal="center" vertical="center"/>
    </xf>
    <xf numFmtId="0" fontId="0" fillId="39" borderId="47" xfId="0" applyFill="1" applyBorder="1" applyAlignment="1">
      <alignment horizontal="center" vertical="center"/>
    </xf>
    <xf numFmtId="0" fontId="17" fillId="3" borderId="0" xfId="0" applyFont="1" applyFill="1">
      <alignment vertical="center"/>
    </xf>
    <xf numFmtId="0" fontId="17" fillId="3" borderId="0" xfId="0" applyFont="1" applyFill="1" applyAlignment="1">
      <alignment horizontal="center" vertical="center"/>
    </xf>
    <xf numFmtId="0" fontId="17" fillId="0" borderId="65" xfId="0" applyFont="1" applyFill="1" applyBorder="1" applyAlignment="1">
      <alignment horizontal="center" vertical="center"/>
    </xf>
    <xf numFmtId="0" fontId="17" fillId="35" borderId="66" xfId="0" applyFont="1" applyFill="1" applyBorder="1" applyAlignment="1">
      <alignment horizontal="center" vertical="center"/>
    </xf>
    <xf numFmtId="0" fontId="17" fillId="35" borderId="63" xfId="0" applyFont="1" applyFill="1" applyBorder="1" applyAlignment="1">
      <alignment horizontal="center" vertical="center"/>
    </xf>
    <xf numFmtId="0" fontId="17" fillId="36" borderId="63" xfId="0" applyFont="1" applyFill="1" applyBorder="1" applyAlignment="1">
      <alignment horizontal="center" vertical="center"/>
    </xf>
    <xf numFmtId="0" fontId="17" fillId="37" borderId="63" xfId="0" applyFont="1" applyFill="1" applyBorder="1" applyAlignment="1">
      <alignment horizontal="center" vertical="center"/>
    </xf>
    <xf numFmtId="0" fontId="17" fillId="38" borderId="63" xfId="0" applyFont="1" applyFill="1" applyBorder="1" applyAlignment="1">
      <alignment horizontal="center" vertical="center"/>
    </xf>
    <xf numFmtId="0" fontId="17" fillId="39" borderId="63" xfId="0" applyFont="1" applyFill="1" applyBorder="1" applyAlignment="1">
      <alignment horizontal="center" vertical="center"/>
    </xf>
    <xf numFmtId="0" fontId="17" fillId="0" borderId="71" xfId="0" applyFont="1" applyFill="1" applyBorder="1">
      <alignment vertical="center"/>
    </xf>
    <xf numFmtId="0" fontId="17" fillId="0" borderId="0" xfId="0" applyFont="1" applyFill="1">
      <alignment vertical="center"/>
    </xf>
    <xf numFmtId="0" fontId="17" fillId="0" borderId="0" xfId="0" applyFont="1">
      <alignment vertical="center"/>
    </xf>
    <xf numFmtId="0" fontId="17" fillId="0" borderId="62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17" fillId="0" borderId="6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7" fillId="39" borderId="64" xfId="0" applyFont="1" applyFill="1" applyBorder="1" applyAlignment="1">
      <alignment horizontal="center" vertical="center"/>
    </xf>
    <xf numFmtId="0" fontId="0" fillId="35" borderId="77" xfId="0" applyFill="1" applyBorder="1" applyAlignment="1">
      <alignment horizontal="center" vertical="center"/>
    </xf>
    <xf numFmtId="0" fontId="0" fillId="35" borderId="81" xfId="0" applyFill="1" applyBorder="1" applyAlignment="1">
      <alignment horizontal="center" vertical="center"/>
    </xf>
    <xf numFmtId="0" fontId="0" fillId="36" borderId="81" xfId="0" applyFill="1" applyBorder="1" applyAlignment="1">
      <alignment horizontal="center" vertical="center"/>
    </xf>
    <xf numFmtId="0" fontId="0" fillId="37" borderId="81" xfId="0" applyFill="1" applyBorder="1" applyAlignment="1">
      <alignment horizontal="center" vertical="center"/>
    </xf>
    <xf numFmtId="0" fontId="0" fillId="38" borderId="81" xfId="0" applyFill="1" applyBorder="1" applyAlignment="1">
      <alignment horizontal="center" vertical="center"/>
    </xf>
    <xf numFmtId="0" fontId="0" fillId="39" borderId="81" xfId="0" applyFill="1" applyBorder="1" applyAlignment="1">
      <alignment horizontal="center" vertical="center"/>
    </xf>
    <xf numFmtId="0" fontId="0" fillId="35" borderId="49" xfId="0" applyFill="1" applyBorder="1" applyAlignment="1">
      <alignment horizontal="center" vertical="center"/>
    </xf>
    <xf numFmtId="0" fontId="0" fillId="35" borderId="50" xfId="0" applyFill="1" applyBorder="1" applyAlignment="1">
      <alignment horizontal="center" vertical="center"/>
    </xf>
    <xf numFmtId="0" fontId="0" fillId="35" borderId="52" xfId="0" applyFill="1" applyBorder="1" applyAlignment="1">
      <alignment horizontal="center" vertical="center"/>
    </xf>
    <xf numFmtId="0" fontId="0" fillId="36" borderId="52" xfId="0" applyFill="1" applyBorder="1" applyAlignment="1">
      <alignment horizontal="center" vertical="center"/>
    </xf>
    <xf numFmtId="0" fontId="0" fillId="37" borderId="52" xfId="0" applyFill="1" applyBorder="1" applyAlignment="1">
      <alignment horizontal="center" vertical="center"/>
    </xf>
    <xf numFmtId="0" fontId="0" fillId="38" borderId="52" xfId="0" applyFill="1" applyBorder="1" applyAlignment="1">
      <alignment horizontal="center" vertical="center"/>
    </xf>
    <xf numFmtId="0" fontId="0" fillId="39" borderId="52" xfId="0" applyFill="1" applyBorder="1" applyAlignment="1">
      <alignment horizontal="center" vertical="center"/>
    </xf>
    <xf numFmtId="0" fontId="0" fillId="35" borderId="58" xfId="0" applyFill="1" applyBorder="1" applyAlignment="1">
      <alignment horizontal="center" vertical="center"/>
    </xf>
    <xf numFmtId="0" fontId="0" fillId="36" borderId="58" xfId="0" applyFill="1" applyBorder="1" applyAlignment="1">
      <alignment horizontal="center" vertical="center"/>
    </xf>
    <xf numFmtId="0" fontId="0" fillId="37" borderId="58" xfId="0" applyFill="1" applyBorder="1" applyAlignment="1">
      <alignment horizontal="center" vertical="center"/>
    </xf>
    <xf numFmtId="0" fontId="0" fillId="38" borderId="58" xfId="0" applyFill="1" applyBorder="1" applyAlignment="1">
      <alignment horizontal="center" vertical="center"/>
    </xf>
    <xf numFmtId="0" fontId="0" fillId="39" borderId="58" xfId="0" applyFill="1" applyBorder="1" applyAlignment="1">
      <alignment horizontal="center" vertical="center"/>
    </xf>
    <xf numFmtId="0" fontId="0" fillId="39" borderId="94" xfId="0" applyFill="1" applyBorder="1" applyAlignment="1">
      <alignment horizontal="center" vertical="center"/>
    </xf>
    <xf numFmtId="0" fontId="0" fillId="39" borderId="54" xfId="0" applyFill="1" applyBorder="1" applyAlignment="1">
      <alignment horizontal="center" vertical="center"/>
    </xf>
    <xf numFmtId="0" fontId="0" fillId="39" borderId="55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0" fontId="0" fillId="0" borderId="9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97" xfId="0" applyFont="1" applyBorder="1" applyAlignment="1">
      <alignment horizontal="center" vertical="center" wrapText="1"/>
    </xf>
    <xf numFmtId="3" fontId="25" fillId="0" borderId="98" xfId="0" applyNumberFormat="1" applyFont="1" applyBorder="1" applyAlignment="1">
      <alignment horizontal="right" vertical="center" wrapText="1"/>
    </xf>
    <xf numFmtId="3" fontId="25" fillId="0" borderId="98" xfId="0" applyNumberFormat="1" applyFont="1" applyBorder="1" applyAlignment="1">
      <alignment horizontal="center" vertical="center" wrapText="1"/>
    </xf>
    <xf numFmtId="3" fontId="25" fillId="0" borderId="99" xfId="0" applyNumberFormat="1" applyFont="1" applyBorder="1" applyAlignment="1">
      <alignment horizontal="center" vertical="center" wrapText="1"/>
    </xf>
    <xf numFmtId="0" fontId="25" fillId="0" borderId="100" xfId="0" applyFont="1" applyBorder="1" applyAlignment="1">
      <alignment horizontal="center" vertical="center" wrapText="1"/>
    </xf>
    <xf numFmtId="0" fontId="25" fillId="0" borderId="101" xfId="0" applyFont="1" applyBorder="1" applyAlignment="1">
      <alignment horizontal="left" vertical="center" wrapText="1"/>
    </xf>
    <xf numFmtId="3" fontId="25" fillId="0" borderId="101" xfId="0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101" xfId="0" applyNumberFormat="1" applyFont="1" applyBorder="1" applyAlignment="1">
      <alignment horizontal="right" vertical="center" wrapText="1"/>
    </xf>
    <xf numFmtId="0" fontId="25" fillId="0" borderId="103" xfId="0" applyFont="1" applyBorder="1" applyAlignment="1">
      <alignment horizontal="center" vertical="center" wrapText="1"/>
    </xf>
    <xf numFmtId="3" fontId="25" fillId="0" borderId="104" xfId="0" applyNumberFormat="1" applyFont="1" applyBorder="1" applyAlignment="1">
      <alignment horizontal="right" vertical="center" wrapText="1"/>
    </xf>
    <xf numFmtId="3" fontId="25" fillId="0" borderId="104" xfId="0" applyNumberFormat="1" applyFont="1" applyBorder="1" applyAlignment="1">
      <alignment horizontal="center" vertical="center" wrapText="1"/>
    </xf>
    <xf numFmtId="3" fontId="25" fillId="0" borderId="105" xfId="0" applyNumberFormat="1" applyFont="1" applyBorder="1" applyAlignment="1">
      <alignment horizontal="center" vertical="center" wrapText="1"/>
    </xf>
    <xf numFmtId="3" fontId="25" fillId="0" borderId="99" xfId="0" applyNumberFormat="1" applyFont="1" applyBorder="1" applyAlignment="1">
      <alignment horizontal="left" vertical="center" wrapText="1"/>
    </xf>
    <xf numFmtId="3" fontId="25" fillId="0" borderId="102" xfId="0" applyNumberFormat="1" applyFont="1" applyBorder="1" applyAlignment="1">
      <alignment horizontal="left" vertical="center" wrapText="1"/>
    </xf>
    <xf numFmtId="0" fontId="25" fillId="0" borderId="104" xfId="0" applyFont="1" applyBorder="1" applyAlignment="1">
      <alignment horizontal="left" vertical="center" wrapText="1"/>
    </xf>
    <xf numFmtId="3" fontId="25" fillId="0" borderId="105" xfId="0" applyNumberFormat="1" applyFont="1" applyBorder="1" applyAlignment="1">
      <alignment horizontal="left" vertical="center" wrapText="1"/>
    </xf>
    <xf numFmtId="0" fontId="25" fillId="0" borderId="101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6" fillId="40" borderId="5" xfId="0" applyFont="1" applyFill="1" applyBorder="1" applyAlignment="1">
      <alignment horizontal="center" vertical="center" wrapText="1"/>
    </xf>
    <xf numFmtId="0" fontId="26" fillId="40" borderId="2" xfId="0" applyFont="1" applyFill="1" applyBorder="1" applyAlignment="1">
      <alignment horizontal="center" vertical="center" wrapText="1"/>
    </xf>
    <xf numFmtId="179" fontId="0" fillId="0" borderId="2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79" fontId="0" fillId="0" borderId="107" xfId="0" applyNumberFormat="1" applyBorder="1" applyAlignment="1">
      <alignment horizontal="center" vertical="center"/>
    </xf>
    <xf numFmtId="0" fontId="28" fillId="35" borderId="57" xfId="0" applyFont="1" applyFill="1" applyBorder="1" applyAlignment="1">
      <alignment horizontal="center" vertical="center"/>
    </xf>
    <xf numFmtId="0" fontId="28" fillId="35" borderId="69" xfId="0" applyFont="1" applyFill="1" applyBorder="1" applyAlignment="1">
      <alignment horizontal="center" vertical="center"/>
    </xf>
    <xf numFmtId="0" fontId="28" fillId="36" borderId="57" xfId="0" applyFont="1" applyFill="1" applyBorder="1" applyAlignment="1">
      <alignment horizontal="center" vertical="center"/>
    </xf>
    <xf numFmtId="0" fontId="28" fillId="36" borderId="69" xfId="0" applyFont="1" applyFill="1" applyBorder="1" applyAlignment="1">
      <alignment horizontal="center" vertical="center"/>
    </xf>
    <xf numFmtId="0" fontId="28" fillId="37" borderId="57" xfId="0" applyFont="1" applyFill="1" applyBorder="1" applyAlignment="1">
      <alignment horizontal="center" vertical="center"/>
    </xf>
    <xf numFmtId="0" fontId="28" fillId="37" borderId="69" xfId="0" applyFont="1" applyFill="1" applyBorder="1" applyAlignment="1">
      <alignment horizontal="center" vertical="center"/>
    </xf>
    <xf numFmtId="0" fontId="28" fillId="38" borderId="57" xfId="0" applyFont="1" applyFill="1" applyBorder="1" applyAlignment="1">
      <alignment horizontal="center" vertical="center"/>
    </xf>
    <xf numFmtId="0" fontId="28" fillId="38" borderId="69" xfId="0" applyFont="1" applyFill="1" applyBorder="1" applyAlignment="1">
      <alignment horizontal="center" vertical="center"/>
    </xf>
    <xf numFmtId="0" fontId="28" fillId="39" borderId="57" xfId="0" applyFont="1" applyFill="1" applyBorder="1" applyAlignment="1">
      <alignment horizontal="center" vertical="center"/>
    </xf>
    <xf numFmtId="0" fontId="28" fillId="39" borderId="69" xfId="0" applyFont="1" applyFill="1" applyBorder="1" applyAlignment="1">
      <alignment horizontal="center" vertical="center"/>
    </xf>
    <xf numFmtId="0" fontId="28" fillId="39" borderId="70" xfId="0" applyFont="1" applyFill="1" applyBorder="1" applyAlignment="1">
      <alignment horizontal="center" vertical="center"/>
    </xf>
    <xf numFmtId="0" fontId="28" fillId="39" borderId="47" xfId="0" applyFont="1" applyFill="1" applyBorder="1" applyAlignment="1">
      <alignment horizontal="center" vertical="center"/>
    </xf>
    <xf numFmtId="3" fontId="25" fillId="0" borderId="98" xfId="0" applyNumberFormat="1" applyFont="1" applyBorder="1" applyAlignment="1">
      <alignment horizontal="left" vertical="center" wrapText="1"/>
    </xf>
    <xf numFmtId="3" fontId="25" fillId="0" borderId="101" xfId="0" applyNumberFormat="1" applyFont="1" applyBorder="1" applyAlignment="1">
      <alignment horizontal="left" vertical="center" wrapText="1"/>
    </xf>
    <xf numFmtId="3" fontId="25" fillId="0" borderId="104" xfId="0" applyNumberFormat="1" applyFont="1" applyBorder="1" applyAlignment="1">
      <alignment horizontal="left" vertical="center" wrapText="1"/>
    </xf>
    <xf numFmtId="0" fontId="27" fillId="0" borderId="24" xfId="0" applyFont="1" applyBorder="1" applyAlignment="1">
      <alignment horizontal="center" vertical="center"/>
    </xf>
    <xf numFmtId="0" fontId="26" fillId="40" borderId="7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6" fillId="40" borderId="9" xfId="0" applyFont="1" applyFill="1" applyBorder="1" applyAlignment="1">
      <alignment horizontal="center" vertical="center" wrapText="1"/>
    </xf>
    <xf numFmtId="0" fontId="27" fillId="0" borderId="106" xfId="0" applyFont="1" applyBorder="1" applyAlignment="1">
      <alignment horizontal="center" vertical="center"/>
    </xf>
    <xf numFmtId="0" fontId="0" fillId="2" borderId="109" xfId="0" applyFill="1" applyBorder="1" applyAlignment="1">
      <alignment horizontal="center" vertical="center"/>
    </xf>
    <xf numFmtId="0" fontId="0" fillId="2" borderId="110" xfId="0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179" fontId="0" fillId="0" borderId="11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29" fillId="0" borderId="62" xfId="0" applyFont="1" applyFill="1" applyBorder="1" applyAlignment="1">
      <alignment horizontal="center" vertical="center"/>
    </xf>
    <xf numFmtId="0" fontId="29" fillId="0" borderId="61" xfId="0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horizontal="center" vertical="center"/>
    </xf>
    <xf numFmtId="0" fontId="29" fillId="35" borderId="63" xfId="0" applyFont="1" applyFill="1" applyBorder="1" applyAlignment="1">
      <alignment horizontal="center" vertical="center"/>
    </xf>
    <xf numFmtId="0" fontId="29" fillId="36" borderId="63" xfId="0" applyFont="1" applyFill="1" applyBorder="1" applyAlignment="1">
      <alignment horizontal="center" vertical="center"/>
    </xf>
    <xf numFmtId="0" fontId="29" fillId="37" borderId="63" xfId="0" applyFont="1" applyFill="1" applyBorder="1" applyAlignment="1">
      <alignment horizontal="center" vertical="center"/>
    </xf>
    <xf numFmtId="0" fontId="29" fillId="38" borderId="63" xfId="0" applyFont="1" applyFill="1" applyBorder="1" applyAlignment="1">
      <alignment horizontal="center" vertical="center"/>
    </xf>
    <xf numFmtId="0" fontId="29" fillId="39" borderId="63" xfId="0" applyFont="1" applyFill="1" applyBorder="1" applyAlignment="1">
      <alignment horizontal="center" vertical="center"/>
    </xf>
    <xf numFmtId="0" fontId="29" fillId="39" borderId="6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3" borderId="12" xfId="0" applyFont="1" applyFill="1" applyBorder="1" applyAlignment="1">
      <alignment horizontal="center" vertical="center"/>
    </xf>
    <xf numFmtId="0" fontId="29" fillId="43" borderId="11" xfId="0" applyFont="1" applyFill="1" applyBorder="1" applyAlignment="1">
      <alignment horizontal="center" vertical="center"/>
    </xf>
    <xf numFmtId="0" fontId="29" fillId="43" borderId="92" xfId="0" applyFont="1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29" fillId="43" borderId="115" xfId="0" applyFont="1" applyFill="1" applyBorder="1" applyAlignment="1">
      <alignment horizontal="center" vertical="center"/>
    </xf>
    <xf numFmtId="0" fontId="29" fillId="43" borderId="116" xfId="0" applyFont="1" applyFill="1" applyBorder="1" applyAlignment="1">
      <alignment horizontal="center" vertical="center"/>
    </xf>
    <xf numFmtId="0" fontId="29" fillId="43" borderId="117" xfId="0" applyFont="1" applyFill="1" applyBorder="1" applyAlignment="1">
      <alignment horizontal="center" vertical="center"/>
    </xf>
    <xf numFmtId="0" fontId="29" fillId="43" borderId="114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9" fillId="43" borderId="118" xfId="0" applyFont="1" applyFill="1" applyBorder="1" applyAlignment="1">
      <alignment horizontal="center" vertical="center"/>
    </xf>
    <xf numFmtId="0" fontId="29" fillId="43" borderId="119" xfId="0" applyFont="1" applyFill="1" applyBorder="1" applyAlignment="1">
      <alignment horizontal="center" vertical="center"/>
    </xf>
    <xf numFmtId="0" fontId="29" fillId="43" borderId="120" xfId="0" applyFont="1" applyFill="1" applyBorder="1" applyAlignment="1">
      <alignment horizontal="center" vertical="center"/>
    </xf>
    <xf numFmtId="0" fontId="29" fillId="43" borderId="109" xfId="0" applyFont="1" applyFill="1" applyBorder="1" applyAlignment="1">
      <alignment horizontal="center" vertical="center"/>
    </xf>
    <xf numFmtId="0" fontId="29" fillId="43" borderId="110" xfId="0" applyFont="1" applyFill="1" applyBorder="1" applyAlignment="1">
      <alignment horizontal="center" vertical="center"/>
    </xf>
    <xf numFmtId="0" fontId="29" fillId="43" borderId="121" xfId="0" applyFont="1" applyFill="1" applyBorder="1" applyAlignment="1">
      <alignment horizontal="center" vertical="center"/>
    </xf>
    <xf numFmtId="0" fontId="29" fillId="43" borderId="11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23" xfId="0" applyFill="1" applyBorder="1" applyAlignment="1">
      <alignment horizontal="center" vertical="center"/>
    </xf>
    <xf numFmtId="0" fontId="0" fillId="3" borderId="1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9" fillId="43" borderId="124" xfId="0" applyFont="1" applyFill="1" applyBorder="1" applyAlignment="1">
      <alignment horizontal="center" vertical="center"/>
    </xf>
    <xf numFmtId="0" fontId="25" fillId="0" borderId="99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left" vertical="center" wrapText="1"/>
    </xf>
    <xf numFmtId="0" fontId="25" fillId="0" borderId="102" xfId="0" applyFont="1" applyBorder="1" applyAlignment="1">
      <alignment horizontal="center" vertical="center" wrapText="1"/>
    </xf>
    <xf numFmtId="0" fontId="25" fillId="0" borderId="100" xfId="0" applyFont="1" applyBorder="1" applyAlignment="1">
      <alignment horizontal="left" vertical="center" wrapText="1"/>
    </xf>
    <xf numFmtId="0" fontId="25" fillId="0" borderId="102" xfId="0" applyFont="1" applyBorder="1" applyAlignment="1">
      <alignment horizontal="left" vertical="center" wrapText="1"/>
    </xf>
    <xf numFmtId="0" fontId="25" fillId="0" borderId="103" xfId="0" applyFont="1" applyBorder="1" applyAlignment="1">
      <alignment horizontal="left" vertical="center" wrapText="1"/>
    </xf>
    <xf numFmtId="0" fontId="25" fillId="0" borderId="105" xfId="0" applyFont="1" applyBorder="1" applyAlignment="1">
      <alignment horizontal="left" vertical="center" wrapText="1"/>
    </xf>
    <xf numFmtId="0" fontId="25" fillId="0" borderId="10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0" fillId="0" borderId="106" xfId="0" applyNumberFormat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179" fontId="0" fillId="0" borderId="12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179" fontId="0" fillId="0" borderId="13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2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2" borderId="132" xfId="0" applyFill="1" applyBorder="1" applyAlignment="1">
      <alignment horizontal="center" vertical="center"/>
    </xf>
    <xf numFmtId="176" fontId="3" fillId="0" borderId="133" xfId="1" applyNumberFormat="1" applyFont="1" applyBorder="1" applyAlignment="1">
      <alignment horizontal="center" vertical="center"/>
    </xf>
    <xf numFmtId="176" fontId="3" fillId="3" borderId="133" xfId="1" applyNumberFormat="1" applyFont="1" applyFill="1" applyBorder="1" applyAlignment="1">
      <alignment horizontal="center" vertical="center"/>
    </xf>
    <xf numFmtId="177" fontId="3" fillId="0" borderId="75" xfId="1" applyNumberFormat="1" applyFont="1" applyBorder="1" applyAlignment="1">
      <alignment horizontal="center" vertical="center"/>
    </xf>
    <xf numFmtId="176" fontId="3" fillId="0" borderId="134" xfId="1" applyNumberFormat="1" applyFont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176" fontId="3" fillId="3" borderId="14" xfId="1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24" xfId="0" applyFill="1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0" fontId="0" fillId="2" borderId="117" xfId="0" applyFill="1" applyBorder="1" applyAlignment="1">
      <alignment horizontal="center" vertical="center"/>
    </xf>
    <xf numFmtId="0" fontId="0" fillId="2" borderId="13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33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35" xfId="0" applyFill="1" applyBorder="1" applyAlignment="1">
      <alignment horizontal="center" vertical="center"/>
    </xf>
    <xf numFmtId="0" fontId="0" fillId="2" borderId="128" xfId="0" applyFill="1" applyBorder="1" applyAlignment="1">
      <alignment horizontal="center" vertical="center"/>
    </xf>
    <xf numFmtId="0" fontId="0" fillId="2" borderId="138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26" fillId="40" borderId="6" xfId="0" applyFont="1" applyFill="1" applyBorder="1" applyAlignment="1">
      <alignment horizontal="center" vertical="center" wrapText="1"/>
    </xf>
    <xf numFmtId="0" fontId="26" fillId="40" borderId="21" xfId="0" applyFont="1" applyFill="1" applyBorder="1" applyAlignment="1">
      <alignment horizontal="center" vertical="center" wrapText="1"/>
    </xf>
    <xf numFmtId="0" fontId="27" fillId="0" borderId="107" xfId="0" applyFont="1" applyBorder="1" applyAlignment="1">
      <alignment horizontal="center" vertical="center"/>
    </xf>
    <xf numFmtId="0" fontId="26" fillId="40" borderId="134" xfId="0" applyFont="1" applyFill="1" applyBorder="1" applyAlignment="1">
      <alignment horizontal="center" vertical="center" wrapText="1"/>
    </xf>
    <xf numFmtId="0" fontId="26" fillId="42" borderId="118" xfId="0" applyFont="1" applyFill="1" applyBorder="1" applyAlignment="1">
      <alignment horizontal="center" vertical="center" wrapText="1"/>
    </xf>
    <xf numFmtId="0" fontId="26" fillId="42" borderId="119" xfId="0" applyFont="1" applyFill="1" applyBorder="1" applyAlignment="1">
      <alignment horizontal="center" vertical="center" wrapText="1"/>
    </xf>
    <xf numFmtId="0" fontId="26" fillId="42" borderId="120" xfId="0" applyFont="1" applyFill="1" applyBorder="1" applyAlignment="1">
      <alignment horizontal="center" vertical="center" wrapText="1"/>
    </xf>
    <xf numFmtId="0" fontId="26" fillId="40" borderId="19" xfId="0" applyFont="1" applyFill="1" applyBorder="1" applyAlignment="1">
      <alignment horizontal="center" vertical="center" wrapText="1"/>
    </xf>
    <xf numFmtId="0" fontId="26" fillId="40" borderId="8" xfId="0" applyFont="1" applyFill="1" applyBorder="1" applyAlignment="1">
      <alignment horizontal="center" vertical="center" wrapText="1"/>
    </xf>
    <xf numFmtId="0" fontId="26" fillId="40" borderId="4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/>
    </xf>
    <xf numFmtId="0" fontId="0" fillId="3" borderId="128" xfId="0" applyFill="1" applyBorder="1" applyAlignment="1">
      <alignment horizontal="center" vertical="center"/>
    </xf>
    <xf numFmtId="180" fontId="0" fillId="3" borderId="130" xfId="0" applyNumberFormat="1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180" fontId="0" fillId="3" borderId="56" xfId="0" applyNumberFormat="1" applyFill="1" applyBorder="1" applyAlignment="1">
      <alignment horizontal="center" vertical="center"/>
    </xf>
    <xf numFmtId="0" fontId="0" fillId="3" borderId="112" xfId="0" applyFill="1" applyBorder="1" applyAlignment="1">
      <alignment horizontal="center" vertical="center"/>
    </xf>
    <xf numFmtId="180" fontId="0" fillId="3" borderId="137" xfId="0" applyNumberFormat="1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138" xfId="0" applyFill="1" applyBorder="1" applyAlignment="1">
      <alignment horizontal="center" vertical="center"/>
    </xf>
    <xf numFmtId="180" fontId="0" fillId="3" borderId="139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07" xfId="0" applyFill="1" applyBorder="1" applyAlignment="1">
      <alignment horizontal="center" vertical="center"/>
    </xf>
    <xf numFmtId="0" fontId="28" fillId="0" borderId="149" xfId="0" applyFont="1" applyFill="1" applyBorder="1" applyAlignment="1">
      <alignment horizontal="center" vertical="center"/>
    </xf>
    <xf numFmtId="0" fontId="29" fillId="35" borderId="150" xfId="0" applyFont="1" applyFill="1" applyBorder="1" applyAlignment="1">
      <alignment horizontal="center" vertical="center"/>
    </xf>
    <xf numFmtId="0" fontId="29" fillId="35" borderId="151" xfId="0" applyFont="1" applyFill="1" applyBorder="1" applyAlignment="1">
      <alignment horizontal="center" vertical="center"/>
    </xf>
    <xf numFmtId="0" fontId="29" fillId="36" borderId="151" xfId="0" applyFont="1" applyFill="1" applyBorder="1" applyAlignment="1">
      <alignment horizontal="center" vertical="center"/>
    </xf>
    <xf numFmtId="0" fontId="29" fillId="37" borderId="151" xfId="0" applyFont="1" applyFill="1" applyBorder="1" applyAlignment="1">
      <alignment horizontal="center" vertical="center"/>
    </xf>
    <xf numFmtId="0" fontId="29" fillId="38" borderId="151" xfId="0" applyFont="1" applyFill="1" applyBorder="1" applyAlignment="1">
      <alignment horizontal="center" vertical="center"/>
    </xf>
    <xf numFmtId="0" fontId="29" fillId="39" borderId="151" xfId="0" applyFont="1" applyFill="1" applyBorder="1" applyAlignment="1">
      <alignment horizontal="center" vertical="center"/>
    </xf>
    <xf numFmtId="0" fontId="29" fillId="39" borderId="152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9" fillId="3" borderId="19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29" fillId="3" borderId="106" xfId="0" applyFont="1" applyFill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6" fontId="3" fillId="0" borderId="108" xfId="1" applyNumberFormat="1" applyFont="1" applyBorder="1" applyAlignment="1">
      <alignment horizontal="center" vertical="center"/>
    </xf>
    <xf numFmtId="177" fontId="0" fillId="0" borderId="108" xfId="0" applyNumberFormat="1" applyBorder="1" applyAlignment="1">
      <alignment horizontal="center" vertical="center"/>
    </xf>
    <xf numFmtId="176" fontId="3" fillId="0" borderId="56" xfId="1" applyNumberFormat="1" applyFont="1" applyBorder="1" applyAlignment="1">
      <alignment horizontal="center" vertical="center"/>
    </xf>
    <xf numFmtId="177" fontId="3" fillId="0" borderId="128" xfId="1" applyNumberFormat="1" applyFont="1" applyBorder="1" applyAlignment="1">
      <alignment horizontal="center" vertical="center"/>
    </xf>
    <xf numFmtId="176" fontId="3" fillId="0" borderId="129" xfId="1" applyNumberFormat="1" applyFont="1" applyBorder="1" applyAlignment="1">
      <alignment horizontal="center" vertical="center"/>
    </xf>
    <xf numFmtId="177" fontId="0" fillId="0" borderId="129" xfId="0" applyNumberFormat="1" applyBorder="1" applyAlignment="1">
      <alignment horizontal="center" vertical="center"/>
    </xf>
    <xf numFmtId="176" fontId="3" fillId="0" borderId="130" xfId="1" applyNumberFormat="1" applyFont="1" applyBorder="1" applyAlignment="1">
      <alignment horizontal="center" vertical="center"/>
    </xf>
    <xf numFmtId="177" fontId="3" fillId="0" borderId="112" xfId="1" applyNumberFormat="1" applyFont="1" applyBorder="1" applyAlignment="1">
      <alignment horizontal="center" vertical="center"/>
    </xf>
    <xf numFmtId="176" fontId="3" fillId="0" borderId="113" xfId="1" applyNumberFormat="1" applyFont="1" applyBorder="1" applyAlignment="1">
      <alignment horizontal="center" vertical="center"/>
    </xf>
    <xf numFmtId="177" fontId="3" fillId="0" borderId="138" xfId="1" applyNumberFormat="1" applyFont="1" applyBorder="1" applyAlignment="1">
      <alignment horizontal="center" vertical="center"/>
    </xf>
    <xf numFmtId="176" fontId="3" fillId="0" borderId="140" xfId="1" applyNumberFormat="1" applyFont="1" applyBorder="1" applyAlignment="1">
      <alignment horizontal="center" vertical="center"/>
    </xf>
    <xf numFmtId="177" fontId="0" fillId="0" borderId="140" xfId="0" applyNumberFormat="1" applyBorder="1" applyAlignment="1">
      <alignment horizontal="center" vertical="center"/>
    </xf>
    <xf numFmtId="176" fontId="3" fillId="0" borderId="148" xfId="1" applyNumberFormat="1" applyFont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26" fillId="41" borderId="118" xfId="0" applyFont="1" applyFill="1" applyBorder="1" applyAlignment="1">
      <alignment horizontal="center" vertical="center" wrapText="1"/>
    </xf>
    <xf numFmtId="0" fontId="26" fillId="41" borderId="119" xfId="0" applyFont="1" applyFill="1" applyBorder="1" applyAlignment="1">
      <alignment horizontal="center" vertical="center" wrapText="1"/>
    </xf>
    <xf numFmtId="0" fontId="26" fillId="41" borderId="120" xfId="0" applyFont="1" applyFill="1" applyBorder="1" applyAlignment="1">
      <alignment horizontal="center" vertical="center" wrapText="1"/>
    </xf>
    <xf numFmtId="0" fontId="26" fillId="40" borderId="10" xfId="0" applyFont="1" applyFill="1" applyBorder="1" applyAlignment="1">
      <alignment horizontal="center" vertical="center" wrapText="1"/>
    </xf>
    <xf numFmtId="0" fontId="0" fillId="0" borderId="153" xfId="0" applyBorder="1" applyAlignment="1">
      <alignment horizontal="center" vertical="center"/>
    </xf>
    <xf numFmtId="0" fontId="26" fillId="40" borderId="131" xfId="0" applyFont="1" applyFill="1" applyBorder="1" applyAlignment="1">
      <alignment horizontal="center" vertical="center" wrapText="1"/>
    </xf>
    <xf numFmtId="0" fontId="26" fillId="42" borderId="154" xfId="0" applyFont="1" applyFill="1" applyBorder="1" applyAlignment="1">
      <alignment horizontal="center" vertical="center" wrapText="1"/>
    </xf>
    <xf numFmtId="0" fontId="26" fillId="40" borderId="155" xfId="0" applyFont="1" applyFill="1" applyBorder="1" applyAlignment="1">
      <alignment horizontal="center" vertical="center" wrapText="1"/>
    </xf>
    <xf numFmtId="0" fontId="26" fillId="40" borderId="156" xfId="0" applyFont="1" applyFill="1" applyBorder="1" applyAlignment="1">
      <alignment horizontal="center" vertical="center" wrapText="1"/>
    </xf>
    <xf numFmtId="0" fontId="26" fillId="40" borderId="157" xfId="0" applyFont="1" applyFill="1" applyBorder="1" applyAlignment="1">
      <alignment horizontal="center" vertical="center" wrapText="1"/>
    </xf>
    <xf numFmtId="0" fontId="26" fillId="40" borderId="158" xfId="0" applyFont="1" applyFill="1" applyBorder="1" applyAlignment="1">
      <alignment horizontal="center" vertical="center" wrapText="1"/>
    </xf>
    <xf numFmtId="0" fontId="26" fillId="40" borderId="159" xfId="0" applyFont="1" applyFill="1" applyBorder="1" applyAlignment="1">
      <alignment horizontal="center" vertical="center" wrapText="1"/>
    </xf>
    <xf numFmtId="0" fontId="26" fillId="40" borderId="0" xfId="0" applyFont="1" applyFill="1" applyBorder="1" applyAlignment="1">
      <alignment horizontal="center" vertical="center" wrapText="1"/>
    </xf>
    <xf numFmtId="0" fontId="26" fillId="40" borderId="74" xfId="0" applyFont="1" applyFill="1" applyBorder="1" applyAlignment="1">
      <alignment horizontal="center" vertical="center" wrapText="1"/>
    </xf>
    <xf numFmtId="0" fontId="26" fillId="40" borderId="123" xfId="0" applyFont="1" applyFill="1" applyBorder="1" applyAlignment="1">
      <alignment horizontal="center" vertical="center" wrapText="1"/>
    </xf>
    <xf numFmtId="0" fontId="26" fillId="40" borderId="122" xfId="0" applyFont="1" applyFill="1" applyBorder="1" applyAlignment="1">
      <alignment horizontal="center" vertical="center" wrapText="1"/>
    </xf>
    <xf numFmtId="0" fontId="26" fillId="44" borderId="124" xfId="0" applyFont="1" applyFill="1" applyBorder="1" applyAlignment="1">
      <alignment horizontal="center" vertical="center" wrapText="1"/>
    </xf>
    <xf numFmtId="0" fontId="26" fillId="44" borderId="116" xfId="0" applyFont="1" applyFill="1" applyBorder="1" applyAlignment="1">
      <alignment horizontal="center" vertical="center" wrapText="1"/>
    </xf>
    <xf numFmtId="0" fontId="26" fillId="44" borderId="117" xfId="0" applyFont="1" applyFill="1" applyBorder="1" applyAlignment="1">
      <alignment horizontal="center" vertical="center" wrapText="1"/>
    </xf>
    <xf numFmtId="0" fontId="26" fillId="40" borderId="72" xfId="0" applyFont="1" applyFill="1" applyBorder="1" applyAlignment="1">
      <alignment horizontal="center" vertical="center" wrapText="1"/>
    </xf>
    <xf numFmtId="0" fontId="26" fillId="41" borderId="124" xfId="0" applyFont="1" applyFill="1" applyBorder="1" applyAlignment="1">
      <alignment horizontal="center" vertical="center" wrapText="1"/>
    </xf>
    <xf numFmtId="0" fontId="26" fillId="41" borderId="116" xfId="0" applyFont="1" applyFill="1" applyBorder="1" applyAlignment="1">
      <alignment horizontal="center" vertical="center" wrapText="1"/>
    </xf>
    <xf numFmtId="0" fontId="26" fillId="41" borderId="117" xfId="0" applyFont="1" applyFill="1" applyBorder="1" applyAlignment="1">
      <alignment horizontal="center" vertical="center" wrapText="1"/>
    </xf>
    <xf numFmtId="0" fontId="29" fillId="0" borderId="78" xfId="0" applyFont="1" applyFill="1" applyBorder="1" applyAlignment="1">
      <alignment horizontal="center" vertical="center"/>
    </xf>
    <xf numFmtId="0" fontId="29" fillId="35" borderId="76" xfId="0" applyFont="1" applyFill="1" applyBorder="1" applyAlignment="1">
      <alignment horizontal="center" vertical="center"/>
    </xf>
    <xf numFmtId="0" fontId="29" fillId="0" borderId="79" xfId="0" applyFont="1" applyFill="1" applyBorder="1" applyAlignment="1">
      <alignment horizontal="center" vertical="center"/>
    </xf>
    <xf numFmtId="0" fontId="29" fillId="0" borderId="80" xfId="0" applyFont="1" applyFill="1" applyBorder="1" applyAlignment="1">
      <alignment horizontal="center" vertical="center"/>
    </xf>
    <xf numFmtId="0" fontId="29" fillId="0" borderId="67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26" fillId="3" borderId="0" xfId="0" applyFont="1" applyFill="1">
      <alignment vertical="center"/>
    </xf>
    <xf numFmtId="0" fontId="26" fillId="3" borderId="0" xfId="0" applyFont="1" applyFill="1" applyBorder="1" applyAlignment="1">
      <alignment horizontal="center" vertical="center" wrapText="1"/>
    </xf>
    <xf numFmtId="180" fontId="0" fillId="3" borderId="23" xfId="0" applyNumberFormat="1" applyFill="1" applyBorder="1" applyAlignment="1">
      <alignment horizontal="center" vertical="center"/>
    </xf>
    <xf numFmtId="180" fontId="0" fillId="3" borderId="24" xfId="0" applyNumberFormat="1" applyFill="1" applyBorder="1" applyAlignment="1">
      <alignment horizontal="center" vertical="center"/>
    </xf>
    <xf numFmtId="0" fontId="0" fillId="3" borderId="146" xfId="0" applyFill="1" applyBorder="1" applyAlignment="1">
      <alignment horizontal="center" vertical="center"/>
    </xf>
    <xf numFmtId="180" fontId="0" fillId="3" borderId="145" xfId="0" applyNumberFormat="1" applyFill="1" applyBorder="1" applyAlignment="1">
      <alignment horizontal="center" vertical="center"/>
    </xf>
    <xf numFmtId="0" fontId="0" fillId="3" borderId="143" xfId="0" applyFill="1" applyBorder="1" applyAlignment="1">
      <alignment horizontal="center" vertical="center"/>
    </xf>
    <xf numFmtId="180" fontId="0" fillId="3" borderId="25" xfId="0" applyNumberForma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6" xfId="0" applyFont="1" applyFill="1" applyBorder="1" applyAlignment="1">
      <alignment horizontal="center" vertical="center"/>
    </xf>
    <xf numFmtId="0" fontId="30" fillId="2" borderId="143" xfId="0" applyFont="1" applyFill="1" applyBorder="1" applyAlignment="1">
      <alignment horizontal="center" vertical="center"/>
    </xf>
    <xf numFmtId="0" fontId="30" fillId="2" borderId="144" xfId="0" applyFont="1" applyFill="1" applyBorder="1" applyAlignment="1">
      <alignment horizontal="center" vertical="center"/>
    </xf>
    <xf numFmtId="0" fontId="30" fillId="2" borderId="145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106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29" fillId="3" borderId="21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0" fillId="3" borderId="142" xfId="0" applyFill="1" applyBorder="1" applyAlignment="1">
      <alignment horizontal="center" vertical="center"/>
    </xf>
    <xf numFmtId="0" fontId="0" fillId="3" borderId="147" xfId="0" applyFill="1" applyBorder="1" applyAlignment="1">
      <alignment horizontal="center" vertical="center"/>
    </xf>
    <xf numFmtId="0" fontId="0" fillId="3" borderId="135" xfId="0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0" fillId="3" borderId="141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106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29" xfId="0" applyFill="1" applyBorder="1" applyAlignment="1">
      <alignment horizontal="center" vertical="center"/>
    </xf>
    <xf numFmtId="0" fontId="0" fillId="3" borderId="130" xfId="0" applyFill="1" applyBorder="1" applyAlignment="1">
      <alignment horizontal="center" vertical="center"/>
    </xf>
    <xf numFmtId="0" fontId="0" fillId="3" borderId="140" xfId="0" applyFill="1" applyBorder="1" applyAlignment="1">
      <alignment horizontal="center" vertical="center"/>
    </xf>
    <xf numFmtId="0" fontId="0" fillId="3" borderId="148" xfId="0" applyFill="1" applyBorder="1" applyAlignment="1">
      <alignment horizontal="center" vertical="center"/>
    </xf>
    <xf numFmtId="0" fontId="24" fillId="2" borderId="74" xfId="0" applyFont="1" applyFill="1" applyBorder="1" applyAlignment="1">
      <alignment horizontal="center" vertical="center"/>
    </xf>
    <xf numFmtId="0" fontId="24" fillId="2" borderId="123" xfId="0" applyFont="1" applyFill="1" applyBorder="1" applyAlignment="1">
      <alignment horizontal="center" vertical="center"/>
    </xf>
    <xf numFmtId="0" fontId="24" fillId="2" borderId="122" xfId="0" applyFont="1" applyFill="1" applyBorder="1" applyAlignment="1">
      <alignment horizontal="center" vertical="center"/>
    </xf>
    <xf numFmtId="0" fontId="0" fillId="3" borderId="85" xfId="0" applyFill="1" applyBorder="1" applyAlignment="1">
      <alignment horizontal="center" vertical="center"/>
    </xf>
    <xf numFmtId="0" fontId="0" fillId="3" borderId="86" xfId="0" applyFill="1" applyBorder="1" applyAlignment="1">
      <alignment horizontal="center" vertical="center"/>
    </xf>
    <xf numFmtId="0" fontId="0" fillId="3" borderId="89" xfId="0" applyFill="1" applyBorder="1" applyAlignment="1">
      <alignment horizontal="center" vertical="center"/>
    </xf>
    <xf numFmtId="0" fontId="0" fillId="3" borderId="90" xfId="0" applyFill="1" applyBorder="1" applyAlignment="1">
      <alignment horizontal="center" vertical="center"/>
    </xf>
  </cellXfs>
  <cellStyles count="51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보통 2" xfId="36" xr:uid="{00000000-0005-0000-0000-000039000000}"/>
    <cellStyle name="설명 텍스트" xfId="14" builtinId="53" customBuiltin="1"/>
    <cellStyle name="셀 확인" xfId="12" builtinId="23" customBuiltin="1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19">
    <dxf>
      <font>
        <color rgb="FFFF0000"/>
      </font>
    </dxf>
    <dxf>
      <font>
        <color rgb="FF7030A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FF0000"/>
      </font>
    </dxf>
    <dxf>
      <font>
        <color rgb="FF7030A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0000FF"/>
      <color rgb="FFFF00FF"/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workbookViewId="0">
      <selection activeCell="K8" sqref="K8"/>
    </sheetView>
  </sheetViews>
  <sheetFormatPr defaultRowHeight="17"/>
  <sheetData>
    <row r="2" spans="2:11" ht="17.5" thickBot="1"/>
    <row r="3" spans="2:11">
      <c r="B3" s="378" t="s">
        <v>11</v>
      </c>
      <c r="C3" s="379"/>
      <c r="D3" s="379"/>
      <c r="E3" s="380"/>
      <c r="F3" s="25"/>
      <c r="G3" s="378" t="s">
        <v>12</v>
      </c>
      <c r="H3" s="379"/>
      <c r="I3" s="379"/>
      <c r="J3" s="380"/>
    </row>
    <row r="4" spans="2:11">
      <c r="B4" s="19" t="s">
        <v>6</v>
      </c>
      <c r="C4" s="25"/>
      <c r="D4" s="25"/>
      <c r="E4" s="20" t="s">
        <v>3</v>
      </c>
      <c r="F4" s="25"/>
      <c r="G4" s="19" t="s">
        <v>6</v>
      </c>
      <c r="H4" s="25"/>
      <c r="I4" s="25"/>
      <c r="J4" s="20" t="s">
        <v>3</v>
      </c>
    </row>
    <row r="5" spans="2:11" ht="17.5" thickBot="1">
      <c r="B5" s="124">
        <v>149</v>
      </c>
      <c r="C5" s="142">
        <v>15</v>
      </c>
      <c r="D5" s="142">
        <v>13</v>
      </c>
      <c r="E5" s="142">
        <v>28</v>
      </c>
      <c r="F5" s="228">
        <v>28</v>
      </c>
      <c r="G5" s="124">
        <v>147</v>
      </c>
      <c r="H5" s="126">
        <v>2163</v>
      </c>
      <c r="I5" s="229">
        <v>539</v>
      </c>
      <c r="J5" s="126">
        <v>2702</v>
      </c>
      <c r="K5" s="127">
        <v>2702</v>
      </c>
    </row>
    <row r="6" spans="2:11" ht="17.5" thickBot="1">
      <c r="B6" s="128">
        <v>147</v>
      </c>
      <c r="C6" s="141">
        <v>18</v>
      </c>
      <c r="D6" s="141">
        <v>15</v>
      </c>
      <c r="E6" s="141">
        <v>33</v>
      </c>
      <c r="F6" s="230">
        <v>61</v>
      </c>
      <c r="G6" s="128">
        <v>146</v>
      </c>
      <c r="H6" s="141">
        <v>21</v>
      </c>
      <c r="I6" s="141">
        <v>3</v>
      </c>
      <c r="J6" s="141">
        <v>24</v>
      </c>
      <c r="K6" s="131">
        <v>2726</v>
      </c>
    </row>
    <row r="7" spans="2:11" ht="17.5" thickBot="1">
      <c r="B7" s="128">
        <v>146</v>
      </c>
      <c r="C7" s="141">
        <v>38</v>
      </c>
      <c r="D7" s="141">
        <v>29</v>
      </c>
      <c r="E7" s="141">
        <v>67</v>
      </c>
      <c r="F7" s="230">
        <v>128</v>
      </c>
      <c r="G7" s="128">
        <v>145</v>
      </c>
      <c r="H7" s="141">
        <v>173</v>
      </c>
      <c r="I7" s="141">
        <v>31</v>
      </c>
      <c r="J7" s="141">
        <v>204</v>
      </c>
      <c r="K7" s="131">
        <v>2930</v>
      </c>
    </row>
    <row r="8" spans="2:11" ht="17.5" thickBot="1">
      <c r="B8" s="128">
        <v>145</v>
      </c>
      <c r="C8" s="141">
        <v>68</v>
      </c>
      <c r="D8" s="141">
        <v>45</v>
      </c>
      <c r="E8" s="141">
        <v>113</v>
      </c>
      <c r="F8" s="230">
        <v>241</v>
      </c>
      <c r="G8" s="128">
        <v>144</v>
      </c>
      <c r="H8" s="130">
        <v>2735</v>
      </c>
      <c r="I8" s="129">
        <v>785</v>
      </c>
      <c r="J8" s="130">
        <v>3520</v>
      </c>
      <c r="K8" s="131">
        <v>6450</v>
      </c>
    </row>
    <row r="9" spans="2:11" ht="17.5" thickBot="1">
      <c r="B9" s="128">
        <v>144</v>
      </c>
      <c r="C9" s="141">
        <v>98</v>
      </c>
      <c r="D9" s="141">
        <v>56</v>
      </c>
      <c r="E9" s="141">
        <v>154</v>
      </c>
      <c r="F9" s="230">
        <v>395</v>
      </c>
      <c r="G9" s="128">
        <v>143</v>
      </c>
      <c r="H9" s="141">
        <v>6</v>
      </c>
      <c r="I9" s="141">
        <v>0</v>
      </c>
      <c r="J9" s="141">
        <v>6</v>
      </c>
      <c r="K9" s="131">
        <v>6456</v>
      </c>
    </row>
    <row r="10" spans="2:11" ht="17.5" thickBot="1">
      <c r="B10" s="128">
        <v>143</v>
      </c>
      <c r="C10" s="129">
        <v>194</v>
      </c>
      <c r="D10" s="129">
        <v>138</v>
      </c>
      <c r="E10" s="141">
        <v>332</v>
      </c>
      <c r="F10" s="230">
        <v>727</v>
      </c>
      <c r="G10" s="128">
        <v>142</v>
      </c>
      <c r="H10" s="141">
        <v>126</v>
      </c>
      <c r="I10" s="141">
        <v>30</v>
      </c>
      <c r="J10" s="141">
        <v>156</v>
      </c>
      <c r="K10" s="131">
        <v>6612</v>
      </c>
    </row>
    <row r="11" spans="2:11" ht="17.5" thickBot="1">
      <c r="B11" s="128">
        <v>142</v>
      </c>
      <c r="C11" s="129">
        <v>155</v>
      </c>
      <c r="D11" s="129">
        <v>102</v>
      </c>
      <c r="E11" s="141">
        <v>257</v>
      </c>
      <c r="F11" s="230">
        <v>984</v>
      </c>
      <c r="G11" s="128">
        <v>141</v>
      </c>
      <c r="H11" s="130">
        <v>2451</v>
      </c>
      <c r="I11" s="129">
        <v>858</v>
      </c>
      <c r="J11" s="130">
        <v>3309</v>
      </c>
      <c r="K11" s="131">
        <v>9921</v>
      </c>
    </row>
    <row r="12" spans="2:11" ht="17.5" thickBot="1">
      <c r="B12" s="128">
        <v>141</v>
      </c>
      <c r="C12" s="129">
        <v>331</v>
      </c>
      <c r="D12" s="129">
        <v>213</v>
      </c>
      <c r="E12" s="141">
        <v>544</v>
      </c>
      <c r="F12" s="131">
        <v>1528</v>
      </c>
      <c r="G12" s="128">
        <v>140</v>
      </c>
      <c r="H12" s="130">
        <v>1103</v>
      </c>
      <c r="I12" s="129">
        <v>353</v>
      </c>
      <c r="J12" s="130">
        <v>1456</v>
      </c>
      <c r="K12" s="131">
        <v>11377</v>
      </c>
    </row>
    <row r="13" spans="2:11" ht="17.5" thickBot="1">
      <c r="B13" s="128">
        <v>140</v>
      </c>
      <c r="C13" s="129">
        <v>228</v>
      </c>
      <c r="D13" s="129">
        <v>135</v>
      </c>
      <c r="E13" s="141">
        <v>363</v>
      </c>
      <c r="F13" s="131">
        <v>1891</v>
      </c>
      <c r="G13" s="128">
        <v>139</v>
      </c>
      <c r="H13" s="141">
        <v>135</v>
      </c>
      <c r="I13" s="141">
        <v>25</v>
      </c>
      <c r="J13" s="141">
        <v>160</v>
      </c>
      <c r="K13" s="131">
        <v>11537</v>
      </c>
    </row>
    <row r="14" spans="2:11" ht="17.5" thickBot="1">
      <c r="B14" s="128">
        <v>139</v>
      </c>
      <c r="C14" s="129">
        <v>504</v>
      </c>
      <c r="D14" s="129">
        <v>353</v>
      </c>
      <c r="E14" s="141">
        <v>857</v>
      </c>
      <c r="F14" s="131">
        <v>2748</v>
      </c>
      <c r="G14" s="128">
        <v>138</v>
      </c>
      <c r="H14" s="141">
        <v>978</v>
      </c>
      <c r="I14" s="129">
        <v>392</v>
      </c>
      <c r="J14" s="130">
        <v>1370</v>
      </c>
      <c r="K14" s="131">
        <v>12907</v>
      </c>
    </row>
    <row r="15" spans="2:11" ht="17.5" thickBot="1">
      <c r="B15" s="128">
        <v>138</v>
      </c>
      <c r="C15" s="129">
        <v>516</v>
      </c>
      <c r="D15" s="129">
        <v>387</v>
      </c>
      <c r="E15" s="141">
        <v>903</v>
      </c>
      <c r="F15" s="131">
        <v>3651</v>
      </c>
      <c r="G15" s="128">
        <v>137</v>
      </c>
      <c r="H15" s="130">
        <v>3687</v>
      </c>
      <c r="I15" s="132">
        <v>1437</v>
      </c>
      <c r="J15" s="130">
        <v>5124</v>
      </c>
      <c r="K15" s="131">
        <v>18031</v>
      </c>
    </row>
    <row r="16" spans="2:11" ht="17.5" thickBot="1">
      <c r="B16" s="128">
        <v>137</v>
      </c>
      <c r="C16" s="129">
        <v>537</v>
      </c>
      <c r="D16" s="129">
        <v>418</v>
      </c>
      <c r="E16" s="141">
        <v>955</v>
      </c>
      <c r="F16" s="131">
        <v>4606</v>
      </c>
      <c r="G16" s="128">
        <v>136</v>
      </c>
      <c r="H16" s="141">
        <v>161</v>
      </c>
      <c r="I16" s="141">
        <v>53</v>
      </c>
      <c r="J16" s="141">
        <v>214</v>
      </c>
      <c r="K16" s="131">
        <v>18245</v>
      </c>
    </row>
    <row r="17" spans="2:11" ht="17.5" thickBot="1">
      <c r="B17" s="128">
        <v>136</v>
      </c>
      <c r="C17" s="129">
        <v>856</v>
      </c>
      <c r="D17" s="129">
        <v>588</v>
      </c>
      <c r="E17" s="130">
        <v>1444</v>
      </c>
      <c r="F17" s="131">
        <v>6050</v>
      </c>
      <c r="G17" s="128">
        <v>135</v>
      </c>
      <c r="H17" s="130">
        <v>1559</v>
      </c>
      <c r="I17" s="129">
        <v>664</v>
      </c>
      <c r="J17" s="130">
        <v>2223</v>
      </c>
      <c r="K17" s="131">
        <v>20468</v>
      </c>
    </row>
    <row r="18" spans="2:11" ht="17.5" thickBot="1">
      <c r="B18" s="128">
        <v>135</v>
      </c>
      <c r="C18" s="129">
        <v>883</v>
      </c>
      <c r="D18" s="129">
        <v>744</v>
      </c>
      <c r="E18" s="130">
        <v>1627</v>
      </c>
      <c r="F18" s="131">
        <v>7677</v>
      </c>
      <c r="G18" s="128">
        <v>134</v>
      </c>
      <c r="H18" s="130">
        <v>4287</v>
      </c>
      <c r="I18" s="132">
        <v>1797</v>
      </c>
      <c r="J18" s="130">
        <v>6084</v>
      </c>
      <c r="K18" s="131">
        <v>26552</v>
      </c>
    </row>
    <row r="19" spans="2:11" ht="17.5" thickBot="1">
      <c r="B19" s="128">
        <v>134</v>
      </c>
      <c r="C19" s="132">
        <v>1172</v>
      </c>
      <c r="D19" s="129">
        <v>963</v>
      </c>
      <c r="E19" s="130">
        <v>2135</v>
      </c>
      <c r="F19" s="131">
        <v>9812</v>
      </c>
      <c r="G19" s="128">
        <v>133</v>
      </c>
      <c r="H19" s="141">
        <v>160</v>
      </c>
      <c r="I19" s="141">
        <v>66</v>
      </c>
      <c r="J19" s="141">
        <v>226</v>
      </c>
      <c r="K19" s="131">
        <v>26778</v>
      </c>
    </row>
    <row r="20" spans="2:11" ht="17.5" thickBot="1">
      <c r="B20" s="128">
        <v>133</v>
      </c>
      <c r="C20" s="132">
        <v>1232</v>
      </c>
      <c r="D20" s="129">
        <v>818</v>
      </c>
      <c r="E20" s="130">
        <v>2050</v>
      </c>
      <c r="F20" s="131">
        <v>11862</v>
      </c>
      <c r="G20" s="128">
        <v>132</v>
      </c>
      <c r="H20" s="141">
        <v>786</v>
      </c>
      <c r="I20" s="129">
        <v>320</v>
      </c>
      <c r="J20" s="130">
        <v>1106</v>
      </c>
      <c r="K20" s="131">
        <v>27884</v>
      </c>
    </row>
    <row r="21" spans="2:11" ht="17.5" thickBot="1">
      <c r="B21" s="128">
        <v>132</v>
      </c>
      <c r="C21" s="132">
        <v>1541</v>
      </c>
      <c r="D21" s="132">
        <v>1172</v>
      </c>
      <c r="E21" s="130">
        <v>2713</v>
      </c>
      <c r="F21" s="131">
        <v>14575</v>
      </c>
      <c r="G21" s="128">
        <v>131</v>
      </c>
      <c r="H21" s="130">
        <v>5846</v>
      </c>
      <c r="I21" s="132">
        <v>2867</v>
      </c>
      <c r="J21" s="130">
        <v>8713</v>
      </c>
      <c r="K21" s="131">
        <v>36597</v>
      </c>
    </row>
    <row r="22" spans="2:11" ht="17.5" thickBot="1">
      <c r="B22" s="128">
        <v>131</v>
      </c>
      <c r="C22" s="132">
        <v>1807</v>
      </c>
      <c r="D22" s="132">
        <v>1532</v>
      </c>
      <c r="E22" s="130">
        <v>3339</v>
      </c>
      <c r="F22" s="131">
        <v>17914</v>
      </c>
      <c r="G22" s="128">
        <v>130</v>
      </c>
      <c r="H22" s="141">
        <v>737</v>
      </c>
      <c r="I22" s="129">
        <v>303</v>
      </c>
      <c r="J22" s="130">
        <v>1040</v>
      </c>
      <c r="K22" s="131">
        <v>37637</v>
      </c>
    </row>
    <row r="23" spans="2:11" ht="17.5" thickBot="1">
      <c r="B23" s="128">
        <v>130</v>
      </c>
      <c r="C23" s="132">
        <v>1517</v>
      </c>
      <c r="D23" s="132">
        <v>1167</v>
      </c>
      <c r="E23" s="130">
        <v>2684</v>
      </c>
      <c r="F23" s="131">
        <v>20598</v>
      </c>
      <c r="G23" s="128">
        <v>129</v>
      </c>
      <c r="H23" s="141">
        <v>902</v>
      </c>
      <c r="I23" s="129">
        <v>383</v>
      </c>
      <c r="J23" s="130">
        <v>1285</v>
      </c>
      <c r="K23" s="131">
        <v>38922</v>
      </c>
    </row>
    <row r="24" spans="2:11" ht="17.5" thickBot="1">
      <c r="B24" s="128">
        <v>129</v>
      </c>
      <c r="C24" s="132">
        <v>2249</v>
      </c>
      <c r="D24" s="132">
        <v>1832</v>
      </c>
      <c r="E24" s="130">
        <v>4081</v>
      </c>
      <c r="F24" s="131">
        <v>24679</v>
      </c>
      <c r="G24" s="128">
        <v>128</v>
      </c>
      <c r="H24" s="130">
        <v>3837</v>
      </c>
      <c r="I24" s="132">
        <v>2163</v>
      </c>
      <c r="J24" s="130">
        <v>6000</v>
      </c>
      <c r="K24" s="131">
        <v>44922</v>
      </c>
    </row>
    <row r="25" spans="2:11" ht="17.5" thickBot="1">
      <c r="B25" s="128">
        <v>128</v>
      </c>
      <c r="C25" s="132">
        <v>2571</v>
      </c>
      <c r="D25" s="132">
        <v>2249</v>
      </c>
      <c r="E25" s="130">
        <v>4820</v>
      </c>
      <c r="F25" s="131">
        <v>29499</v>
      </c>
      <c r="G25" s="128">
        <v>127</v>
      </c>
      <c r="H25" s="130">
        <v>3251</v>
      </c>
      <c r="I25" s="132">
        <v>1775</v>
      </c>
      <c r="J25" s="130">
        <v>5026</v>
      </c>
      <c r="K25" s="131">
        <v>49948</v>
      </c>
    </row>
    <row r="26" spans="2:11" ht="17.5" thickBot="1">
      <c r="B26" s="128">
        <v>127</v>
      </c>
      <c r="C26" s="132">
        <v>2070</v>
      </c>
      <c r="D26" s="132">
        <v>1862</v>
      </c>
      <c r="E26" s="130">
        <v>3932</v>
      </c>
      <c r="F26" s="131">
        <v>33431</v>
      </c>
      <c r="G26" s="128">
        <v>126</v>
      </c>
      <c r="H26" s="130">
        <v>1552</v>
      </c>
      <c r="I26" s="129">
        <v>783</v>
      </c>
      <c r="J26" s="130">
        <v>2335</v>
      </c>
      <c r="K26" s="131">
        <v>52283</v>
      </c>
    </row>
    <row r="27" spans="2:11" ht="17.5" thickBot="1">
      <c r="B27" s="128">
        <v>126</v>
      </c>
      <c r="C27" s="132">
        <v>2729</v>
      </c>
      <c r="D27" s="132">
        <v>2475</v>
      </c>
      <c r="E27" s="130">
        <v>5204</v>
      </c>
      <c r="F27" s="131">
        <v>38635</v>
      </c>
      <c r="G27" s="128">
        <v>125</v>
      </c>
      <c r="H27" s="130">
        <v>4280</v>
      </c>
      <c r="I27" s="132">
        <v>2830</v>
      </c>
      <c r="J27" s="130">
        <v>7110</v>
      </c>
      <c r="K27" s="131">
        <v>59393</v>
      </c>
    </row>
    <row r="28" spans="2:11" ht="17.5" thickBot="1">
      <c r="B28" s="128">
        <v>125</v>
      </c>
      <c r="C28" s="132">
        <v>2924</v>
      </c>
      <c r="D28" s="132">
        <v>2564</v>
      </c>
      <c r="E28" s="130">
        <v>5488</v>
      </c>
      <c r="F28" s="131">
        <v>44123</v>
      </c>
      <c r="G28" s="128">
        <v>124</v>
      </c>
      <c r="H28" s="130">
        <v>2984</v>
      </c>
      <c r="I28" s="132">
        <v>1686</v>
      </c>
      <c r="J28" s="130">
        <v>4670</v>
      </c>
      <c r="K28" s="131">
        <v>64063</v>
      </c>
    </row>
    <row r="29" spans="2:11" ht="17.5" thickBot="1">
      <c r="B29" s="128">
        <v>124</v>
      </c>
      <c r="C29" s="132">
        <v>3262</v>
      </c>
      <c r="D29" s="132">
        <v>3090</v>
      </c>
      <c r="E29" s="130">
        <v>6352</v>
      </c>
      <c r="F29" s="131">
        <v>50475</v>
      </c>
      <c r="G29" s="128">
        <v>123</v>
      </c>
      <c r="H29" s="141">
        <v>701</v>
      </c>
      <c r="I29" s="129">
        <v>357</v>
      </c>
      <c r="J29" s="130">
        <v>1058</v>
      </c>
      <c r="K29" s="131">
        <v>65121</v>
      </c>
    </row>
    <row r="30" spans="2:11" ht="17.5" thickBot="1">
      <c r="B30" s="128">
        <v>123</v>
      </c>
      <c r="C30" s="132">
        <v>2640</v>
      </c>
      <c r="D30" s="132">
        <v>2443</v>
      </c>
      <c r="E30" s="130">
        <v>5083</v>
      </c>
      <c r="F30" s="131">
        <v>55558</v>
      </c>
      <c r="G30" s="128">
        <v>122</v>
      </c>
      <c r="H30" s="130">
        <v>5021</v>
      </c>
      <c r="I30" s="132">
        <v>3663</v>
      </c>
      <c r="J30" s="130">
        <v>8684</v>
      </c>
      <c r="K30" s="131">
        <v>73805</v>
      </c>
    </row>
    <row r="31" spans="2:11" ht="17.5" thickBot="1">
      <c r="B31" s="128">
        <v>122</v>
      </c>
      <c r="C31" s="132">
        <v>3547</v>
      </c>
      <c r="D31" s="132">
        <v>3541</v>
      </c>
      <c r="E31" s="130">
        <v>7088</v>
      </c>
      <c r="F31" s="131">
        <v>62646</v>
      </c>
      <c r="G31" s="128">
        <v>121</v>
      </c>
      <c r="H31" s="130">
        <v>3580</v>
      </c>
      <c r="I31" s="132">
        <v>2092</v>
      </c>
      <c r="J31" s="130">
        <v>5672</v>
      </c>
      <c r="K31" s="131">
        <v>79477</v>
      </c>
    </row>
    <row r="32" spans="2:11" ht="17.5" thickBot="1">
      <c r="B32" s="128">
        <v>121</v>
      </c>
      <c r="C32" s="132">
        <v>4034</v>
      </c>
      <c r="D32" s="132">
        <v>3773</v>
      </c>
      <c r="E32" s="130">
        <v>7807</v>
      </c>
      <c r="F32" s="131">
        <v>70453</v>
      </c>
      <c r="G32" s="128">
        <v>120</v>
      </c>
      <c r="H32" s="130">
        <v>1287</v>
      </c>
      <c r="I32" s="129">
        <v>756</v>
      </c>
      <c r="J32" s="130">
        <v>2043</v>
      </c>
      <c r="K32" s="131">
        <v>81520</v>
      </c>
    </row>
    <row r="33" spans="2:11" ht="17.5" thickBot="1">
      <c r="B33" s="128">
        <v>120</v>
      </c>
      <c r="C33" s="132">
        <v>3052</v>
      </c>
      <c r="D33" s="132">
        <v>3172</v>
      </c>
      <c r="E33" s="130">
        <v>6224</v>
      </c>
      <c r="F33" s="131">
        <v>76677</v>
      </c>
      <c r="G33" s="128">
        <v>119</v>
      </c>
      <c r="H33" s="130">
        <v>3094</v>
      </c>
      <c r="I33" s="132">
        <v>2119</v>
      </c>
      <c r="J33" s="130">
        <v>5213</v>
      </c>
      <c r="K33" s="131">
        <v>86733</v>
      </c>
    </row>
    <row r="34" spans="2:11" ht="17.5" thickBot="1">
      <c r="B34" s="128">
        <v>119</v>
      </c>
      <c r="C34" s="132">
        <v>4236</v>
      </c>
      <c r="D34" s="132">
        <v>4221</v>
      </c>
      <c r="E34" s="130">
        <v>8457</v>
      </c>
      <c r="F34" s="131">
        <v>85134</v>
      </c>
      <c r="G34" s="128">
        <v>118</v>
      </c>
      <c r="H34" s="130">
        <v>5293</v>
      </c>
      <c r="I34" s="132">
        <v>4109</v>
      </c>
      <c r="J34" s="130">
        <v>9402</v>
      </c>
      <c r="K34" s="131">
        <v>96135</v>
      </c>
    </row>
    <row r="35" spans="2:11" ht="17.5" thickBot="1">
      <c r="B35" s="133">
        <v>118</v>
      </c>
      <c r="C35" s="134">
        <v>3854</v>
      </c>
      <c r="D35" s="134">
        <v>3879</v>
      </c>
      <c r="E35" s="135">
        <v>7733</v>
      </c>
      <c r="F35" s="136">
        <v>92867</v>
      </c>
      <c r="G35" s="133">
        <v>117</v>
      </c>
      <c r="H35" s="135">
        <v>1766</v>
      </c>
      <c r="I35" s="134">
        <v>1232</v>
      </c>
      <c r="J35" s="135">
        <v>2998</v>
      </c>
      <c r="K35" s="136">
        <v>99133</v>
      </c>
    </row>
    <row r="36" spans="2:11" ht="17.5" thickBot="1">
      <c r="B36" s="124">
        <v>117</v>
      </c>
      <c r="C36" s="125">
        <v>4223</v>
      </c>
      <c r="D36" s="125">
        <v>4458</v>
      </c>
      <c r="E36" s="126">
        <v>8681</v>
      </c>
      <c r="F36" s="137">
        <v>101548</v>
      </c>
      <c r="G36" s="124">
        <v>116</v>
      </c>
      <c r="H36" s="126">
        <v>3918</v>
      </c>
      <c r="I36" s="162">
        <v>3019</v>
      </c>
      <c r="J36" s="126">
        <v>6937</v>
      </c>
      <c r="K36" s="137">
        <v>106070</v>
      </c>
    </row>
    <row r="37" spans="2:11" ht="17.5" thickBot="1">
      <c r="B37" s="128">
        <v>116</v>
      </c>
      <c r="C37" s="132">
        <v>3951</v>
      </c>
      <c r="D37" s="132">
        <v>4265</v>
      </c>
      <c r="E37" s="130">
        <v>8216</v>
      </c>
      <c r="F37" s="138">
        <v>109764</v>
      </c>
      <c r="G37" s="128">
        <v>115</v>
      </c>
      <c r="H37" s="130">
        <v>3918</v>
      </c>
      <c r="I37" s="163">
        <v>3469</v>
      </c>
      <c r="J37" s="130">
        <v>7387</v>
      </c>
      <c r="K37" s="138">
        <v>113457</v>
      </c>
    </row>
    <row r="38" spans="2:11" ht="17.5" thickBot="1">
      <c r="B38" s="128">
        <v>115</v>
      </c>
      <c r="C38" s="132">
        <v>3799</v>
      </c>
      <c r="D38" s="132">
        <v>3838</v>
      </c>
      <c r="E38" s="130">
        <v>7637</v>
      </c>
      <c r="F38" s="138">
        <v>117401</v>
      </c>
      <c r="G38" s="128">
        <v>114</v>
      </c>
      <c r="H38" s="130">
        <v>1820</v>
      </c>
      <c r="I38" s="163">
        <v>1145</v>
      </c>
      <c r="J38" s="130">
        <v>2965</v>
      </c>
      <c r="K38" s="138">
        <v>116422</v>
      </c>
    </row>
    <row r="39" spans="2:11" ht="17.5" thickBot="1">
      <c r="B39" s="128">
        <v>114</v>
      </c>
      <c r="C39" s="132">
        <v>4621</v>
      </c>
      <c r="D39" s="132">
        <v>4994</v>
      </c>
      <c r="E39" s="130">
        <v>9615</v>
      </c>
      <c r="F39" s="138">
        <v>127016</v>
      </c>
      <c r="G39" s="128">
        <v>113</v>
      </c>
      <c r="H39" s="130">
        <v>5039</v>
      </c>
      <c r="I39" s="163">
        <v>4514</v>
      </c>
      <c r="J39" s="130">
        <v>9553</v>
      </c>
      <c r="K39" s="138">
        <v>125975</v>
      </c>
    </row>
    <row r="40" spans="2:11" ht="17.5" thickBot="1">
      <c r="B40" s="128">
        <v>113</v>
      </c>
      <c r="C40" s="132">
        <v>4390</v>
      </c>
      <c r="D40" s="132">
        <v>4854</v>
      </c>
      <c r="E40" s="130">
        <v>9244</v>
      </c>
      <c r="F40" s="138">
        <v>136260</v>
      </c>
      <c r="G40" s="128">
        <v>112</v>
      </c>
      <c r="H40" s="130">
        <v>3924</v>
      </c>
      <c r="I40" s="163">
        <v>3534</v>
      </c>
      <c r="J40" s="130">
        <v>7458</v>
      </c>
      <c r="K40" s="138">
        <v>133433</v>
      </c>
    </row>
    <row r="41" spans="2:11" ht="17.5" thickBot="1">
      <c r="B41" s="128">
        <v>112</v>
      </c>
      <c r="C41" s="132">
        <v>3700</v>
      </c>
      <c r="D41" s="132">
        <v>4117</v>
      </c>
      <c r="E41" s="130">
        <v>7817</v>
      </c>
      <c r="F41" s="138">
        <v>144077</v>
      </c>
      <c r="G41" s="128">
        <v>111</v>
      </c>
      <c r="H41" s="130">
        <v>2028</v>
      </c>
      <c r="I41" s="163">
        <v>1386</v>
      </c>
      <c r="J41" s="130">
        <v>3414</v>
      </c>
      <c r="K41" s="138">
        <v>136847</v>
      </c>
    </row>
    <row r="42" spans="2:11" ht="17.5" thickBot="1">
      <c r="B42" s="128">
        <v>111</v>
      </c>
      <c r="C42" s="132">
        <v>4334</v>
      </c>
      <c r="D42" s="132">
        <v>4771</v>
      </c>
      <c r="E42" s="130">
        <v>9105</v>
      </c>
      <c r="F42" s="138">
        <v>153182</v>
      </c>
      <c r="G42" s="128">
        <v>110</v>
      </c>
      <c r="H42" s="130">
        <v>3307</v>
      </c>
      <c r="I42" s="163">
        <v>2795</v>
      </c>
      <c r="J42" s="130">
        <v>6102</v>
      </c>
      <c r="K42" s="138">
        <v>142949</v>
      </c>
    </row>
    <row r="43" spans="2:11" ht="17.5" thickBot="1">
      <c r="B43" s="128">
        <v>110</v>
      </c>
      <c r="C43" s="132">
        <v>4450</v>
      </c>
      <c r="D43" s="132">
        <v>5202</v>
      </c>
      <c r="E43" s="130">
        <v>9652</v>
      </c>
      <c r="F43" s="138">
        <v>162834</v>
      </c>
      <c r="G43" s="128">
        <v>109</v>
      </c>
      <c r="H43" s="130">
        <v>5014</v>
      </c>
      <c r="I43" s="163">
        <v>5131</v>
      </c>
      <c r="J43" s="130">
        <v>10145</v>
      </c>
      <c r="K43" s="138">
        <v>153094</v>
      </c>
    </row>
    <row r="44" spans="2:11" ht="17.5" thickBot="1">
      <c r="B44" s="128">
        <v>109</v>
      </c>
      <c r="C44" s="132">
        <v>4273</v>
      </c>
      <c r="D44" s="132">
        <v>4917</v>
      </c>
      <c r="E44" s="130">
        <v>9190</v>
      </c>
      <c r="F44" s="138">
        <v>172024</v>
      </c>
      <c r="G44" s="128">
        <v>108</v>
      </c>
      <c r="H44" s="130">
        <v>2883</v>
      </c>
      <c r="I44" s="163">
        <v>2477</v>
      </c>
      <c r="J44" s="130">
        <v>5360</v>
      </c>
      <c r="K44" s="138">
        <v>158454</v>
      </c>
    </row>
    <row r="45" spans="2:11" ht="17.5" thickBot="1">
      <c r="B45" s="128">
        <v>108</v>
      </c>
      <c r="C45" s="132">
        <v>3573</v>
      </c>
      <c r="D45" s="132">
        <v>3845</v>
      </c>
      <c r="E45" s="130">
        <v>7418</v>
      </c>
      <c r="F45" s="138">
        <v>179442</v>
      </c>
      <c r="G45" s="128">
        <v>107</v>
      </c>
      <c r="H45" s="130">
        <v>3792</v>
      </c>
      <c r="I45" s="163">
        <v>3596</v>
      </c>
      <c r="J45" s="130">
        <v>7388</v>
      </c>
      <c r="K45" s="138">
        <v>165842</v>
      </c>
    </row>
    <row r="46" spans="2:11" ht="17.5" thickBot="1">
      <c r="B46" s="128">
        <v>107</v>
      </c>
      <c r="C46" s="132">
        <v>4735</v>
      </c>
      <c r="D46" s="132">
        <v>5290</v>
      </c>
      <c r="E46" s="130">
        <v>10025</v>
      </c>
      <c r="F46" s="138">
        <v>189467</v>
      </c>
      <c r="G46" s="128">
        <v>106</v>
      </c>
      <c r="H46" s="130">
        <v>3058</v>
      </c>
      <c r="I46" s="163">
        <v>3124</v>
      </c>
      <c r="J46" s="130">
        <v>6182</v>
      </c>
      <c r="K46" s="138">
        <v>172024</v>
      </c>
    </row>
    <row r="47" spans="2:11" ht="17.5" thickBot="1">
      <c r="B47" s="128">
        <v>106</v>
      </c>
      <c r="C47" s="132">
        <v>4203</v>
      </c>
      <c r="D47" s="132">
        <v>4697</v>
      </c>
      <c r="E47" s="130">
        <v>8900</v>
      </c>
      <c r="F47" s="138">
        <v>198367</v>
      </c>
      <c r="G47" s="128">
        <v>105</v>
      </c>
      <c r="H47" s="130">
        <v>2465</v>
      </c>
      <c r="I47" s="163">
        <v>2150</v>
      </c>
      <c r="J47" s="130">
        <v>4615</v>
      </c>
      <c r="K47" s="138">
        <v>176639</v>
      </c>
    </row>
    <row r="48" spans="2:11" ht="17.5" thickBot="1">
      <c r="B48" s="128">
        <v>105</v>
      </c>
      <c r="C48" s="132">
        <v>4071</v>
      </c>
      <c r="D48" s="132">
        <v>4638</v>
      </c>
      <c r="E48" s="130">
        <v>8709</v>
      </c>
      <c r="F48" s="138">
        <v>207076</v>
      </c>
      <c r="G48" s="128">
        <v>104</v>
      </c>
      <c r="H48" s="130">
        <v>5330</v>
      </c>
      <c r="I48" s="163">
        <v>5668</v>
      </c>
      <c r="J48" s="130">
        <v>10998</v>
      </c>
      <c r="K48" s="138">
        <v>187637</v>
      </c>
    </row>
    <row r="49" spans="2:11" ht="17.5" thickBot="1">
      <c r="B49" s="128">
        <v>104</v>
      </c>
      <c r="C49" s="132">
        <v>4039</v>
      </c>
      <c r="D49" s="132">
        <v>4468</v>
      </c>
      <c r="E49" s="130">
        <v>8507</v>
      </c>
      <c r="F49" s="138">
        <v>215583</v>
      </c>
      <c r="G49" s="128">
        <v>103</v>
      </c>
      <c r="H49" s="130">
        <v>2639</v>
      </c>
      <c r="I49" s="163">
        <v>2601</v>
      </c>
      <c r="J49" s="130">
        <v>5240</v>
      </c>
      <c r="K49" s="138">
        <v>192877</v>
      </c>
    </row>
    <row r="50" spans="2:11" ht="17.5" thickBot="1">
      <c r="B50" s="128">
        <v>103</v>
      </c>
      <c r="C50" s="132">
        <v>4044</v>
      </c>
      <c r="D50" s="132">
        <v>4372</v>
      </c>
      <c r="E50" s="130">
        <v>8416</v>
      </c>
      <c r="F50" s="138">
        <v>223999</v>
      </c>
      <c r="G50" s="128">
        <v>102</v>
      </c>
      <c r="H50" s="130">
        <v>2680</v>
      </c>
      <c r="I50" s="163">
        <v>2700</v>
      </c>
      <c r="J50" s="130">
        <v>5380</v>
      </c>
      <c r="K50" s="138">
        <v>198257</v>
      </c>
    </row>
    <row r="51" spans="2:11" ht="17.5" thickBot="1">
      <c r="B51" s="128">
        <v>102</v>
      </c>
      <c r="C51" s="132">
        <v>3801</v>
      </c>
      <c r="D51" s="132">
        <v>4382</v>
      </c>
      <c r="E51" s="130">
        <v>8183</v>
      </c>
      <c r="F51" s="138">
        <v>232182</v>
      </c>
      <c r="G51" s="128">
        <v>101</v>
      </c>
      <c r="H51" s="130">
        <v>2952</v>
      </c>
      <c r="I51" s="163">
        <v>3212</v>
      </c>
      <c r="J51" s="130">
        <v>6164</v>
      </c>
      <c r="K51" s="138">
        <v>204421</v>
      </c>
    </row>
    <row r="52" spans="2:11" ht="17.5" thickBot="1">
      <c r="B52" s="128">
        <v>101</v>
      </c>
      <c r="C52" s="132">
        <v>3800</v>
      </c>
      <c r="D52" s="132">
        <v>4160</v>
      </c>
      <c r="E52" s="130">
        <v>7960</v>
      </c>
      <c r="F52" s="138">
        <v>240142</v>
      </c>
      <c r="G52" s="128">
        <v>100</v>
      </c>
      <c r="H52" s="130">
        <v>3840</v>
      </c>
      <c r="I52" s="163">
        <v>4412</v>
      </c>
      <c r="J52" s="130">
        <v>8252</v>
      </c>
      <c r="K52" s="138">
        <v>212673</v>
      </c>
    </row>
    <row r="53" spans="2:11" ht="17.5" thickBot="1">
      <c r="B53" s="128">
        <v>100</v>
      </c>
      <c r="C53" s="132">
        <v>3673</v>
      </c>
      <c r="D53" s="132">
        <v>3837</v>
      </c>
      <c r="E53" s="130">
        <v>7510</v>
      </c>
      <c r="F53" s="138">
        <v>247652</v>
      </c>
      <c r="G53" s="128">
        <v>99</v>
      </c>
      <c r="H53" s="130">
        <v>3335</v>
      </c>
      <c r="I53" s="163">
        <v>3494</v>
      </c>
      <c r="J53" s="130">
        <v>6829</v>
      </c>
      <c r="K53" s="138">
        <v>219502</v>
      </c>
    </row>
    <row r="54" spans="2:11" ht="17.5" thickBot="1">
      <c r="B54" s="128">
        <v>99</v>
      </c>
      <c r="C54" s="132">
        <v>3875</v>
      </c>
      <c r="D54" s="132">
        <v>4385</v>
      </c>
      <c r="E54" s="130">
        <v>8260</v>
      </c>
      <c r="F54" s="138">
        <v>255912</v>
      </c>
      <c r="G54" s="128">
        <v>98</v>
      </c>
      <c r="H54" s="130">
        <v>2749</v>
      </c>
      <c r="I54" s="163">
        <v>3026</v>
      </c>
      <c r="J54" s="130">
        <v>5775</v>
      </c>
      <c r="K54" s="138">
        <v>225277</v>
      </c>
    </row>
    <row r="55" spans="2:11" ht="17.5" thickBot="1">
      <c r="B55" s="128">
        <v>98</v>
      </c>
      <c r="C55" s="132">
        <v>3744</v>
      </c>
      <c r="D55" s="132">
        <v>4088</v>
      </c>
      <c r="E55" s="130">
        <v>7832</v>
      </c>
      <c r="F55" s="138">
        <v>263744</v>
      </c>
      <c r="G55" s="128">
        <v>97</v>
      </c>
      <c r="H55" s="130">
        <v>2432</v>
      </c>
      <c r="I55" s="163">
        <v>2548</v>
      </c>
      <c r="J55" s="130">
        <v>4980</v>
      </c>
      <c r="K55" s="138">
        <v>230257</v>
      </c>
    </row>
    <row r="56" spans="2:11" ht="17.5" thickBot="1">
      <c r="B56" s="128">
        <v>97</v>
      </c>
      <c r="C56" s="132">
        <v>3206</v>
      </c>
      <c r="D56" s="132">
        <v>3340</v>
      </c>
      <c r="E56" s="130">
        <v>6546</v>
      </c>
      <c r="F56" s="138">
        <v>270290</v>
      </c>
      <c r="G56" s="128">
        <v>96</v>
      </c>
      <c r="H56" s="130">
        <v>3675</v>
      </c>
      <c r="I56" s="163">
        <v>4708</v>
      </c>
      <c r="J56" s="130">
        <v>8383</v>
      </c>
      <c r="K56" s="138">
        <v>238640</v>
      </c>
    </row>
    <row r="57" spans="2:11" ht="17.5" thickBot="1">
      <c r="B57" s="128">
        <v>96</v>
      </c>
      <c r="C57" s="132">
        <v>3627</v>
      </c>
      <c r="D57" s="132">
        <v>3765</v>
      </c>
      <c r="E57" s="130">
        <v>7392</v>
      </c>
      <c r="F57" s="138">
        <v>277682</v>
      </c>
      <c r="G57" s="128">
        <v>95</v>
      </c>
      <c r="H57" s="130">
        <v>2935</v>
      </c>
      <c r="I57" s="163">
        <v>3134</v>
      </c>
      <c r="J57" s="130">
        <v>6069</v>
      </c>
      <c r="K57" s="138">
        <v>244709</v>
      </c>
    </row>
    <row r="58" spans="2:11" ht="17.5" thickBot="1">
      <c r="B58" s="128">
        <v>95</v>
      </c>
      <c r="C58" s="132">
        <v>3459</v>
      </c>
      <c r="D58" s="132">
        <v>3729</v>
      </c>
      <c r="E58" s="130">
        <v>7188</v>
      </c>
      <c r="F58" s="138">
        <v>284870</v>
      </c>
      <c r="G58" s="128">
        <v>94</v>
      </c>
      <c r="H58" s="130">
        <v>2763</v>
      </c>
      <c r="I58" s="163">
        <v>2997</v>
      </c>
      <c r="J58" s="130">
        <v>5760</v>
      </c>
      <c r="K58" s="138">
        <v>250469</v>
      </c>
    </row>
    <row r="59" spans="2:11" ht="17.5" thickBot="1">
      <c r="B59" s="128">
        <v>94</v>
      </c>
      <c r="C59" s="132">
        <v>2981</v>
      </c>
      <c r="D59" s="132">
        <v>3045</v>
      </c>
      <c r="E59" s="130">
        <v>6026</v>
      </c>
      <c r="F59" s="138">
        <v>290896</v>
      </c>
      <c r="G59" s="128">
        <v>93</v>
      </c>
      <c r="H59" s="130">
        <v>2525</v>
      </c>
      <c r="I59" s="163">
        <v>3080</v>
      </c>
      <c r="J59" s="130">
        <v>5605</v>
      </c>
      <c r="K59" s="138">
        <v>256074</v>
      </c>
    </row>
    <row r="60" spans="2:11" ht="17.5" thickBot="1">
      <c r="B60" s="128">
        <v>93</v>
      </c>
      <c r="C60" s="132">
        <v>3184</v>
      </c>
      <c r="D60" s="132">
        <v>3232</v>
      </c>
      <c r="E60" s="130">
        <v>6416</v>
      </c>
      <c r="F60" s="138">
        <v>297312</v>
      </c>
      <c r="G60" s="128">
        <v>92</v>
      </c>
      <c r="H60" s="130">
        <v>2243</v>
      </c>
      <c r="I60" s="163">
        <v>2640</v>
      </c>
      <c r="J60" s="130">
        <v>4883</v>
      </c>
      <c r="K60" s="138">
        <v>260957</v>
      </c>
    </row>
    <row r="61" spans="2:11" ht="17.5" thickBot="1">
      <c r="B61" s="128">
        <v>92</v>
      </c>
      <c r="C61" s="132">
        <v>3377</v>
      </c>
      <c r="D61" s="132">
        <v>3525</v>
      </c>
      <c r="E61" s="130">
        <v>6902</v>
      </c>
      <c r="F61" s="138">
        <v>304214</v>
      </c>
      <c r="G61" s="128">
        <v>91</v>
      </c>
      <c r="H61" s="130">
        <v>3812</v>
      </c>
      <c r="I61" s="163">
        <v>4929</v>
      </c>
      <c r="J61" s="130">
        <v>8741</v>
      </c>
      <c r="K61" s="138">
        <v>269698</v>
      </c>
    </row>
    <row r="62" spans="2:11" ht="17.5" thickBot="1">
      <c r="B62" s="128">
        <v>91</v>
      </c>
      <c r="C62" s="132">
        <v>2817</v>
      </c>
      <c r="D62" s="132">
        <v>2914</v>
      </c>
      <c r="E62" s="130">
        <v>5731</v>
      </c>
      <c r="F62" s="138">
        <v>309945</v>
      </c>
      <c r="G62" s="128">
        <v>90</v>
      </c>
      <c r="H62" s="130">
        <v>2721</v>
      </c>
      <c r="I62" s="163">
        <v>3154</v>
      </c>
      <c r="J62" s="130">
        <v>5875</v>
      </c>
      <c r="K62" s="138">
        <v>275573</v>
      </c>
    </row>
    <row r="63" spans="2:11" ht="17.5" thickBot="1">
      <c r="B63" s="128">
        <v>90</v>
      </c>
      <c r="C63" s="132">
        <v>2770</v>
      </c>
      <c r="D63" s="132">
        <v>2728</v>
      </c>
      <c r="E63" s="130">
        <v>5498</v>
      </c>
      <c r="F63" s="138">
        <v>315443</v>
      </c>
      <c r="G63" s="128">
        <v>89</v>
      </c>
      <c r="H63" s="130">
        <v>2209</v>
      </c>
      <c r="I63" s="163">
        <v>2551</v>
      </c>
      <c r="J63" s="130">
        <v>4760</v>
      </c>
      <c r="K63" s="138">
        <v>280333</v>
      </c>
    </row>
    <row r="64" spans="2:11" ht="17.5" thickBot="1">
      <c r="B64" s="128">
        <v>89</v>
      </c>
      <c r="C64" s="132">
        <v>3136</v>
      </c>
      <c r="D64" s="132">
        <v>3289</v>
      </c>
      <c r="E64" s="130">
        <v>6425</v>
      </c>
      <c r="F64" s="138">
        <v>321868</v>
      </c>
      <c r="G64" s="128">
        <v>88</v>
      </c>
      <c r="H64" s="130">
        <v>2489</v>
      </c>
      <c r="I64" s="163">
        <v>3096</v>
      </c>
      <c r="J64" s="130">
        <v>5585</v>
      </c>
      <c r="K64" s="138">
        <v>285918</v>
      </c>
    </row>
    <row r="65" spans="2:11" ht="17.5" thickBot="1">
      <c r="B65" s="128">
        <v>88</v>
      </c>
      <c r="C65" s="132">
        <v>2681</v>
      </c>
      <c r="D65" s="132">
        <v>2659</v>
      </c>
      <c r="E65" s="130">
        <v>5340</v>
      </c>
      <c r="F65" s="138">
        <v>327208</v>
      </c>
      <c r="G65" s="128">
        <v>87</v>
      </c>
      <c r="H65" s="130">
        <v>3434</v>
      </c>
      <c r="I65" s="163">
        <v>4489</v>
      </c>
      <c r="J65" s="130">
        <v>7923</v>
      </c>
      <c r="K65" s="138">
        <v>293841</v>
      </c>
    </row>
    <row r="66" spans="2:11" ht="17.5" thickBot="1">
      <c r="B66" s="128">
        <v>87</v>
      </c>
      <c r="C66" s="132">
        <v>2912</v>
      </c>
      <c r="D66" s="132">
        <v>2900</v>
      </c>
      <c r="E66" s="130">
        <v>5812</v>
      </c>
      <c r="F66" s="138">
        <v>333020</v>
      </c>
      <c r="G66" s="128">
        <v>86</v>
      </c>
      <c r="H66" s="130">
        <v>2821</v>
      </c>
      <c r="I66" s="163">
        <v>3334</v>
      </c>
      <c r="J66" s="130">
        <v>6155</v>
      </c>
      <c r="K66" s="138">
        <v>299996</v>
      </c>
    </row>
    <row r="67" spans="2:11" ht="17.5" thickBot="1">
      <c r="B67" s="128">
        <v>86</v>
      </c>
      <c r="C67" s="132">
        <v>2465</v>
      </c>
      <c r="D67" s="132">
        <v>2574</v>
      </c>
      <c r="E67" s="130">
        <v>5039</v>
      </c>
      <c r="F67" s="138">
        <v>338059</v>
      </c>
      <c r="G67" s="128">
        <v>85</v>
      </c>
      <c r="H67" s="130">
        <v>2527</v>
      </c>
      <c r="I67" s="163">
        <v>2964</v>
      </c>
      <c r="J67" s="130">
        <v>5491</v>
      </c>
      <c r="K67" s="138">
        <v>305487</v>
      </c>
    </row>
    <row r="68" spans="2:11" ht="17.5" thickBot="1">
      <c r="B68" s="128">
        <v>85</v>
      </c>
      <c r="C68" s="132">
        <v>2637</v>
      </c>
      <c r="D68" s="132">
        <v>2454</v>
      </c>
      <c r="E68" s="130">
        <v>5091</v>
      </c>
      <c r="F68" s="138">
        <v>343150</v>
      </c>
      <c r="G68" s="128">
        <v>84</v>
      </c>
      <c r="H68" s="130">
        <v>2328</v>
      </c>
      <c r="I68" s="163">
        <v>2786</v>
      </c>
      <c r="J68" s="130">
        <v>5114</v>
      </c>
      <c r="K68" s="138">
        <v>310601</v>
      </c>
    </row>
    <row r="69" spans="2:11" ht="17.5" thickBot="1">
      <c r="B69" s="128">
        <v>84</v>
      </c>
      <c r="C69" s="132">
        <v>2528</v>
      </c>
      <c r="D69" s="132">
        <v>2448</v>
      </c>
      <c r="E69" s="130">
        <v>4976</v>
      </c>
      <c r="F69" s="138">
        <v>348126</v>
      </c>
      <c r="G69" s="128">
        <v>83</v>
      </c>
      <c r="H69" s="130">
        <v>4242</v>
      </c>
      <c r="I69" s="163">
        <v>5558</v>
      </c>
      <c r="J69" s="130">
        <v>9800</v>
      </c>
      <c r="K69" s="138">
        <v>320401</v>
      </c>
    </row>
    <row r="70" spans="2:11" ht="17.5" thickBot="1">
      <c r="B70" s="128">
        <v>83</v>
      </c>
      <c r="C70" s="132">
        <v>2368</v>
      </c>
      <c r="D70" s="132">
        <v>2266</v>
      </c>
      <c r="E70" s="130">
        <v>4634</v>
      </c>
      <c r="F70" s="138">
        <v>352760</v>
      </c>
      <c r="G70" s="128">
        <v>82</v>
      </c>
      <c r="H70" s="130">
        <v>2966</v>
      </c>
      <c r="I70" s="163">
        <v>3292</v>
      </c>
      <c r="J70" s="130">
        <v>6258</v>
      </c>
      <c r="K70" s="138">
        <v>326659</v>
      </c>
    </row>
    <row r="71" spans="2:11" ht="17.5" thickBot="1">
      <c r="B71" s="133">
        <v>82</v>
      </c>
      <c r="C71" s="134">
        <v>2487</v>
      </c>
      <c r="D71" s="134">
        <v>2226</v>
      </c>
      <c r="E71" s="135">
        <v>4713</v>
      </c>
      <c r="F71" s="140">
        <v>357473</v>
      </c>
      <c r="G71" s="133">
        <v>81</v>
      </c>
      <c r="H71" s="135">
        <v>2999</v>
      </c>
      <c r="I71" s="164">
        <v>3600</v>
      </c>
      <c r="J71" s="135">
        <v>6599</v>
      </c>
      <c r="K71" s="140">
        <v>333258</v>
      </c>
    </row>
    <row r="72" spans="2:11" ht="17.5" thickBot="1">
      <c r="B72" s="124">
        <v>81</v>
      </c>
      <c r="C72" s="125">
        <v>2325</v>
      </c>
      <c r="D72" s="125">
        <v>2180</v>
      </c>
      <c r="E72" s="126">
        <v>4505</v>
      </c>
      <c r="F72" s="137">
        <v>361978</v>
      </c>
      <c r="G72" s="124">
        <v>80</v>
      </c>
      <c r="H72" s="126">
        <v>3765</v>
      </c>
      <c r="I72" s="126">
        <v>3877</v>
      </c>
      <c r="J72" s="126">
        <v>7642</v>
      </c>
      <c r="K72" s="137">
        <v>340900</v>
      </c>
    </row>
    <row r="73" spans="2:11" ht="17.5" thickBot="1">
      <c r="B73" s="128">
        <v>80</v>
      </c>
      <c r="C73" s="132">
        <v>2209</v>
      </c>
      <c r="D73" s="132">
        <v>1988</v>
      </c>
      <c r="E73" s="130">
        <v>4197</v>
      </c>
      <c r="F73" s="138">
        <v>366175</v>
      </c>
      <c r="G73" s="128">
        <v>79</v>
      </c>
      <c r="H73" s="130">
        <v>3387</v>
      </c>
      <c r="I73" s="130">
        <v>4030</v>
      </c>
      <c r="J73" s="130">
        <v>7417</v>
      </c>
      <c r="K73" s="138">
        <v>348317</v>
      </c>
    </row>
    <row r="74" spans="2:11" ht="17.5" thickBot="1">
      <c r="B74" s="128">
        <v>79</v>
      </c>
      <c r="C74" s="132">
        <v>2254</v>
      </c>
      <c r="D74" s="132">
        <v>1901</v>
      </c>
      <c r="E74" s="130">
        <v>4155</v>
      </c>
      <c r="F74" s="138">
        <v>370330</v>
      </c>
      <c r="G74" s="128">
        <v>78</v>
      </c>
      <c r="H74" s="130">
        <v>7497</v>
      </c>
      <c r="I74" s="130">
        <v>8554</v>
      </c>
      <c r="J74" s="130">
        <v>16051</v>
      </c>
      <c r="K74" s="138">
        <v>364368</v>
      </c>
    </row>
    <row r="75" spans="2:11" ht="17.5" thickBot="1">
      <c r="B75" s="128">
        <v>78</v>
      </c>
      <c r="C75" s="132">
        <v>2240</v>
      </c>
      <c r="D75" s="132">
        <v>1960</v>
      </c>
      <c r="E75" s="130">
        <v>4200</v>
      </c>
      <c r="F75" s="138">
        <v>374530</v>
      </c>
      <c r="G75" s="128">
        <v>77</v>
      </c>
      <c r="H75" s="130">
        <v>3148</v>
      </c>
      <c r="I75" s="130">
        <v>3598</v>
      </c>
      <c r="J75" s="130">
        <v>6746</v>
      </c>
      <c r="K75" s="138">
        <v>371114</v>
      </c>
    </row>
    <row r="76" spans="2:11" ht="17.5" thickBot="1">
      <c r="B76" s="128">
        <v>77</v>
      </c>
      <c r="C76" s="132">
        <v>2222</v>
      </c>
      <c r="D76" s="132">
        <v>2030</v>
      </c>
      <c r="E76" s="130">
        <v>4252</v>
      </c>
      <c r="F76" s="138">
        <v>378782</v>
      </c>
      <c r="G76" s="128">
        <v>76</v>
      </c>
      <c r="H76" s="130">
        <v>2996</v>
      </c>
      <c r="I76" s="130">
        <v>3525</v>
      </c>
      <c r="J76" s="130">
        <v>6521</v>
      </c>
      <c r="K76" s="138">
        <v>377635</v>
      </c>
    </row>
    <row r="77" spans="2:11" ht="17.5" thickBot="1">
      <c r="B77" s="128">
        <v>76</v>
      </c>
      <c r="C77" s="132">
        <v>2092</v>
      </c>
      <c r="D77" s="132">
        <v>1686</v>
      </c>
      <c r="E77" s="130">
        <v>3778</v>
      </c>
      <c r="F77" s="138">
        <v>382560</v>
      </c>
      <c r="G77" s="128">
        <v>75</v>
      </c>
      <c r="H77" s="130">
        <v>3177</v>
      </c>
      <c r="I77" s="130">
        <v>3948</v>
      </c>
      <c r="J77" s="130">
        <v>7125</v>
      </c>
      <c r="K77" s="138">
        <v>384760</v>
      </c>
    </row>
    <row r="78" spans="2:11" ht="17.5" thickBot="1">
      <c r="B78" s="128">
        <v>75</v>
      </c>
      <c r="C78" s="132">
        <v>2156</v>
      </c>
      <c r="D78" s="132">
        <v>1856</v>
      </c>
      <c r="E78" s="130">
        <v>4012</v>
      </c>
      <c r="F78" s="138">
        <v>386572</v>
      </c>
      <c r="G78" s="128">
        <v>74</v>
      </c>
      <c r="H78" s="130">
        <v>4972</v>
      </c>
      <c r="I78" s="130">
        <v>6296</v>
      </c>
      <c r="J78" s="130">
        <v>11268</v>
      </c>
      <c r="K78" s="138">
        <v>396028</v>
      </c>
    </row>
    <row r="79" spans="2:11" ht="17.5" thickBot="1">
      <c r="B79" s="128">
        <v>74</v>
      </c>
      <c r="C79" s="132">
        <v>2156</v>
      </c>
      <c r="D79" s="132">
        <v>1705</v>
      </c>
      <c r="E79" s="130">
        <v>3861</v>
      </c>
      <c r="F79" s="138">
        <v>390433</v>
      </c>
      <c r="G79" s="128">
        <v>73</v>
      </c>
      <c r="H79" s="130">
        <v>5057</v>
      </c>
      <c r="I79" s="130">
        <v>5845</v>
      </c>
      <c r="J79" s="130">
        <v>10902</v>
      </c>
      <c r="K79" s="138">
        <v>406930</v>
      </c>
    </row>
    <row r="80" spans="2:11" ht="17.5" thickBot="1">
      <c r="B80" s="128">
        <v>73</v>
      </c>
      <c r="C80" s="132">
        <v>1955</v>
      </c>
      <c r="D80" s="132">
        <v>1574</v>
      </c>
      <c r="E80" s="130">
        <v>3529</v>
      </c>
      <c r="F80" s="138">
        <v>393962</v>
      </c>
      <c r="G80" s="128">
        <v>72</v>
      </c>
      <c r="H80" s="130">
        <v>2091</v>
      </c>
      <c r="I80" s="130">
        <v>2498</v>
      </c>
      <c r="J80" s="130">
        <v>4589</v>
      </c>
      <c r="K80" s="138">
        <v>411519</v>
      </c>
    </row>
    <row r="81" spans="2:11" ht="17.5" thickBot="1">
      <c r="B81" s="128">
        <v>72</v>
      </c>
      <c r="C81" s="132">
        <v>2214</v>
      </c>
      <c r="D81" s="132">
        <v>1761</v>
      </c>
      <c r="E81" s="130">
        <v>3975</v>
      </c>
      <c r="F81" s="138">
        <v>397937</v>
      </c>
      <c r="G81" s="128">
        <v>71</v>
      </c>
      <c r="H81" s="130">
        <v>2137</v>
      </c>
      <c r="I81" s="130">
        <v>2706</v>
      </c>
      <c r="J81" s="130">
        <v>4843</v>
      </c>
      <c r="K81" s="138">
        <v>416362</v>
      </c>
    </row>
    <row r="82" spans="2:11" ht="17.5" thickBot="1">
      <c r="B82" s="128">
        <v>71</v>
      </c>
      <c r="C82" s="132">
        <v>1960</v>
      </c>
      <c r="D82" s="132">
        <v>1552</v>
      </c>
      <c r="E82" s="130">
        <v>3512</v>
      </c>
      <c r="F82" s="138">
        <v>401449</v>
      </c>
      <c r="G82" s="128">
        <v>70</v>
      </c>
      <c r="H82" s="130">
        <v>2545</v>
      </c>
      <c r="I82" s="130">
        <v>3228</v>
      </c>
      <c r="J82" s="130">
        <v>5773</v>
      </c>
      <c r="K82" s="138">
        <v>422135</v>
      </c>
    </row>
    <row r="83" spans="2:11" ht="17.5" thickBot="1">
      <c r="B83" s="128">
        <v>70</v>
      </c>
      <c r="C83" s="132">
        <v>1869</v>
      </c>
      <c r="D83" s="132">
        <v>1362</v>
      </c>
      <c r="E83" s="130">
        <v>3231</v>
      </c>
      <c r="F83" s="138">
        <v>404680</v>
      </c>
      <c r="G83" s="128">
        <v>69</v>
      </c>
      <c r="H83" s="130">
        <v>1139</v>
      </c>
      <c r="I83" s="130">
        <v>1444</v>
      </c>
      <c r="J83" s="130">
        <v>2583</v>
      </c>
      <c r="K83" s="138">
        <v>424718</v>
      </c>
    </row>
    <row r="84" spans="2:11" ht="17.5" thickBot="1">
      <c r="B84" s="128">
        <v>69</v>
      </c>
      <c r="C84" s="132">
        <v>2000</v>
      </c>
      <c r="D84" s="132">
        <v>1420</v>
      </c>
      <c r="E84" s="130">
        <v>3420</v>
      </c>
      <c r="F84" s="138">
        <v>408100</v>
      </c>
      <c r="G84" s="128">
        <v>68</v>
      </c>
      <c r="H84" s="141">
        <v>850</v>
      </c>
      <c r="I84" s="130">
        <v>1014</v>
      </c>
      <c r="J84" s="130">
        <v>1864</v>
      </c>
      <c r="K84" s="138">
        <v>426582</v>
      </c>
    </row>
    <row r="85" spans="2:11" ht="17.5" thickBot="1">
      <c r="B85" s="128">
        <v>68</v>
      </c>
      <c r="C85" s="132">
        <v>2185</v>
      </c>
      <c r="D85" s="132">
        <v>1515</v>
      </c>
      <c r="E85" s="130">
        <v>3700</v>
      </c>
      <c r="F85" s="138">
        <v>411800</v>
      </c>
      <c r="G85" s="128">
        <v>67</v>
      </c>
      <c r="H85" s="141">
        <v>334</v>
      </c>
      <c r="I85" s="141">
        <v>486</v>
      </c>
      <c r="J85" s="141">
        <v>820</v>
      </c>
      <c r="K85" s="138">
        <v>427402</v>
      </c>
    </row>
    <row r="86" spans="2:11" ht="17.5" thickBot="1">
      <c r="B86" s="128">
        <v>67</v>
      </c>
      <c r="C86" s="132">
        <v>1840</v>
      </c>
      <c r="D86" s="132">
        <v>1270</v>
      </c>
      <c r="E86" s="130">
        <v>3110</v>
      </c>
      <c r="F86" s="138">
        <v>414910</v>
      </c>
      <c r="G86" s="128">
        <v>66</v>
      </c>
      <c r="H86" s="141">
        <v>337</v>
      </c>
      <c r="I86" s="141">
        <v>387</v>
      </c>
      <c r="J86" s="141">
        <v>724</v>
      </c>
      <c r="K86" s="138">
        <v>428126</v>
      </c>
    </row>
    <row r="87" spans="2:11" ht="17.5" thickBot="1">
      <c r="B87" s="128">
        <v>66</v>
      </c>
      <c r="C87" s="132">
        <v>2015</v>
      </c>
      <c r="D87" s="132">
        <v>1365</v>
      </c>
      <c r="E87" s="130">
        <v>3380</v>
      </c>
      <c r="F87" s="138">
        <v>418290</v>
      </c>
      <c r="G87" s="128">
        <v>65</v>
      </c>
      <c r="H87" s="141">
        <v>528</v>
      </c>
      <c r="I87" s="141">
        <v>604</v>
      </c>
      <c r="J87" s="130">
        <v>1132</v>
      </c>
      <c r="K87" s="138">
        <v>429258</v>
      </c>
    </row>
    <row r="88" spans="2:11" ht="17.5" thickBot="1">
      <c r="B88" s="128">
        <v>65</v>
      </c>
      <c r="C88" s="132">
        <v>1905</v>
      </c>
      <c r="D88" s="132">
        <v>1224</v>
      </c>
      <c r="E88" s="130">
        <v>3129</v>
      </c>
      <c r="F88" s="138">
        <v>421419</v>
      </c>
      <c r="G88" s="128">
        <v>64</v>
      </c>
      <c r="H88" s="141">
        <v>41</v>
      </c>
      <c r="I88" s="141">
        <v>9</v>
      </c>
      <c r="J88" s="141">
        <v>50</v>
      </c>
      <c r="K88" s="138">
        <v>429308</v>
      </c>
    </row>
    <row r="89" spans="2:11" ht="17.5" thickBot="1">
      <c r="B89" s="128">
        <v>64</v>
      </c>
      <c r="C89" s="132">
        <v>2075</v>
      </c>
      <c r="D89" s="132">
        <v>1256</v>
      </c>
      <c r="E89" s="130">
        <v>3331</v>
      </c>
      <c r="F89" s="138">
        <v>424750</v>
      </c>
      <c r="G89" s="128">
        <v>63</v>
      </c>
      <c r="H89" s="141">
        <v>251</v>
      </c>
      <c r="I89" s="141">
        <v>240</v>
      </c>
      <c r="J89" s="141">
        <v>491</v>
      </c>
      <c r="K89" s="138">
        <v>429799</v>
      </c>
    </row>
    <row r="90" spans="2:11" ht="17.5" thickBot="1">
      <c r="B90" s="128">
        <v>63</v>
      </c>
      <c r="C90" s="132">
        <v>2507</v>
      </c>
      <c r="D90" s="132">
        <v>1327</v>
      </c>
      <c r="E90" s="130">
        <v>3834</v>
      </c>
      <c r="F90" s="138">
        <v>428584</v>
      </c>
      <c r="G90" s="231"/>
      <c r="H90" s="129"/>
      <c r="I90" s="129"/>
      <c r="J90" s="129"/>
      <c r="K90" s="232"/>
    </row>
    <row r="91" spans="2:11" ht="17.5" thickBot="1">
      <c r="B91" s="128">
        <v>62</v>
      </c>
      <c r="C91" s="132">
        <v>1699</v>
      </c>
      <c r="D91" s="132">
        <v>1052</v>
      </c>
      <c r="E91" s="130">
        <v>2751</v>
      </c>
      <c r="F91" s="138">
        <v>431335</v>
      </c>
      <c r="G91" s="231"/>
      <c r="H91" s="129"/>
      <c r="I91" s="129"/>
      <c r="J91" s="129"/>
      <c r="K91" s="232"/>
    </row>
    <row r="92" spans="2:11" ht="17.5" thickBot="1">
      <c r="B92" s="128">
        <v>61</v>
      </c>
      <c r="C92" s="132">
        <v>1359</v>
      </c>
      <c r="D92" s="129">
        <v>877</v>
      </c>
      <c r="E92" s="130">
        <v>2236</v>
      </c>
      <c r="F92" s="138">
        <v>433571</v>
      </c>
      <c r="G92" s="231"/>
      <c r="H92" s="129"/>
      <c r="I92" s="129"/>
      <c r="J92" s="129"/>
      <c r="K92" s="232"/>
    </row>
    <row r="93" spans="2:11" ht="17.5" thickBot="1">
      <c r="B93" s="128">
        <v>60</v>
      </c>
      <c r="C93" s="132">
        <v>1372</v>
      </c>
      <c r="D93" s="129">
        <v>790</v>
      </c>
      <c r="E93" s="130">
        <v>2162</v>
      </c>
      <c r="F93" s="138">
        <v>435733</v>
      </c>
      <c r="G93" s="231"/>
      <c r="H93" s="129"/>
      <c r="I93" s="129"/>
      <c r="J93" s="129"/>
      <c r="K93" s="232"/>
    </row>
    <row r="94" spans="2:11" ht="17.5" thickBot="1">
      <c r="B94" s="128">
        <v>59</v>
      </c>
      <c r="C94" s="129">
        <v>937</v>
      </c>
      <c r="D94" s="129">
        <v>573</v>
      </c>
      <c r="E94" s="130">
        <v>1510</v>
      </c>
      <c r="F94" s="138">
        <v>437243</v>
      </c>
      <c r="G94" s="233"/>
      <c r="H94" s="139"/>
      <c r="I94" s="139"/>
      <c r="J94" s="139"/>
      <c r="K94" s="234"/>
    </row>
    <row r="95" spans="2:11" ht="17.5" thickBot="1">
      <c r="B95" s="128">
        <v>58</v>
      </c>
      <c r="C95" s="129">
        <v>879</v>
      </c>
      <c r="D95" s="129">
        <v>543</v>
      </c>
      <c r="E95" s="130">
        <v>1422</v>
      </c>
      <c r="F95" s="138">
        <v>438665</v>
      </c>
      <c r="G95" s="21"/>
      <c r="H95" s="26"/>
      <c r="I95" s="26"/>
      <c r="J95" s="22"/>
    </row>
    <row r="96" spans="2:11" ht="17.5" thickBot="1">
      <c r="B96" s="128">
        <v>57</v>
      </c>
      <c r="C96" s="129">
        <v>971</v>
      </c>
      <c r="D96" s="129">
        <v>617</v>
      </c>
      <c r="E96" s="130">
        <v>1588</v>
      </c>
      <c r="F96" s="138">
        <v>440253</v>
      </c>
      <c r="G96" s="21"/>
      <c r="H96" s="26"/>
      <c r="I96" s="26"/>
      <c r="J96" s="22"/>
    </row>
    <row r="97" spans="2:10" ht="17.5" thickBot="1">
      <c r="B97" s="128">
        <v>56</v>
      </c>
      <c r="C97" s="129">
        <v>747</v>
      </c>
      <c r="D97" s="129">
        <v>469</v>
      </c>
      <c r="E97" s="130">
        <v>1216</v>
      </c>
      <c r="F97" s="138">
        <v>441469</v>
      </c>
      <c r="G97" s="21"/>
      <c r="H97" s="26"/>
      <c r="I97" s="26"/>
      <c r="J97" s="22"/>
    </row>
    <row r="98" spans="2:10" ht="17.5" thickBot="1">
      <c r="B98" s="128">
        <v>55</v>
      </c>
      <c r="C98" s="129">
        <v>738</v>
      </c>
      <c r="D98" s="129">
        <v>386</v>
      </c>
      <c r="E98" s="130">
        <v>1124</v>
      </c>
      <c r="F98" s="138">
        <v>442593</v>
      </c>
      <c r="G98" s="21"/>
      <c r="H98" s="26"/>
      <c r="I98" s="26"/>
      <c r="J98" s="22"/>
    </row>
    <row r="99" spans="2:10" ht="17.5" thickBot="1">
      <c r="B99" s="128">
        <v>54</v>
      </c>
      <c r="C99" s="129">
        <v>637</v>
      </c>
      <c r="D99" s="129">
        <v>381</v>
      </c>
      <c r="E99" s="130">
        <v>1018</v>
      </c>
      <c r="F99" s="138">
        <v>443611</v>
      </c>
      <c r="G99" s="21"/>
      <c r="H99" s="26"/>
      <c r="I99" s="26"/>
      <c r="J99" s="22"/>
    </row>
    <row r="100" spans="2:10" ht="17.5" thickBot="1">
      <c r="B100" s="128">
        <v>53</v>
      </c>
      <c r="C100" s="129">
        <v>376</v>
      </c>
      <c r="D100" s="129">
        <v>214</v>
      </c>
      <c r="E100" s="141">
        <v>590</v>
      </c>
      <c r="F100" s="138">
        <v>444201</v>
      </c>
      <c r="G100" s="21"/>
      <c r="H100" s="26"/>
      <c r="I100" s="26"/>
      <c r="J100" s="22"/>
    </row>
    <row r="101" spans="2:10" ht="17.5" thickBot="1">
      <c r="B101" s="128">
        <v>52</v>
      </c>
      <c r="C101" s="129">
        <v>302</v>
      </c>
      <c r="D101" s="129">
        <v>189</v>
      </c>
      <c r="E101" s="141">
        <v>491</v>
      </c>
      <c r="F101" s="138">
        <v>444692</v>
      </c>
      <c r="G101" s="21"/>
      <c r="H101" s="26"/>
      <c r="I101" s="26"/>
      <c r="J101" s="22"/>
    </row>
    <row r="102" spans="2:10" ht="17.5" thickBot="1">
      <c r="B102" s="128">
        <v>51</v>
      </c>
      <c r="C102" s="129">
        <v>275</v>
      </c>
      <c r="D102" s="129">
        <v>162</v>
      </c>
      <c r="E102" s="141">
        <v>437</v>
      </c>
      <c r="F102" s="138">
        <v>445129</v>
      </c>
      <c r="G102" s="23"/>
      <c r="H102" s="27"/>
      <c r="I102" s="27"/>
      <c r="J102" s="24"/>
    </row>
    <row r="103" spans="2:10" ht="17.5" thickBot="1">
      <c r="B103" s="128">
        <v>50</v>
      </c>
      <c r="C103" s="129">
        <v>202</v>
      </c>
      <c r="D103" s="129">
        <v>117</v>
      </c>
      <c r="E103" s="141">
        <v>319</v>
      </c>
      <c r="F103" s="138">
        <v>445448</v>
      </c>
    </row>
    <row r="104" spans="2:10" ht="17.5" thickBot="1">
      <c r="B104" s="128">
        <v>49</v>
      </c>
      <c r="C104" s="129">
        <v>128</v>
      </c>
      <c r="D104" s="141">
        <v>82</v>
      </c>
      <c r="E104" s="141">
        <v>210</v>
      </c>
      <c r="F104" s="138">
        <v>445658</v>
      </c>
    </row>
    <row r="105" spans="2:10" ht="17.5" thickBot="1">
      <c r="B105" s="128">
        <v>48</v>
      </c>
      <c r="C105" s="129">
        <v>116</v>
      </c>
      <c r="D105" s="141">
        <v>81</v>
      </c>
      <c r="E105" s="141">
        <v>197</v>
      </c>
      <c r="F105" s="138">
        <v>445855</v>
      </c>
    </row>
    <row r="106" spans="2:10" ht="17.5" thickBot="1">
      <c r="B106" s="128">
        <v>47</v>
      </c>
      <c r="C106" s="141">
        <v>90</v>
      </c>
      <c r="D106" s="141">
        <v>54</v>
      </c>
      <c r="E106" s="141">
        <v>144</v>
      </c>
      <c r="F106" s="138">
        <v>445999</v>
      </c>
    </row>
    <row r="107" spans="2:10" ht="17.5" thickBot="1">
      <c r="B107" s="133">
        <v>46</v>
      </c>
      <c r="C107" s="235">
        <v>68</v>
      </c>
      <c r="D107" s="235">
        <v>52</v>
      </c>
      <c r="E107" s="235">
        <v>120</v>
      </c>
      <c r="F107" s="140">
        <v>446119</v>
      </c>
    </row>
    <row r="108" spans="2:10" ht="17.5" thickBot="1">
      <c r="B108" s="124">
        <v>45</v>
      </c>
      <c r="C108" s="142">
        <v>24</v>
      </c>
      <c r="D108" s="142">
        <v>11</v>
      </c>
      <c r="E108" s="142">
        <v>35</v>
      </c>
      <c r="F108" s="258">
        <f>F107+E108</f>
        <v>446154</v>
      </c>
    </row>
    <row r="109" spans="2:10" ht="17.5" thickBot="1">
      <c r="B109" s="128">
        <v>44</v>
      </c>
      <c r="C109" s="141">
        <v>28</v>
      </c>
      <c r="D109" s="141">
        <v>26</v>
      </c>
      <c r="E109" s="141">
        <v>54</v>
      </c>
      <c r="F109" s="258">
        <f t="shared" ref="F109:F116" si="0">F108+E109</f>
        <v>446208</v>
      </c>
    </row>
    <row r="110" spans="2:10" ht="17.5" thickBot="1">
      <c r="B110" s="128">
        <v>43</v>
      </c>
      <c r="C110" s="141">
        <v>18</v>
      </c>
      <c r="D110" s="141">
        <v>13</v>
      </c>
      <c r="E110" s="141">
        <v>31</v>
      </c>
      <c r="F110" s="258">
        <f t="shared" si="0"/>
        <v>446239</v>
      </c>
    </row>
    <row r="111" spans="2:10" ht="17.5" thickBot="1">
      <c r="B111" s="128">
        <v>42</v>
      </c>
      <c r="C111" s="141">
        <v>21</v>
      </c>
      <c r="D111" s="141">
        <v>22</v>
      </c>
      <c r="E111" s="141">
        <v>43</v>
      </c>
      <c r="F111" s="258">
        <f t="shared" si="0"/>
        <v>446282</v>
      </c>
    </row>
    <row r="112" spans="2:10" ht="17.5" thickBot="1">
      <c r="B112" s="128">
        <v>41</v>
      </c>
      <c r="C112" s="141">
        <v>1</v>
      </c>
      <c r="D112" s="141">
        <v>5</v>
      </c>
      <c r="E112" s="141">
        <v>6</v>
      </c>
      <c r="F112" s="258">
        <f t="shared" si="0"/>
        <v>446288</v>
      </c>
    </row>
    <row r="113" spans="2:6" ht="17.5" thickBot="1">
      <c r="B113" s="128">
        <v>40</v>
      </c>
      <c r="C113" s="141">
        <v>17</v>
      </c>
      <c r="D113" s="141">
        <v>16</v>
      </c>
      <c r="E113" s="141">
        <v>33</v>
      </c>
      <c r="F113" s="258">
        <f t="shared" si="0"/>
        <v>446321</v>
      </c>
    </row>
    <row r="114" spans="2:6" ht="17.5" thickBot="1">
      <c r="B114" s="128">
        <v>39</v>
      </c>
      <c r="C114" s="141">
        <v>5</v>
      </c>
      <c r="D114" s="141">
        <v>4</v>
      </c>
      <c r="E114" s="141">
        <v>9</v>
      </c>
      <c r="F114" s="258">
        <f t="shared" si="0"/>
        <v>446330</v>
      </c>
    </row>
    <row r="115" spans="2:6" ht="17.5" thickBot="1">
      <c r="B115" s="128">
        <v>38</v>
      </c>
      <c r="C115" s="141">
        <v>52</v>
      </c>
      <c r="D115" s="141">
        <v>22</v>
      </c>
      <c r="E115" s="141">
        <v>74</v>
      </c>
      <c r="F115" s="258">
        <f t="shared" si="0"/>
        <v>446404</v>
      </c>
    </row>
    <row r="116" spans="2:6" ht="17.5" thickBot="1">
      <c r="B116" s="128">
        <v>37</v>
      </c>
      <c r="C116" s="141">
        <v>123</v>
      </c>
      <c r="D116" s="141">
        <v>53</v>
      </c>
      <c r="E116" s="141">
        <v>176</v>
      </c>
      <c r="F116" s="258">
        <f t="shared" si="0"/>
        <v>446580</v>
      </c>
    </row>
  </sheetData>
  <mergeCells count="2">
    <mergeCell ref="B3:E3"/>
    <mergeCell ref="G3:J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1428-51D4-C64E-B363-7218547E8E73}">
  <sheetPr>
    <tabColor rgb="FF00B050"/>
    <pageSetUpPr fitToPage="1"/>
  </sheetPr>
  <dimension ref="A1:AA96"/>
  <sheetViews>
    <sheetView zoomScale="85" zoomScaleNormal="85" workbookViewId="0">
      <selection activeCell="D64" sqref="D64:E67"/>
    </sheetView>
  </sheetViews>
  <sheetFormatPr defaultRowHeight="17"/>
  <cols>
    <col min="2" max="2" width="14.08203125" customWidth="1"/>
    <col min="3" max="3" width="18.83203125" customWidth="1"/>
    <col min="4" max="4" width="14.08203125" customWidth="1"/>
    <col min="5" max="5" width="18.83203125" customWidth="1"/>
    <col min="6" max="7" width="14.08203125" customWidth="1"/>
    <col min="8" max="8" width="21.25" customWidth="1"/>
    <col min="9" max="10" width="14.08203125" customWidth="1"/>
    <col min="11" max="11" width="13.75" customWidth="1"/>
    <col min="12" max="12" width="12.1640625" customWidth="1"/>
  </cols>
  <sheetData>
    <row r="1" spans="1:10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ht="0.65" customHeight="1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>
      <c r="A3" s="16"/>
      <c r="B3" s="279" t="s">
        <v>21</v>
      </c>
      <c r="C3" s="452" t="s">
        <v>95</v>
      </c>
      <c r="D3" s="452"/>
      <c r="E3" s="453"/>
      <c r="F3" s="16"/>
      <c r="G3" s="16"/>
      <c r="H3" s="16"/>
      <c r="I3" s="16"/>
      <c r="J3" s="16"/>
    </row>
    <row r="4" spans="1:10" ht="17.5" thickBot="1">
      <c r="A4" s="16"/>
      <c r="B4" s="280" t="s">
        <v>24</v>
      </c>
      <c r="C4" s="454" t="s">
        <v>134</v>
      </c>
      <c r="D4" s="454"/>
      <c r="E4" s="455"/>
      <c r="F4" s="16"/>
      <c r="G4" s="16"/>
      <c r="H4" s="16"/>
      <c r="I4" s="16"/>
    </row>
    <row r="5" spans="1:10" ht="17.5" thickBot="1">
      <c r="A5" s="16"/>
      <c r="B5" s="16"/>
      <c r="C5" s="17"/>
      <c r="D5" s="17"/>
      <c r="E5" s="17"/>
      <c r="F5" s="16"/>
      <c r="G5" s="16"/>
      <c r="H5" s="16"/>
      <c r="I5" s="16"/>
      <c r="J5" s="16"/>
    </row>
    <row r="6" spans="1:10" ht="16.5" customHeight="1">
      <c r="A6" s="281"/>
      <c r="B6" s="442" t="s">
        <v>25</v>
      </c>
      <c r="C6" s="443"/>
      <c r="D6" s="456" t="s">
        <v>34</v>
      </c>
      <c r="E6" s="443"/>
      <c r="F6" s="17"/>
      <c r="G6" s="17"/>
      <c r="H6" s="17"/>
      <c r="I6" s="17"/>
    </row>
    <row r="7" spans="1:10" ht="16.5" customHeight="1">
      <c r="A7" s="281"/>
      <c r="B7" s="444"/>
      <c r="C7" s="445"/>
      <c r="D7" s="457"/>
      <c r="E7" s="445"/>
      <c r="F7" s="17"/>
      <c r="G7" s="17"/>
      <c r="H7" s="17"/>
      <c r="I7" s="17"/>
    </row>
    <row r="8" spans="1:10" ht="17.25" customHeight="1" thickBot="1">
      <c r="A8" s="281"/>
      <c r="B8" s="446"/>
      <c r="C8" s="447"/>
      <c r="D8" s="458"/>
      <c r="E8" s="447"/>
      <c r="F8" s="17"/>
      <c r="G8" s="17"/>
      <c r="H8" s="17"/>
      <c r="I8" s="17"/>
    </row>
    <row r="9" spans="1:10" ht="17.5" thickBot="1">
      <c r="A9" s="281"/>
      <c r="B9" s="7" t="s">
        <v>22</v>
      </c>
      <c r="C9" s="5" t="s">
        <v>23</v>
      </c>
      <c r="D9" s="62" t="s">
        <v>22</v>
      </c>
      <c r="E9" s="5" t="s">
        <v>23</v>
      </c>
      <c r="F9" s="17"/>
      <c r="G9" s="17"/>
      <c r="H9" s="17"/>
      <c r="I9" s="17"/>
    </row>
    <row r="10" spans="1:10">
      <c r="A10" s="281"/>
      <c r="B10" s="273">
        <v>74</v>
      </c>
      <c r="C10" s="372">
        <f t="shared" ref="C10:C41" si="0">B10*$H$10</f>
        <v>59.940000000000005</v>
      </c>
      <c r="D10" s="200">
        <v>26</v>
      </c>
      <c r="E10" s="372">
        <f>$H$11*D10+$H$14</f>
        <v>84.424000000000007</v>
      </c>
      <c r="F10" s="17"/>
      <c r="G10" s="268" t="s">
        <v>40</v>
      </c>
      <c r="H10" s="252">
        <v>0.81</v>
      </c>
      <c r="I10" s="17"/>
    </row>
    <row r="11" spans="1:10">
      <c r="A11" s="281"/>
      <c r="B11" s="218">
        <v>72</v>
      </c>
      <c r="C11" s="373">
        <f t="shared" si="0"/>
        <v>58.320000000000007</v>
      </c>
      <c r="D11" s="224">
        <v>24</v>
      </c>
      <c r="E11" s="373">
        <f t="shared" ref="E11:E34" si="1">$H$11*D11+$H$14</f>
        <v>82.775999999999996</v>
      </c>
      <c r="F11" s="17"/>
      <c r="G11" s="269" t="s">
        <v>47</v>
      </c>
      <c r="H11" s="278">
        <v>0.82399999999999995</v>
      </c>
      <c r="I11" s="17"/>
    </row>
    <row r="12" spans="1:10">
      <c r="A12" s="281"/>
      <c r="B12" s="218">
        <v>71</v>
      </c>
      <c r="C12" s="373">
        <f t="shared" si="0"/>
        <v>57.510000000000005</v>
      </c>
      <c r="D12" s="224">
        <v>23</v>
      </c>
      <c r="E12" s="373">
        <f t="shared" si="1"/>
        <v>81.951999999999998</v>
      </c>
      <c r="F12" s="17"/>
      <c r="G12" s="269" t="s">
        <v>48</v>
      </c>
      <c r="H12" s="278">
        <v>0.85799999999999998</v>
      </c>
      <c r="I12" s="17"/>
    </row>
    <row r="13" spans="1:10">
      <c r="A13" s="281"/>
      <c r="B13" s="218">
        <v>70</v>
      </c>
      <c r="C13" s="373">
        <f t="shared" si="0"/>
        <v>56.7</v>
      </c>
      <c r="D13" s="224">
        <v>22</v>
      </c>
      <c r="E13" s="373">
        <f t="shared" si="1"/>
        <v>81.128</v>
      </c>
      <c r="F13" s="17"/>
      <c r="G13" s="269" t="s">
        <v>45</v>
      </c>
      <c r="H13" s="278">
        <v>0.89700000000000002</v>
      </c>
      <c r="I13" s="17"/>
    </row>
    <row r="14" spans="1:10">
      <c r="A14" s="281"/>
      <c r="B14" s="218">
        <v>69</v>
      </c>
      <c r="C14" s="373">
        <f t="shared" si="0"/>
        <v>55.89</v>
      </c>
      <c r="D14" s="224">
        <v>21</v>
      </c>
      <c r="E14" s="373">
        <f t="shared" si="1"/>
        <v>80.304000000000002</v>
      </c>
      <c r="F14" s="17"/>
      <c r="G14" s="269" t="s">
        <v>46</v>
      </c>
      <c r="H14" s="278">
        <v>63</v>
      </c>
      <c r="I14" s="17"/>
    </row>
    <row r="15" spans="1:10">
      <c r="A15" s="281"/>
      <c r="B15" s="218">
        <v>68</v>
      </c>
      <c r="C15" s="373">
        <f t="shared" si="0"/>
        <v>55.080000000000005</v>
      </c>
      <c r="D15" s="224">
        <v>20</v>
      </c>
      <c r="E15" s="373">
        <f t="shared" si="1"/>
        <v>79.48</v>
      </c>
      <c r="F15" s="17"/>
      <c r="G15" s="269" t="s">
        <v>49</v>
      </c>
      <c r="H15" s="278">
        <v>65</v>
      </c>
      <c r="I15" s="17"/>
    </row>
    <row r="16" spans="1:10" ht="17.5" thickBot="1">
      <c r="A16" s="281"/>
      <c r="B16" s="218">
        <v>67</v>
      </c>
      <c r="C16" s="373">
        <f t="shared" si="0"/>
        <v>54.27</v>
      </c>
      <c r="D16" s="224">
        <v>19</v>
      </c>
      <c r="E16" s="373">
        <f t="shared" si="1"/>
        <v>78.656000000000006</v>
      </c>
      <c r="F16" s="17"/>
      <c r="G16" s="270" t="s">
        <v>50</v>
      </c>
      <c r="H16" s="253">
        <v>64</v>
      </c>
      <c r="I16" s="17"/>
    </row>
    <row r="17" spans="1:9">
      <c r="A17" s="281"/>
      <c r="B17" s="218">
        <v>66</v>
      </c>
      <c r="C17" s="373">
        <f t="shared" si="0"/>
        <v>53.46</v>
      </c>
      <c r="D17" s="224">
        <v>18</v>
      </c>
      <c r="E17" s="373">
        <f t="shared" si="1"/>
        <v>77.831999999999994</v>
      </c>
      <c r="F17" s="17"/>
      <c r="G17" s="17"/>
      <c r="H17" s="17"/>
      <c r="I17" s="17"/>
    </row>
    <row r="18" spans="1:9">
      <c r="A18" s="281"/>
      <c r="B18" s="218">
        <v>65</v>
      </c>
      <c r="C18" s="373">
        <f t="shared" si="0"/>
        <v>52.650000000000006</v>
      </c>
      <c r="D18" s="224">
        <v>17</v>
      </c>
      <c r="E18" s="373">
        <f t="shared" si="1"/>
        <v>77.007999999999996</v>
      </c>
      <c r="F18" s="17"/>
      <c r="G18" s="17"/>
      <c r="H18" s="17"/>
      <c r="I18" s="17"/>
    </row>
    <row r="19" spans="1:9">
      <c r="A19" s="281"/>
      <c r="B19" s="218">
        <v>64</v>
      </c>
      <c r="C19" s="373">
        <f t="shared" si="0"/>
        <v>51.84</v>
      </c>
      <c r="D19" s="224">
        <v>16</v>
      </c>
      <c r="E19" s="373">
        <f t="shared" si="1"/>
        <v>76.183999999999997</v>
      </c>
      <c r="F19" s="17"/>
      <c r="G19" s="17"/>
      <c r="H19" s="17"/>
      <c r="I19" s="17"/>
    </row>
    <row r="20" spans="1:9">
      <c r="A20" s="281"/>
      <c r="B20" s="218">
        <v>63</v>
      </c>
      <c r="C20" s="373">
        <f t="shared" si="0"/>
        <v>51.03</v>
      </c>
      <c r="D20" s="224">
        <v>15</v>
      </c>
      <c r="E20" s="373">
        <f t="shared" si="1"/>
        <v>75.36</v>
      </c>
      <c r="F20" s="17"/>
      <c r="G20" s="17"/>
      <c r="H20" s="17"/>
      <c r="I20" s="17"/>
    </row>
    <row r="21" spans="1:9">
      <c r="A21" s="281"/>
      <c r="B21" s="218">
        <v>62</v>
      </c>
      <c r="C21" s="373">
        <f t="shared" si="0"/>
        <v>50.220000000000006</v>
      </c>
      <c r="D21" s="224">
        <v>14</v>
      </c>
      <c r="E21" s="373">
        <f t="shared" si="1"/>
        <v>74.536000000000001</v>
      </c>
      <c r="F21" s="17"/>
      <c r="G21" s="17"/>
      <c r="H21" s="17"/>
      <c r="I21" s="17"/>
    </row>
    <row r="22" spans="1:9">
      <c r="A22" s="281"/>
      <c r="B22" s="218">
        <v>61</v>
      </c>
      <c r="C22" s="373">
        <f t="shared" si="0"/>
        <v>49.410000000000004</v>
      </c>
      <c r="D22" s="224">
        <v>13</v>
      </c>
      <c r="E22" s="373">
        <f t="shared" si="1"/>
        <v>73.712000000000003</v>
      </c>
      <c r="F22" s="17"/>
      <c r="G22" s="16"/>
      <c r="H22" s="16"/>
      <c r="I22" s="16"/>
    </row>
    <row r="23" spans="1:9">
      <c r="A23" s="281"/>
      <c r="B23" s="218">
        <v>60</v>
      </c>
      <c r="C23" s="373">
        <f t="shared" si="0"/>
        <v>48.6</v>
      </c>
      <c r="D23" s="224">
        <v>12</v>
      </c>
      <c r="E23" s="373">
        <f t="shared" si="1"/>
        <v>72.888000000000005</v>
      </c>
      <c r="F23" s="17"/>
      <c r="G23" s="16"/>
      <c r="H23" s="16"/>
      <c r="I23" s="16"/>
    </row>
    <row r="24" spans="1:9">
      <c r="A24" s="281"/>
      <c r="B24" s="218">
        <v>59</v>
      </c>
      <c r="C24" s="373">
        <f t="shared" si="0"/>
        <v>47.790000000000006</v>
      </c>
      <c r="D24" s="224">
        <v>11</v>
      </c>
      <c r="E24" s="373">
        <f t="shared" si="1"/>
        <v>72.063999999999993</v>
      </c>
      <c r="F24" s="17"/>
      <c r="G24" s="16"/>
      <c r="H24" s="16"/>
      <c r="I24" s="16"/>
    </row>
    <row r="25" spans="1:9">
      <c r="A25" s="281"/>
      <c r="B25" s="218">
        <v>58</v>
      </c>
      <c r="C25" s="373">
        <f t="shared" si="0"/>
        <v>46.980000000000004</v>
      </c>
      <c r="D25" s="224">
        <v>10</v>
      </c>
      <c r="E25" s="373">
        <f t="shared" si="1"/>
        <v>71.239999999999995</v>
      </c>
      <c r="F25" s="17"/>
      <c r="G25" s="16"/>
      <c r="H25" s="16"/>
      <c r="I25" s="16"/>
    </row>
    <row r="26" spans="1:9">
      <c r="A26" s="281"/>
      <c r="B26" s="218">
        <v>57</v>
      </c>
      <c r="C26" s="373">
        <f t="shared" si="0"/>
        <v>46.17</v>
      </c>
      <c r="D26" s="224">
        <v>9</v>
      </c>
      <c r="E26" s="373">
        <f t="shared" si="1"/>
        <v>70.415999999999997</v>
      </c>
      <c r="F26" s="17"/>
      <c r="G26" s="16"/>
      <c r="H26" s="16"/>
      <c r="I26" s="16"/>
    </row>
    <row r="27" spans="1:9">
      <c r="A27" s="281"/>
      <c r="B27" s="218">
        <v>56</v>
      </c>
      <c r="C27" s="373">
        <f t="shared" si="0"/>
        <v>45.36</v>
      </c>
      <c r="D27" s="224">
        <v>8</v>
      </c>
      <c r="E27" s="373">
        <f t="shared" si="1"/>
        <v>69.591999999999999</v>
      </c>
      <c r="F27" s="17"/>
      <c r="G27" s="16"/>
      <c r="H27" s="16"/>
      <c r="I27" s="16"/>
    </row>
    <row r="28" spans="1:9">
      <c r="A28" s="281"/>
      <c r="B28" s="218">
        <v>55</v>
      </c>
      <c r="C28" s="373">
        <f t="shared" si="0"/>
        <v>44.550000000000004</v>
      </c>
      <c r="D28" s="224">
        <v>7</v>
      </c>
      <c r="E28" s="373">
        <f t="shared" si="1"/>
        <v>68.768000000000001</v>
      </c>
      <c r="F28" s="17"/>
      <c r="G28" s="16"/>
      <c r="H28" s="16"/>
      <c r="I28" s="16"/>
    </row>
    <row r="29" spans="1:9">
      <c r="A29" s="281"/>
      <c r="B29" s="218">
        <v>54</v>
      </c>
      <c r="C29" s="373">
        <f t="shared" si="0"/>
        <v>43.74</v>
      </c>
      <c r="D29" s="224">
        <v>6</v>
      </c>
      <c r="E29" s="373">
        <f t="shared" si="1"/>
        <v>67.944000000000003</v>
      </c>
      <c r="F29" s="17"/>
      <c r="G29" s="16"/>
      <c r="H29" s="16"/>
      <c r="I29" s="16"/>
    </row>
    <row r="30" spans="1:9">
      <c r="A30" s="281"/>
      <c r="B30" s="218">
        <v>53</v>
      </c>
      <c r="C30" s="373">
        <f t="shared" si="0"/>
        <v>42.93</v>
      </c>
      <c r="D30" s="224">
        <v>5</v>
      </c>
      <c r="E30" s="373">
        <f t="shared" si="1"/>
        <v>67.12</v>
      </c>
      <c r="F30" s="17"/>
      <c r="G30" s="16"/>
      <c r="H30" s="16"/>
      <c r="I30" s="16"/>
    </row>
    <row r="31" spans="1:9">
      <c r="A31" s="281"/>
      <c r="B31" s="218">
        <v>52</v>
      </c>
      <c r="C31" s="373">
        <f t="shared" si="0"/>
        <v>42.120000000000005</v>
      </c>
      <c r="D31" s="224">
        <v>4</v>
      </c>
      <c r="E31" s="373">
        <f t="shared" si="1"/>
        <v>66.296000000000006</v>
      </c>
      <c r="F31" s="17"/>
      <c r="G31" s="16"/>
      <c r="H31" s="16"/>
      <c r="I31" s="16"/>
    </row>
    <row r="32" spans="1:9">
      <c r="A32" s="281"/>
      <c r="B32" s="218">
        <v>51</v>
      </c>
      <c r="C32" s="373">
        <f t="shared" si="0"/>
        <v>41.31</v>
      </c>
      <c r="D32" s="224">
        <v>3</v>
      </c>
      <c r="E32" s="373">
        <f t="shared" si="1"/>
        <v>65.471999999999994</v>
      </c>
      <c r="F32" s="17"/>
      <c r="G32" s="16"/>
      <c r="H32" s="16"/>
      <c r="I32" s="16"/>
    </row>
    <row r="33" spans="1:9" ht="16.5" customHeight="1">
      <c r="A33" s="281"/>
      <c r="B33" s="218">
        <v>50</v>
      </c>
      <c r="C33" s="373">
        <f t="shared" si="0"/>
        <v>40.5</v>
      </c>
      <c r="D33" s="224">
        <v>2</v>
      </c>
      <c r="E33" s="373">
        <f t="shared" si="1"/>
        <v>64.647999999999996</v>
      </c>
      <c r="F33" s="17"/>
      <c r="G33" s="16"/>
      <c r="H33" s="16"/>
      <c r="I33" s="16"/>
    </row>
    <row r="34" spans="1:9" ht="16.5" customHeight="1" thickBot="1">
      <c r="A34" s="281"/>
      <c r="B34" s="218">
        <v>49</v>
      </c>
      <c r="C34" s="373">
        <f t="shared" si="0"/>
        <v>39.690000000000005</v>
      </c>
      <c r="D34" s="374">
        <v>0</v>
      </c>
      <c r="E34" s="375">
        <f t="shared" si="1"/>
        <v>63</v>
      </c>
      <c r="F34" s="17"/>
      <c r="G34" s="16"/>
      <c r="H34" s="16"/>
      <c r="I34" s="16"/>
    </row>
    <row r="35" spans="1:9" ht="16.5" customHeight="1">
      <c r="A35" s="281"/>
      <c r="B35" s="218">
        <v>48</v>
      </c>
      <c r="C35" s="373">
        <f t="shared" si="0"/>
        <v>38.880000000000003</v>
      </c>
      <c r="D35" s="456" t="s">
        <v>37</v>
      </c>
      <c r="E35" s="443"/>
      <c r="F35" s="17"/>
      <c r="G35" s="16"/>
      <c r="H35" s="16"/>
      <c r="I35" s="16"/>
    </row>
    <row r="36" spans="1:9">
      <c r="A36" s="281"/>
      <c r="B36" s="218">
        <v>47</v>
      </c>
      <c r="C36" s="373">
        <f t="shared" si="0"/>
        <v>38.07</v>
      </c>
      <c r="D36" s="457"/>
      <c r="E36" s="445"/>
      <c r="F36" s="17"/>
      <c r="G36" s="16"/>
      <c r="H36" s="16"/>
      <c r="I36" s="16"/>
    </row>
    <row r="37" spans="1:9" ht="17.5" thickBot="1">
      <c r="A37" s="281"/>
      <c r="B37" s="218">
        <v>46</v>
      </c>
      <c r="C37" s="373">
        <f t="shared" si="0"/>
        <v>37.260000000000005</v>
      </c>
      <c r="D37" s="458"/>
      <c r="E37" s="447"/>
      <c r="F37" s="17"/>
      <c r="G37" s="16"/>
      <c r="H37" s="16"/>
      <c r="I37" s="16"/>
    </row>
    <row r="38" spans="1:9" ht="17.5" thickBot="1">
      <c r="A38" s="281"/>
      <c r="B38" s="218">
        <v>45</v>
      </c>
      <c r="C38" s="373">
        <f t="shared" si="0"/>
        <v>36.450000000000003</v>
      </c>
      <c r="D38" s="42" t="s">
        <v>22</v>
      </c>
      <c r="E38" s="307" t="s">
        <v>23</v>
      </c>
      <c r="F38" s="17"/>
      <c r="G38" s="16"/>
      <c r="H38" s="16"/>
      <c r="I38" s="16"/>
    </row>
    <row r="39" spans="1:9">
      <c r="A39" s="281"/>
      <c r="B39" s="218">
        <v>44</v>
      </c>
      <c r="C39" s="373">
        <f t="shared" si="0"/>
        <v>35.64</v>
      </c>
      <c r="D39" s="200">
        <v>26</v>
      </c>
      <c r="E39" s="372">
        <f>$H$12*D39+$H$15</f>
        <v>87.307999999999993</v>
      </c>
      <c r="F39" s="17"/>
      <c r="G39" s="16"/>
      <c r="H39" s="16"/>
      <c r="I39" s="16"/>
    </row>
    <row r="40" spans="1:9">
      <c r="A40" s="281"/>
      <c r="B40" s="218">
        <v>43</v>
      </c>
      <c r="C40" s="373">
        <f t="shared" si="0"/>
        <v>34.830000000000005</v>
      </c>
      <c r="D40" s="224">
        <v>24</v>
      </c>
      <c r="E40" s="373">
        <f t="shared" ref="E40:E63" si="2">$H$12*D40+$H$15</f>
        <v>85.591999999999999</v>
      </c>
      <c r="F40" s="17"/>
      <c r="G40" s="16"/>
      <c r="H40" s="16"/>
      <c r="I40" s="16"/>
    </row>
    <row r="41" spans="1:9">
      <c r="A41" s="281"/>
      <c r="B41" s="218">
        <v>42</v>
      </c>
      <c r="C41" s="373">
        <f t="shared" si="0"/>
        <v>34.020000000000003</v>
      </c>
      <c r="D41" s="224">
        <v>23</v>
      </c>
      <c r="E41" s="373">
        <f t="shared" si="2"/>
        <v>84.733999999999995</v>
      </c>
      <c r="F41" s="17"/>
      <c r="G41" s="16"/>
      <c r="H41" s="16"/>
      <c r="I41" s="16"/>
    </row>
    <row r="42" spans="1:9">
      <c r="A42" s="281"/>
      <c r="B42" s="218">
        <v>41</v>
      </c>
      <c r="C42" s="373">
        <f t="shared" ref="C42:C73" si="3">B42*$H$10</f>
        <v>33.21</v>
      </c>
      <c r="D42" s="224">
        <v>22</v>
      </c>
      <c r="E42" s="373">
        <f t="shared" si="2"/>
        <v>83.876000000000005</v>
      </c>
      <c r="F42" s="17"/>
      <c r="G42" s="17"/>
      <c r="H42" s="17"/>
      <c r="I42" s="17"/>
    </row>
    <row r="43" spans="1:9" ht="17" customHeight="1">
      <c r="A43" s="281"/>
      <c r="B43" s="218">
        <v>40</v>
      </c>
      <c r="C43" s="373">
        <f t="shared" si="3"/>
        <v>32.400000000000006</v>
      </c>
      <c r="D43" s="224">
        <v>21</v>
      </c>
      <c r="E43" s="373">
        <f t="shared" si="2"/>
        <v>83.018000000000001</v>
      </c>
      <c r="F43" s="17"/>
      <c r="G43" s="17"/>
      <c r="H43" s="16"/>
      <c r="I43" s="16"/>
    </row>
    <row r="44" spans="1:9" ht="17" customHeight="1">
      <c r="A44" s="281"/>
      <c r="B44" s="218">
        <v>39</v>
      </c>
      <c r="C44" s="373">
        <f t="shared" si="3"/>
        <v>31.590000000000003</v>
      </c>
      <c r="D44" s="224">
        <v>20</v>
      </c>
      <c r="E44" s="373">
        <f t="shared" si="2"/>
        <v>82.16</v>
      </c>
      <c r="F44" s="17"/>
      <c r="G44" s="17"/>
      <c r="H44" s="16"/>
      <c r="I44" s="16"/>
    </row>
    <row r="45" spans="1:9">
      <c r="A45" s="281"/>
      <c r="B45" s="218">
        <v>38</v>
      </c>
      <c r="C45" s="373">
        <f t="shared" si="3"/>
        <v>30.78</v>
      </c>
      <c r="D45" s="224">
        <v>19</v>
      </c>
      <c r="E45" s="373">
        <f t="shared" si="2"/>
        <v>81.301999999999992</v>
      </c>
      <c r="F45" s="17"/>
      <c r="G45" s="17"/>
      <c r="H45" s="16"/>
      <c r="I45" s="16"/>
    </row>
    <row r="46" spans="1:9">
      <c r="A46" s="281"/>
      <c r="B46" s="218">
        <v>37</v>
      </c>
      <c r="C46" s="373">
        <f t="shared" si="3"/>
        <v>29.970000000000002</v>
      </c>
      <c r="D46" s="224">
        <v>18</v>
      </c>
      <c r="E46" s="373">
        <f t="shared" si="2"/>
        <v>80.444000000000003</v>
      </c>
      <c r="F46" s="17"/>
      <c r="G46" s="17"/>
      <c r="H46" s="16"/>
      <c r="I46" s="16"/>
    </row>
    <row r="47" spans="1:9">
      <c r="A47" s="281"/>
      <c r="B47" s="218">
        <v>36</v>
      </c>
      <c r="C47" s="373">
        <f t="shared" si="3"/>
        <v>29.160000000000004</v>
      </c>
      <c r="D47" s="224">
        <v>17</v>
      </c>
      <c r="E47" s="373">
        <f t="shared" si="2"/>
        <v>79.585999999999999</v>
      </c>
      <c r="F47" s="17"/>
      <c r="G47" s="17"/>
      <c r="H47" s="16"/>
      <c r="I47" s="16"/>
    </row>
    <row r="48" spans="1:9">
      <c r="A48" s="281"/>
      <c r="B48" s="218">
        <v>35</v>
      </c>
      <c r="C48" s="373">
        <f t="shared" si="3"/>
        <v>28.35</v>
      </c>
      <c r="D48" s="224">
        <v>16</v>
      </c>
      <c r="E48" s="373">
        <f t="shared" si="2"/>
        <v>78.727999999999994</v>
      </c>
      <c r="F48" s="17"/>
      <c r="G48" s="17"/>
      <c r="H48" s="16"/>
      <c r="I48" s="16"/>
    </row>
    <row r="49" spans="1:9">
      <c r="A49" s="281"/>
      <c r="B49" s="218">
        <v>34</v>
      </c>
      <c r="C49" s="373">
        <f t="shared" si="3"/>
        <v>27.540000000000003</v>
      </c>
      <c r="D49" s="224">
        <v>15</v>
      </c>
      <c r="E49" s="373">
        <f t="shared" si="2"/>
        <v>77.87</v>
      </c>
      <c r="F49" s="17"/>
      <c r="G49" s="17"/>
      <c r="H49" s="16"/>
      <c r="I49" s="16"/>
    </row>
    <row r="50" spans="1:9">
      <c r="A50" s="281"/>
      <c r="B50" s="218">
        <v>33</v>
      </c>
      <c r="C50" s="373">
        <f t="shared" si="3"/>
        <v>26.73</v>
      </c>
      <c r="D50" s="224">
        <v>14</v>
      </c>
      <c r="E50" s="373">
        <f t="shared" si="2"/>
        <v>77.012</v>
      </c>
      <c r="F50" s="17"/>
      <c r="G50" s="17"/>
      <c r="H50" s="17"/>
      <c r="I50" s="17"/>
    </row>
    <row r="51" spans="1:9">
      <c r="A51" s="281"/>
      <c r="B51" s="218">
        <v>32</v>
      </c>
      <c r="C51" s="373">
        <f t="shared" si="3"/>
        <v>25.92</v>
      </c>
      <c r="D51" s="224">
        <v>13</v>
      </c>
      <c r="E51" s="373">
        <f t="shared" si="2"/>
        <v>76.153999999999996</v>
      </c>
      <c r="F51" s="17"/>
      <c r="G51" s="17"/>
      <c r="H51" s="17"/>
      <c r="I51" s="17"/>
    </row>
    <row r="52" spans="1:9">
      <c r="A52" s="281"/>
      <c r="B52" s="218">
        <v>31</v>
      </c>
      <c r="C52" s="373">
        <f t="shared" si="3"/>
        <v>25.110000000000003</v>
      </c>
      <c r="D52" s="224">
        <v>12</v>
      </c>
      <c r="E52" s="373">
        <f t="shared" si="2"/>
        <v>75.295999999999992</v>
      </c>
      <c r="F52" s="17"/>
      <c r="G52" s="17"/>
      <c r="H52" s="17"/>
      <c r="I52" s="17"/>
    </row>
    <row r="53" spans="1:9">
      <c r="A53" s="281"/>
      <c r="B53" s="218">
        <v>30</v>
      </c>
      <c r="C53" s="373">
        <f t="shared" si="3"/>
        <v>24.3</v>
      </c>
      <c r="D53" s="224">
        <v>11</v>
      </c>
      <c r="E53" s="373">
        <f t="shared" si="2"/>
        <v>74.438000000000002</v>
      </c>
      <c r="F53" s="17"/>
      <c r="G53" s="17"/>
      <c r="H53" s="17"/>
      <c r="I53" s="17"/>
    </row>
    <row r="54" spans="1:9">
      <c r="A54" s="281"/>
      <c r="B54" s="218">
        <v>29</v>
      </c>
      <c r="C54" s="373">
        <f t="shared" si="3"/>
        <v>23.490000000000002</v>
      </c>
      <c r="D54" s="224">
        <v>10</v>
      </c>
      <c r="E54" s="373">
        <f t="shared" si="2"/>
        <v>73.58</v>
      </c>
      <c r="F54" s="17"/>
      <c r="G54" s="17"/>
      <c r="H54" s="17"/>
      <c r="I54" s="17"/>
    </row>
    <row r="55" spans="1:9">
      <c r="A55" s="281"/>
      <c r="B55" s="218">
        <v>28</v>
      </c>
      <c r="C55" s="373">
        <f t="shared" si="3"/>
        <v>22.68</v>
      </c>
      <c r="D55" s="224">
        <v>9</v>
      </c>
      <c r="E55" s="373">
        <f t="shared" si="2"/>
        <v>72.721999999999994</v>
      </c>
      <c r="F55" s="17"/>
      <c r="G55" s="17"/>
      <c r="H55" s="17"/>
      <c r="I55" s="17"/>
    </row>
    <row r="56" spans="1:9" ht="17" customHeight="1">
      <c r="A56" s="281"/>
      <c r="B56" s="218">
        <v>27</v>
      </c>
      <c r="C56" s="373">
        <f t="shared" si="3"/>
        <v>21.87</v>
      </c>
      <c r="D56" s="224">
        <v>8</v>
      </c>
      <c r="E56" s="373">
        <f t="shared" si="2"/>
        <v>71.864000000000004</v>
      </c>
      <c r="F56" s="17"/>
      <c r="G56" s="17"/>
      <c r="H56" s="17"/>
      <c r="I56" s="17"/>
    </row>
    <row r="57" spans="1:9" ht="17" customHeight="1">
      <c r="A57" s="281"/>
      <c r="B57" s="218">
        <v>26</v>
      </c>
      <c r="C57" s="373">
        <f t="shared" si="3"/>
        <v>21.060000000000002</v>
      </c>
      <c r="D57" s="224">
        <v>7</v>
      </c>
      <c r="E57" s="373">
        <f t="shared" si="2"/>
        <v>71.006</v>
      </c>
      <c r="F57" s="17"/>
      <c r="G57" s="17"/>
      <c r="H57" s="17"/>
      <c r="I57" s="17"/>
    </row>
    <row r="58" spans="1:9">
      <c r="A58" s="281"/>
      <c r="B58" s="218">
        <v>25</v>
      </c>
      <c r="C58" s="373">
        <f t="shared" si="3"/>
        <v>20.25</v>
      </c>
      <c r="D58" s="224">
        <v>6</v>
      </c>
      <c r="E58" s="373">
        <f t="shared" si="2"/>
        <v>70.147999999999996</v>
      </c>
      <c r="F58" s="17"/>
      <c r="G58" s="17"/>
      <c r="H58" s="17"/>
      <c r="I58" s="17"/>
    </row>
    <row r="59" spans="1:9">
      <c r="A59" s="281"/>
      <c r="B59" s="218">
        <v>24</v>
      </c>
      <c r="C59" s="373">
        <f t="shared" si="3"/>
        <v>19.440000000000001</v>
      </c>
      <c r="D59" s="224">
        <v>5</v>
      </c>
      <c r="E59" s="373">
        <f t="shared" si="2"/>
        <v>69.290000000000006</v>
      </c>
      <c r="F59" s="17"/>
      <c r="G59" s="17"/>
      <c r="H59" s="17"/>
      <c r="I59" s="17"/>
    </row>
    <row r="60" spans="1:9">
      <c r="A60" s="281"/>
      <c r="B60" s="218">
        <v>23</v>
      </c>
      <c r="C60" s="373">
        <f t="shared" si="3"/>
        <v>18.630000000000003</v>
      </c>
      <c r="D60" s="224">
        <v>4</v>
      </c>
      <c r="E60" s="373">
        <f t="shared" si="2"/>
        <v>68.432000000000002</v>
      </c>
      <c r="F60" s="17"/>
      <c r="G60" s="17"/>
      <c r="H60" s="17"/>
      <c r="I60" s="17"/>
    </row>
    <row r="61" spans="1:9">
      <c r="A61" s="281"/>
      <c r="B61" s="218">
        <v>22</v>
      </c>
      <c r="C61" s="373">
        <f t="shared" si="3"/>
        <v>17.82</v>
      </c>
      <c r="D61" s="224">
        <v>3</v>
      </c>
      <c r="E61" s="373">
        <f t="shared" si="2"/>
        <v>67.573999999999998</v>
      </c>
      <c r="F61" s="17"/>
      <c r="G61" s="17"/>
      <c r="H61" s="17"/>
      <c r="I61" s="17"/>
    </row>
    <row r="62" spans="1:9">
      <c r="A62" s="281"/>
      <c r="B62" s="218">
        <v>21</v>
      </c>
      <c r="C62" s="373">
        <f t="shared" si="3"/>
        <v>17.010000000000002</v>
      </c>
      <c r="D62" s="224">
        <v>2</v>
      </c>
      <c r="E62" s="373">
        <f t="shared" si="2"/>
        <v>66.715999999999994</v>
      </c>
      <c r="F62" s="17"/>
      <c r="G62" s="17"/>
      <c r="H62" s="17"/>
      <c r="I62" s="17"/>
    </row>
    <row r="63" spans="1:9" ht="17.5" thickBot="1">
      <c r="A63" s="281"/>
      <c r="B63" s="218">
        <v>20</v>
      </c>
      <c r="C63" s="373">
        <f t="shared" si="3"/>
        <v>16.200000000000003</v>
      </c>
      <c r="D63" s="374">
        <v>0</v>
      </c>
      <c r="E63" s="375">
        <f t="shared" si="2"/>
        <v>65</v>
      </c>
      <c r="F63" s="17"/>
      <c r="G63" s="17"/>
      <c r="H63" s="17"/>
      <c r="I63" s="17"/>
    </row>
    <row r="64" spans="1:9">
      <c r="A64" s="281"/>
      <c r="B64" s="218">
        <v>19</v>
      </c>
      <c r="C64" s="373">
        <f t="shared" si="3"/>
        <v>15.39</v>
      </c>
      <c r="D64" s="442" t="s">
        <v>39</v>
      </c>
      <c r="E64" s="443"/>
      <c r="F64" s="17"/>
      <c r="G64" s="17"/>
      <c r="H64" s="17"/>
      <c r="I64" s="17"/>
    </row>
    <row r="65" spans="1:9">
      <c r="A65" s="281"/>
      <c r="B65" s="218">
        <v>18</v>
      </c>
      <c r="C65" s="373">
        <f t="shared" si="3"/>
        <v>14.580000000000002</v>
      </c>
      <c r="D65" s="444"/>
      <c r="E65" s="445"/>
      <c r="F65" s="17"/>
      <c r="G65" s="17"/>
      <c r="H65" s="17"/>
      <c r="I65" s="17"/>
    </row>
    <row r="66" spans="1:9" ht="17.5" thickBot="1">
      <c r="A66" s="281"/>
      <c r="B66" s="218">
        <v>17</v>
      </c>
      <c r="C66" s="373">
        <f t="shared" si="3"/>
        <v>13.770000000000001</v>
      </c>
      <c r="D66" s="446"/>
      <c r="E66" s="447"/>
      <c r="F66" s="17"/>
      <c r="G66" s="17"/>
      <c r="H66" s="17"/>
      <c r="I66" s="17"/>
    </row>
    <row r="67" spans="1:9" ht="17.5" thickBot="1">
      <c r="A67" s="281"/>
      <c r="B67" s="218">
        <v>16</v>
      </c>
      <c r="C67" s="373">
        <f t="shared" si="3"/>
        <v>12.96</v>
      </c>
      <c r="D67" s="282" t="s">
        <v>22</v>
      </c>
      <c r="E67" s="307" t="s">
        <v>23</v>
      </c>
      <c r="F67" s="17"/>
      <c r="G67" s="17"/>
      <c r="H67" s="17"/>
      <c r="I67" s="17"/>
    </row>
    <row r="68" spans="1:9">
      <c r="A68" s="281"/>
      <c r="B68" s="218">
        <v>15</v>
      </c>
      <c r="C68" s="373">
        <f t="shared" si="3"/>
        <v>12.15</v>
      </c>
      <c r="D68" s="200">
        <v>26</v>
      </c>
      <c r="E68" s="372">
        <f>$H$13*D68+$H$16</f>
        <v>87.322000000000003</v>
      </c>
      <c r="F68" s="17"/>
      <c r="G68" s="17"/>
      <c r="H68" s="17"/>
      <c r="I68" s="17"/>
    </row>
    <row r="69" spans="1:9">
      <c r="A69" s="281"/>
      <c r="B69" s="218">
        <v>14</v>
      </c>
      <c r="C69" s="373">
        <f t="shared" si="3"/>
        <v>11.34</v>
      </c>
      <c r="D69" s="224">
        <v>24</v>
      </c>
      <c r="E69" s="373">
        <f t="shared" ref="E69:E92" si="4">$H$13*D69+$H$16</f>
        <v>85.527999999999992</v>
      </c>
      <c r="F69" s="17"/>
      <c r="G69" s="17"/>
      <c r="H69" s="17"/>
      <c r="I69" s="17"/>
    </row>
    <row r="70" spans="1:9">
      <c r="A70" s="281"/>
      <c r="B70" s="218">
        <v>13</v>
      </c>
      <c r="C70" s="373">
        <f t="shared" si="3"/>
        <v>10.530000000000001</v>
      </c>
      <c r="D70" s="224">
        <v>23</v>
      </c>
      <c r="E70" s="373">
        <f t="shared" si="4"/>
        <v>84.631</v>
      </c>
      <c r="F70" s="17"/>
      <c r="G70" s="17"/>
      <c r="H70" s="17"/>
      <c r="I70" s="17"/>
    </row>
    <row r="71" spans="1:9">
      <c r="A71" s="281"/>
      <c r="B71" s="218">
        <v>12</v>
      </c>
      <c r="C71" s="373">
        <f t="shared" si="3"/>
        <v>9.7200000000000006</v>
      </c>
      <c r="D71" s="224">
        <v>22</v>
      </c>
      <c r="E71" s="373">
        <f t="shared" si="4"/>
        <v>83.734000000000009</v>
      </c>
      <c r="F71" s="17"/>
      <c r="G71" s="17"/>
      <c r="H71" s="17"/>
      <c r="I71" s="17"/>
    </row>
    <row r="72" spans="1:9">
      <c r="A72" s="281"/>
      <c r="B72" s="218">
        <v>11</v>
      </c>
      <c r="C72" s="373">
        <f t="shared" si="3"/>
        <v>8.91</v>
      </c>
      <c r="D72" s="224">
        <v>21</v>
      </c>
      <c r="E72" s="373">
        <f t="shared" si="4"/>
        <v>82.837000000000003</v>
      </c>
      <c r="F72" s="17"/>
      <c r="G72" s="17"/>
      <c r="H72" s="17"/>
      <c r="I72" s="17"/>
    </row>
    <row r="73" spans="1:9">
      <c r="A73" s="281"/>
      <c r="B73" s="218">
        <v>10</v>
      </c>
      <c r="C73" s="373">
        <f t="shared" si="3"/>
        <v>8.1000000000000014</v>
      </c>
      <c r="D73" s="224">
        <v>20</v>
      </c>
      <c r="E73" s="373">
        <f t="shared" si="4"/>
        <v>81.94</v>
      </c>
      <c r="F73" s="17"/>
      <c r="G73" s="17"/>
      <c r="H73" s="17"/>
      <c r="I73" s="17"/>
    </row>
    <row r="74" spans="1:9">
      <c r="A74" s="281"/>
      <c r="B74" s="218">
        <v>9</v>
      </c>
      <c r="C74" s="373">
        <f t="shared" ref="C74:C82" si="5">B74*$H$10</f>
        <v>7.2900000000000009</v>
      </c>
      <c r="D74" s="224">
        <v>19</v>
      </c>
      <c r="E74" s="373">
        <f t="shared" si="4"/>
        <v>81.043000000000006</v>
      </c>
      <c r="F74" s="17"/>
      <c r="G74" s="17"/>
      <c r="H74" s="17"/>
      <c r="I74" s="17"/>
    </row>
    <row r="75" spans="1:9">
      <c r="A75" s="281"/>
      <c r="B75" s="218">
        <v>8</v>
      </c>
      <c r="C75" s="373">
        <f t="shared" si="5"/>
        <v>6.48</v>
      </c>
      <c r="D75" s="224">
        <v>18</v>
      </c>
      <c r="E75" s="373">
        <f t="shared" si="4"/>
        <v>80.146000000000001</v>
      </c>
      <c r="F75" s="17"/>
      <c r="G75" s="17"/>
      <c r="H75" s="17"/>
      <c r="I75" s="17"/>
    </row>
    <row r="76" spans="1:9">
      <c r="A76" s="281"/>
      <c r="B76" s="218">
        <v>7</v>
      </c>
      <c r="C76" s="373">
        <f t="shared" si="5"/>
        <v>5.67</v>
      </c>
      <c r="D76" s="224">
        <v>17</v>
      </c>
      <c r="E76" s="373">
        <f t="shared" si="4"/>
        <v>79.248999999999995</v>
      </c>
      <c r="F76" s="17"/>
      <c r="G76" s="17"/>
      <c r="H76" s="17"/>
      <c r="I76" s="17"/>
    </row>
    <row r="77" spans="1:9">
      <c r="A77" s="281"/>
      <c r="B77" s="218">
        <v>6</v>
      </c>
      <c r="C77" s="373">
        <f t="shared" si="5"/>
        <v>4.8600000000000003</v>
      </c>
      <c r="D77" s="224">
        <v>16</v>
      </c>
      <c r="E77" s="373">
        <f t="shared" si="4"/>
        <v>78.352000000000004</v>
      </c>
      <c r="F77" s="17"/>
      <c r="G77" s="17"/>
      <c r="H77" s="17"/>
      <c r="I77" s="17"/>
    </row>
    <row r="78" spans="1:9">
      <c r="A78" s="281"/>
      <c r="B78" s="218">
        <v>5</v>
      </c>
      <c r="C78" s="373">
        <f t="shared" si="5"/>
        <v>4.0500000000000007</v>
      </c>
      <c r="D78" s="224">
        <v>15</v>
      </c>
      <c r="E78" s="373">
        <f t="shared" si="4"/>
        <v>77.454999999999998</v>
      </c>
      <c r="F78" s="17"/>
      <c r="G78" s="17"/>
      <c r="H78" s="17"/>
      <c r="I78" s="17"/>
    </row>
    <row r="79" spans="1:9">
      <c r="A79" s="281"/>
      <c r="B79" s="218">
        <v>4</v>
      </c>
      <c r="C79" s="373">
        <f t="shared" si="5"/>
        <v>3.24</v>
      </c>
      <c r="D79" s="224">
        <v>14</v>
      </c>
      <c r="E79" s="373">
        <f t="shared" si="4"/>
        <v>76.557999999999993</v>
      </c>
      <c r="F79" s="17"/>
      <c r="G79" s="17"/>
      <c r="H79" s="17"/>
      <c r="I79" s="17"/>
    </row>
    <row r="80" spans="1:9">
      <c r="A80" s="281"/>
      <c r="B80" s="218">
        <v>3</v>
      </c>
      <c r="C80" s="373">
        <f t="shared" si="5"/>
        <v>2.4300000000000002</v>
      </c>
      <c r="D80" s="224">
        <v>13</v>
      </c>
      <c r="E80" s="373">
        <f t="shared" si="4"/>
        <v>75.661000000000001</v>
      </c>
      <c r="F80" s="17"/>
      <c r="G80" s="17"/>
      <c r="H80" s="17"/>
      <c r="I80" s="17"/>
    </row>
    <row r="81" spans="1:27">
      <c r="A81" s="281"/>
      <c r="B81" s="218">
        <v>2</v>
      </c>
      <c r="C81" s="373">
        <f t="shared" si="5"/>
        <v>1.62</v>
      </c>
      <c r="D81" s="224">
        <v>12</v>
      </c>
      <c r="E81" s="373">
        <f t="shared" si="4"/>
        <v>74.763999999999996</v>
      </c>
      <c r="F81" s="17"/>
      <c r="G81" s="17"/>
      <c r="H81" s="17"/>
      <c r="I81" s="17"/>
    </row>
    <row r="82" spans="1:27" ht="17.5" thickBot="1">
      <c r="A82" s="281"/>
      <c r="B82" s="376">
        <v>0</v>
      </c>
      <c r="C82" s="375">
        <f t="shared" si="5"/>
        <v>0</v>
      </c>
      <c r="D82" s="224">
        <v>11</v>
      </c>
      <c r="E82" s="373">
        <f t="shared" si="4"/>
        <v>73.867000000000004</v>
      </c>
      <c r="F82" s="17"/>
      <c r="G82" s="17"/>
      <c r="H82" s="17"/>
      <c r="I82" s="17"/>
    </row>
    <row r="83" spans="1:27">
      <c r="A83" s="281"/>
      <c r="B83" s="448"/>
      <c r="C83" s="439"/>
      <c r="D83" s="224">
        <v>10</v>
      </c>
      <c r="E83" s="373">
        <f t="shared" si="4"/>
        <v>72.97</v>
      </c>
      <c r="F83" s="17"/>
      <c r="G83" s="17"/>
      <c r="H83" s="17"/>
      <c r="I83" s="17"/>
    </row>
    <row r="84" spans="1:27">
      <c r="A84" s="281"/>
      <c r="B84" s="449"/>
      <c r="C84" s="450"/>
      <c r="D84" s="224">
        <v>9</v>
      </c>
      <c r="E84" s="373">
        <f t="shared" si="4"/>
        <v>72.073000000000008</v>
      </c>
      <c r="F84" s="17"/>
      <c r="G84" s="17"/>
      <c r="H84" s="17"/>
      <c r="I84" s="17"/>
    </row>
    <row r="85" spans="1:27">
      <c r="A85" s="281"/>
      <c r="B85" s="449"/>
      <c r="C85" s="450"/>
      <c r="D85" s="224">
        <v>8</v>
      </c>
      <c r="E85" s="373">
        <f t="shared" si="4"/>
        <v>71.176000000000002</v>
      </c>
      <c r="F85" s="16"/>
      <c r="G85" s="16"/>
      <c r="H85" s="16"/>
      <c r="I85" s="16"/>
    </row>
    <row r="86" spans="1:27">
      <c r="A86" s="281"/>
      <c r="B86" s="449"/>
      <c r="C86" s="450"/>
      <c r="D86" s="224">
        <v>7</v>
      </c>
      <c r="E86" s="373">
        <f t="shared" si="4"/>
        <v>70.278999999999996</v>
      </c>
      <c r="F86" s="16"/>
      <c r="G86" s="16"/>
      <c r="H86" s="16"/>
      <c r="I86" s="16"/>
    </row>
    <row r="87" spans="1:27">
      <c r="A87" s="281"/>
      <c r="B87" s="449"/>
      <c r="C87" s="450"/>
      <c r="D87" s="224">
        <v>6</v>
      </c>
      <c r="E87" s="373">
        <f t="shared" si="4"/>
        <v>69.382000000000005</v>
      </c>
      <c r="F87" s="16"/>
      <c r="G87" s="16"/>
      <c r="H87" s="16"/>
      <c r="I87" s="16"/>
    </row>
    <row r="88" spans="1:27">
      <c r="A88" s="281"/>
      <c r="B88" s="449"/>
      <c r="C88" s="450"/>
      <c r="D88" s="224">
        <v>5</v>
      </c>
      <c r="E88" s="373">
        <f t="shared" si="4"/>
        <v>68.484999999999999</v>
      </c>
      <c r="F88" s="16"/>
      <c r="G88" s="16"/>
      <c r="H88" s="16"/>
      <c r="I88" s="16"/>
    </row>
    <row r="89" spans="1:27">
      <c r="A89" s="281"/>
      <c r="B89" s="449"/>
      <c r="C89" s="450"/>
      <c r="D89" s="224">
        <v>4</v>
      </c>
      <c r="E89" s="373">
        <f t="shared" si="4"/>
        <v>67.587999999999994</v>
      </c>
      <c r="F89" s="16"/>
      <c r="G89" s="16"/>
      <c r="H89" s="16"/>
      <c r="I89" s="16"/>
    </row>
    <row r="90" spans="1:27">
      <c r="A90" s="281"/>
      <c r="B90" s="449"/>
      <c r="C90" s="450"/>
      <c r="D90" s="224">
        <v>3</v>
      </c>
      <c r="E90" s="373">
        <f t="shared" si="4"/>
        <v>66.691000000000003</v>
      </c>
      <c r="F90" s="16"/>
      <c r="G90" s="16"/>
      <c r="H90" s="16"/>
      <c r="I90" s="16"/>
    </row>
    <row r="91" spans="1:27" s="2" customFormat="1">
      <c r="A91" s="14"/>
      <c r="B91" s="449"/>
      <c r="C91" s="450"/>
      <c r="D91" s="224">
        <v>2</v>
      </c>
      <c r="E91" s="373">
        <f t="shared" si="4"/>
        <v>65.793999999999997</v>
      </c>
      <c r="F91" s="16"/>
      <c r="G91" s="16"/>
      <c r="H91" s="16"/>
      <c r="I91" s="16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7.5" thickBot="1">
      <c r="A92" s="281"/>
      <c r="B92" s="451"/>
      <c r="C92" s="441"/>
      <c r="D92" s="225">
        <v>0</v>
      </c>
      <c r="E92" s="377">
        <f t="shared" si="4"/>
        <v>64</v>
      </c>
      <c r="F92" s="16"/>
      <c r="G92" s="16"/>
      <c r="H92" s="16"/>
      <c r="I92" s="16"/>
    </row>
    <row r="93" spans="1:27">
      <c r="A93" s="16"/>
      <c r="B93" s="16"/>
      <c r="C93" s="16"/>
      <c r="D93" s="16"/>
      <c r="E93" s="16"/>
      <c r="F93" s="16"/>
      <c r="G93" s="16"/>
      <c r="H93" s="16"/>
      <c r="I93" s="16"/>
    </row>
    <row r="94" spans="1:27">
      <c r="A94" s="16"/>
      <c r="B94" s="16"/>
      <c r="C94" s="16"/>
      <c r="D94" s="16"/>
      <c r="E94" s="16"/>
      <c r="F94" s="16"/>
      <c r="G94" s="16"/>
      <c r="H94" s="16"/>
      <c r="I94" s="16"/>
    </row>
    <row r="96" spans="1:27">
      <c r="D96" s="2"/>
      <c r="E96" s="2"/>
    </row>
  </sheetData>
  <mergeCells count="7">
    <mergeCell ref="D64:E66"/>
    <mergeCell ref="B83:C92"/>
    <mergeCell ref="C3:E3"/>
    <mergeCell ref="C4:E4"/>
    <mergeCell ref="B6:C8"/>
    <mergeCell ref="D6:E8"/>
    <mergeCell ref="D35:E37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A1:N106"/>
  <sheetViews>
    <sheetView zoomScale="70" zoomScaleNormal="70" workbookViewId="0">
      <selection activeCell="C28" sqref="C28"/>
    </sheetView>
  </sheetViews>
  <sheetFormatPr defaultRowHeight="17"/>
  <cols>
    <col min="1" max="1" width="8.6640625" customWidth="1"/>
    <col min="2" max="2" width="14.08203125" customWidth="1"/>
    <col min="3" max="4" width="18.58203125" customWidth="1"/>
    <col min="5" max="9" width="14.08203125" customWidth="1"/>
    <col min="10" max="11" width="12.4140625" customWidth="1"/>
    <col min="13" max="14" width="8.6640625" customWidth="1"/>
  </cols>
  <sheetData>
    <row r="1" spans="1:14" ht="17.5" thickBot="1">
      <c r="A1" s="16"/>
      <c r="B1" s="16"/>
      <c r="C1" s="16"/>
      <c r="D1" s="16"/>
      <c r="E1" s="16"/>
      <c r="F1" s="16"/>
      <c r="G1" s="16"/>
      <c r="H1" s="16"/>
      <c r="I1" s="16"/>
    </row>
    <row r="2" spans="1:14" ht="17.5" thickBot="1">
      <c r="A2" s="16"/>
      <c r="B2" s="57" t="s">
        <v>21</v>
      </c>
      <c r="C2" s="459" t="s">
        <v>95</v>
      </c>
      <c r="D2" s="460"/>
      <c r="E2" s="58" t="s">
        <v>10</v>
      </c>
      <c r="F2" s="59" t="s">
        <v>135</v>
      </c>
      <c r="G2" s="62" t="s">
        <v>9</v>
      </c>
      <c r="H2" s="10">
        <f>MAX('인원 입력 기능'!K:K)</f>
        <v>429799</v>
      </c>
      <c r="I2" s="16"/>
    </row>
    <row r="3" spans="1:14" ht="17.5" thickBot="1">
      <c r="A3" s="16"/>
      <c r="B3" s="60" t="s">
        <v>24</v>
      </c>
      <c r="C3" s="461" t="s">
        <v>104</v>
      </c>
      <c r="D3" s="462"/>
      <c r="E3" s="61" t="s">
        <v>7</v>
      </c>
      <c r="F3" s="45" t="s">
        <v>135</v>
      </c>
      <c r="G3" s="17"/>
      <c r="H3" s="16"/>
      <c r="I3" s="16"/>
    </row>
    <row r="4" spans="1:14" ht="17.5" thickBot="1">
      <c r="A4" s="16"/>
      <c r="B4" s="17"/>
      <c r="C4" s="17"/>
      <c r="D4" s="17"/>
      <c r="E4" s="17"/>
      <c r="F4" s="16"/>
      <c r="G4" s="16"/>
      <c r="H4" s="16"/>
      <c r="I4" s="16"/>
    </row>
    <row r="5" spans="1:14" ht="17.5" thickBot="1">
      <c r="A5" s="16"/>
      <c r="B5" s="171" t="s">
        <v>6</v>
      </c>
      <c r="C5" s="172" t="s">
        <v>5</v>
      </c>
      <c r="D5" s="173" t="s">
        <v>4</v>
      </c>
      <c r="E5" s="65" t="s">
        <v>3</v>
      </c>
      <c r="F5" s="51" t="s">
        <v>2</v>
      </c>
      <c r="G5" s="51" t="s">
        <v>1</v>
      </c>
      <c r="H5" s="52" t="s">
        <v>0</v>
      </c>
      <c r="I5" s="16"/>
      <c r="J5" s="14"/>
      <c r="K5" s="15"/>
    </row>
    <row r="6" spans="1:14">
      <c r="A6" s="16"/>
      <c r="B6" s="243">
        <f>'인원 입력 기능'!G5</f>
        <v>147</v>
      </c>
      <c r="C6" s="244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245">
        <f>ROUND(100*(1-(0+G6)/2/$H$2),0)</f>
        <v>100</v>
      </c>
      <c r="E6" s="328">
        <f>'인원 입력 기능'!J5</f>
        <v>2702</v>
      </c>
      <c r="F6" s="329" t="str">
        <f>IF(ROUND(E6*100/$H$2,2)&gt;0,ROUND(E6*100/$H$2,2),IF(ROUND(E6*100/$H$2,3)&gt;0,ROUND(E6*100/$H$2,3),IF(ROUND(E6*100/$H$2,4)&gt;0,ROUND(E6*100/$H$2,4),IF(ROUND(E6*100/$H$2,5)&gt;0,ROUND(E6*100/$H$2,5),0))))&amp;"%"</f>
        <v>0.63%</v>
      </c>
      <c r="G6" s="330">
        <f>E6</f>
        <v>2702</v>
      </c>
      <c r="H6" s="331" t="str">
        <f t="shared" ref="H6" si="1">ROUND(G6*100/$H$2,2)&amp;"%"</f>
        <v>0.63%</v>
      </c>
      <c r="I6" s="16"/>
      <c r="K6" s="44"/>
      <c r="L6" s="251">
        <v>1</v>
      </c>
      <c r="M6" s="251">
        <v>137</v>
      </c>
      <c r="N6" s="223"/>
    </row>
    <row r="7" spans="1:14">
      <c r="A7" s="16"/>
      <c r="B7" s="174">
        <f>'인원 입력 기능'!G6</f>
        <v>146</v>
      </c>
      <c r="C7" s="48">
        <f t="shared" si="0"/>
        <v>1</v>
      </c>
      <c r="D7" s="177">
        <f>ROUND(100*(1-(G6+G7)/2/$H$2),0)</f>
        <v>99</v>
      </c>
      <c r="E7" s="332">
        <f>'인원 입력 기능'!J6</f>
        <v>24</v>
      </c>
      <c r="F7" s="49" t="str">
        <f t="shared" ref="F7:F70" si="2">IF(ROUND(E7*100/$H$2,2)&gt;0,ROUND(E7*100/$H$2,2),IF(ROUND(E7*100/$H$2,3)&gt;0,ROUND(E7*100/$H$2,3),IF(ROUND(E7*100/$H$2,4)&gt;0,ROUND(E7*100/$H$2,4),IF(ROUND(E7*100/$H$2,5)&gt;0,ROUND(E7*100/$H$2,5),0))))&amp;"%"</f>
        <v>0.01%</v>
      </c>
      <c r="G7" s="50">
        <f>E7+G6</f>
        <v>2726</v>
      </c>
      <c r="H7" s="333" t="str">
        <f t="shared" ref="H7:H70" si="3">ROUND(G7*100/$H$2,2)&amp;"%"</f>
        <v>0.63%</v>
      </c>
      <c r="I7" s="16"/>
      <c r="K7" s="44"/>
      <c r="L7" s="251">
        <v>2</v>
      </c>
      <c r="M7" s="251">
        <v>127</v>
      </c>
      <c r="N7" s="223"/>
    </row>
    <row r="8" spans="1:14">
      <c r="A8" s="16"/>
      <c r="B8" s="174">
        <f>'인원 입력 기능'!G7</f>
        <v>145</v>
      </c>
      <c r="C8" s="48">
        <f t="shared" si="0"/>
        <v>1</v>
      </c>
      <c r="D8" s="177">
        <f t="shared" ref="D8:D71" si="4">ROUND(100*(1-(G7+G8)/2/$H$2),0)</f>
        <v>99</v>
      </c>
      <c r="E8" s="332">
        <f>'인원 입력 기능'!J7</f>
        <v>204</v>
      </c>
      <c r="F8" s="49" t="str">
        <f t="shared" si="2"/>
        <v>0.05%</v>
      </c>
      <c r="G8" s="50">
        <f t="shared" ref="G8:G71" si="5">E8+G7</f>
        <v>2930</v>
      </c>
      <c r="H8" s="333" t="str">
        <f t="shared" si="3"/>
        <v>0.68%</v>
      </c>
      <c r="I8" s="16"/>
      <c r="K8" s="44"/>
      <c r="L8" s="251">
        <v>3</v>
      </c>
      <c r="M8" s="251">
        <v>117</v>
      </c>
      <c r="N8" s="223"/>
    </row>
    <row r="9" spans="1:14">
      <c r="A9" s="16"/>
      <c r="B9" s="174">
        <f>'인원 입력 기능'!G8</f>
        <v>144</v>
      </c>
      <c r="C9" s="48">
        <f t="shared" si="0"/>
        <v>1</v>
      </c>
      <c r="D9" s="177">
        <f t="shared" si="4"/>
        <v>99</v>
      </c>
      <c r="E9" s="332">
        <f>'인원 입력 기능'!J8</f>
        <v>3520</v>
      </c>
      <c r="F9" s="49" t="str">
        <f t="shared" si="2"/>
        <v>0.82%</v>
      </c>
      <c r="G9" s="50">
        <f t="shared" si="5"/>
        <v>6450</v>
      </c>
      <c r="H9" s="333" t="str">
        <f t="shared" si="3"/>
        <v>1.5%</v>
      </c>
      <c r="I9" s="16"/>
      <c r="K9" s="44"/>
      <c r="L9" s="251">
        <v>4</v>
      </c>
      <c r="M9" s="251">
        <v>106</v>
      </c>
      <c r="N9" s="223"/>
    </row>
    <row r="10" spans="1:14">
      <c r="A10" s="16"/>
      <c r="B10" s="174">
        <f>'인원 입력 기능'!G9</f>
        <v>143</v>
      </c>
      <c r="C10" s="48">
        <f t="shared" si="0"/>
        <v>1</v>
      </c>
      <c r="D10" s="177">
        <f t="shared" si="4"/>
        <v>98</v>
      </c>
      <c r="E10" s="332">
        <f>'인원 입력 기능'!J9</f>
        <v>6</v>
      </c>
      <c r="F10" s="49" t="str">
        <f t="shared" si="2"/>
        <v>0.001%</v>
      </c>
      <c r="G10" s="50">
        <f t="shared" si="5"/>
        <v>6456</v>
      </c>
      <c r="H10" s="333" t="str">
        <f t="shared" si="3"/>
        <v>1.5%</v>
      </c>
      <c r="I10" s="16"/>
      <c r="K10" s="44"/>
      <c r="L10" s="251">
        <v>5</v>
      </c>
      <c r="M10" s="251">
        <v>92</v>
      </c>
      <c r="N10" s="223"/>
    </row>
    <row r="11" spans="1:14">
      <c r="A11" s="16"/>
      <c r="B11" s="174">
        <f>'인원 입력 기능'!G10</f>
        <v>142</v>
      </c>
      <c r="C11" s="48">
        <f t="shared" si="0"/>
        <v>1</v>
      </c>
      <c r="D11" s="177">
        <f t="shared" si="4"/>
        <v>98</v>
      </c>
      <c r="E11" s="332">
        <f>'인원 입력 기능'!J10</f>
        <v>156</v>
      </c>
      <c r="F11" s="49" t="str">
        <f t="shared" si="2"/>
        <v>0.04%</v>
      </c>
      <c r="G11" s="50">
        <f t="shared" si="5"/>
        <v>6612</v>
      </c>
      <c r="H11" s="333" t="str">
        <f t="shared" si="3"/>
        <v>1.54%</v>
      </c>
      <c r="I11" s="16"/>
      <c r="K11" s="44"/>
      <c r="L11" s="251">
        <v>6</v>
      </c>
      <c r="M11" s="251">
        <v>81</v>
      </c>
      <c r="N11" s="223"/>
    </row>
    <row r="12" spans="1:14">
      <c r="A12" s="16"/>
      <c r="B12" s="174">
        <f>'인원 입력 기능'!G11</f>
        <v>141</v>
      </c>
      <c r="C12" s="48">
        <f t="shared" si="0"/>
        <v>1</v>
      </c>
      <c r="D12" s="177">
        <f t="shared" si="4"/>
        <v>98</v>
      </c>
      <c r="E12" s="332">
        <f>'인원 입력 기능'!J11</f>
        <v>3309</v>
      </c>
      <c r="F12" s="49" t="str">
        <f t="shared" si="2"/>
        <v>0.77%</v>
      </c>
      <c r="G12" s="50">
        <f t="shared" si="5"/>
        <v>9921</v>
      </c>
      <c r="H12" s="333" t="str">
        <f t="shared" si="3"/>
        <v>2.31%</v>
      </c>
      <c r="I12" s="16"/>
      <c r="K12" s="44"/>
      <c r="L12" s="251">
        <v>7</v>
      </c>
      <c r="M12" s="251">
        <v>75</v>
      </c>
      <c r="N12" s="223"/>
    </row>
    <row r="13" spans="1:14">
      <c r="A13" s="16"/>
      <c r="B13" s="174">
        <f>'인원 입력 기능'!G12</f>
        <v>140</v>
      </c>
      <c r="C13" s="48">
        <f t="shared" si="0"/>
        <v>1</v>
      </c>
      <c r="D13" s="177">
        <f t="shared" si="4"/>
        <v>98</v>
      </c>
      <c r="E13" s="332">
        <f>'인원 입력 기능'!J12</f>
        <v>1456</v>
      </c>
      <c r="F13" s="49" t="str">
        <f t="shared" si="2"/>
        <v>0.34%</v>
      </c>
      <c r="G13" s="50">
        <f t="shared" si="5"/>
        <v>11377</v>
      </c>
      <c r="H13" s="333" t="str">
        <f t="shared" si="3"/>
        <v>2.65%</v>
      </c>
      <c r="I13" s="16"/>
      <c r="K13" s="44"/>
      <c r="L13" s="251">
        <v>8</v>
      </c>
      <c r="M13" s="251">
        <v>71</v>
      </c>
      <c r="N13" s="223"/>
    </row>
    <row r="14" spans="1:14">
      <c r="A14" s="16"/>
      <c r="B14" s="174">
        <f>'인원 입력 기능'!G13</f>
        <v>139</v>
      </c>
      <c r="C14" s="48">
        <f t="shared" si="0"/>
        <v>1</v>
      </c>
      <c r="D14" s="177">
        <f t="shared" si="4"/>
        <v>97</v>
      </c>
      <c r="E14" s="332">
        <f>'인원 입력 기능'!J13</f>
        <v>160</v>
      </c>
      <c r="F14" s="49" t="str">
        <f t="shared" si="2"/>
        <v>0.04%</v>
      </c>
      <c r="G14" s="50">
        <f t="shared" si="5"/>
        <v>11537</v>
      </c>
      <c r="H14" s="333" t="str">
        <f t="shared" si="3"/>
        <v>2.68%</v>
      </c>
      <c r="I14" s="16"/>
      <c r="K14" s="44"/>
      <c r="L14" s="251">
        <v>9</v>
      </c>
    </row>
    <row r="15" spans="1:14">
      <c r="A15" s="16"/>
      <c r="B15" s="174">
        <f>'인원 입력 기능'!G14</f>
        <v>138</v>
      </c>
      <c r="C15" s="48">
        <f t="shared" si="0"/>
        <v>1</v>
      </c>
      <c r="D15" s="177">
        <f t="shared" si="4"/>
        <v>97</v>
      </c>
      <c r="E15" s="332">
        <f>'인원 입력 기능'!J14</f>
        <v>1370</v>
      </c>
      <c r="F15" s="49" t="str">
        <f t="shared" si="2"/>
        <v>0.32%</v>
      </c>
      <c r="G15" s="50">
        <f t="shared" si="5"/>
        <v>12907</v>
      </c>
      <c r="H15" s="333" t="str">
        <f t="shared" si="3"/>
        <v>3%</v>
      </c>
      <c r="I15" s="16"/>
      <c r="K15" s="44"/>
    </row>
    <row r="16" spans="1:14">
      <c r="A16" s="16"/>
      <c r="B16" s="174">
        <f>'인원 입력 기능'!G15</f>
        <v>137</v>
      </c>
      <c r="C16" s="48">
        <f t="shared" si="0"/>
        <v>1</v>
      </c>
      <c r="D16" s="177">
        <f t="shared" si="4"/>
        <v>96</v>
      </c>
      <c r="E16" s="332">
        <f>'인원 입력 기능'!J15</f>
        <v>5124</v>
      </c>
      <c r="F16" s="49" t="str">
        <f t="shared" si="2"/>
        <v>1.19%</v>
      </c>
      <c r="G16" s="50">
        <f t="shared" si="5"/>
        <v>18031</v>
      </c>
      <c r="H16" s="333" t="str">
        <f t="shared" si="3"/>
        <v>4.2%</v>
      </c>
      <c r="I16" s="16"/>
      <c r="K16" s="44"/>
    </row>
    <row r="17" spans="1:11">
      <c r="A17" s="16"/>
      <c r="B17" s="174">
        <f>'인원 입력 기능'!G16</f>
        <v>136</v>
      </c>
      <c r="C17" s="48">
        <f t="shared" si="0"/>
        <v>2</v>
      </c>
      <c r="D17" s="177">
        <f t="shared" si="4"/>
        <v>96</v>
      </c>
      <c r="E17" s="332">
        <f>'인원 입력 기능'!J16</f>
        <v>214</v>
      </c>
      <c r="F17" s="49" t="str">
        <f t="shared" si="2"/>
        <v>0.05%</v>
      </c>
      <c r="G17" s="50">
        <f t="shared" si="5"/>
        <v>18245</v>
      </c>
      <c r="H17" s="333" t="str">
        <f t="shared" si="3"/>
        <v>4.25%</v>
      </c>
      <c r="I17" s="16"/>
      <c r="K17" s="44"/>
    </row>
    <row r="18" spans="1:11">
      <c r="A18" s="16"/>
      <c r="B18" s="174">
        <f>'인원 입력 기능'!G17</f>
        <v>135</v>
      </c>
      <c r="C18" s="48">
        <f t="shared" si="0"/>
        <v>2</v>
      </c>
      <c r="D18" s="177">
        <f t="shared" si="4"/>
        <v>95</v>
      </c>
      <c r="E18" s="332">
        <f>'인원 입력 기능'!J17</f>
        <v>2223</v>
      </c>
      <c r="F18" s="49" t="str">
        <f t="shared" si="2"/>
        <v>0.52%</v>
      </c>
      <c r="G18" s="50">
        <f t="shared" si="5"/>
        <v>20468</v>
      </c>
      <c r="H18" s="333" t="str">
        <f t="shared" si="3"/>
        <v>4.76%</v>
      </c>
      <c r="I18" s="16"/>
      <c r="K18" s="44"/>
    </row>
    <row r="19" spans="1:11">
      <c r="A19" s="16"/>
      <c r="B19" s="174">
        <f>'인원 입력 기능'!G18</f>
        <v>134</v>
      </c>
      <c r="C19" s="48">
        <f t="shared" si="0"/>
        <v>2</v>
      </c>
      <c r="D19" s="177">
        <f t="shared" si="4"/>
        <v>95</v>
      </c>
      <c r="E19" s="332">
        <f>'인원 입력 기능'!J18</f>
        <v>6084</v>
      </c>
      <c r="F19" s="49" t="str">
        <f t="shared" si="2"/>
        <v>1.42%</v>
      </c>
      <c r="G19" s="50">
        <f t="shared" si="5"/>
        <v>26552</v>
      </c>
      <c r="H19" s="333" t="str">
        <f t="shared" si="3"/>
        <v>6.18%</v>
      </c>
      <c r="I19" s="16"/>
      <c r="K19" s="44"/>
    </row>
    <row r="20" spans="1:11">
      <c r="A20" s="16"/>
      <c r="B20" s="174">
        <f>'인원 입력 기능'!G19</f>
        <v>133</v>
      </c>
      <c r="C20" s="48">
        <f t="shared" si="0"/>
        <v>2</v>
      </c>
      <c r="D20" s="177">
        <f t="shared" si="4"/>
        <v>94</v>
      </c>
      <c r="E20" s="332">
        <f>'인원 입력 기능'!J19</f>
        <v>226</v>
      </c>
      <c r="F20" s="49" t="str">
        <f t="shared" si="2"/>
        <v>0.05%</v>
      </c>
      <c r="G20" s="50">
        <f t="shared" si="5"/>
        <v>26778</v>
      </c>
      <c r="H20" s="333" t="str">
        <f t="shared" si="3"/>
        <v>6.23%</v>
      </c>
      <c r="I20" s="16"/>
      <c r="K20" s="44"/>
    </row>
    <row r="21" spans="1:11">
      <c r="A21" s="16"/>
      <c r="B21" s="174">
        <f>'인원 입력 기능'!G20</f>
        <v>132</v>
      </c>
      <c r="C21" s="48">
        <f t="shared" si="0"/>
        <v>2</v>
      </c>
      <c r="D21" s="177">
        <f t="shared" si="4"/>
        <v>94</v>
      </c>
      <c r="E21" s="332">
        <f>'인원 입력 기능'!J20</f>
        <v>1106</v>
      </c>
      <c r="F21" s="49" t="str">
        <f t="shared" si="2"/>
        <v>0.26%</v>
      </c>
      <c r="G21" s="50">
        <f t="shared" si="5"/>
        <v>27884</v>
      </c>
      <c r="H21" s="333" t="str">
        <f t="shared" si="3"/>
        <v>6.49%</v>
      </c>
      <c r="I21" s="16"/>
      <c r="K21" s="44"/>
    </row>
    <row r="22" spans="1:11">
      <c r="A22" s="16"/>
      <c r="B22" s="174">
        <f>'인원 입력 기능'!G21</f>
        <v>131</v>
      </c>
      <c r="C22" s="48">
        <f t="shared" si="0"/>
        <v>2</v>
      </c>
      <c r="D22" s="177">
        <f t="shared" si="4"/>
        <v>92</v>
      </c>
      <c r="E22" s="332">
        <f>'인원 입력 기능'!J21</f>
        <v>8713</v>
      </c>
      <c r="F22" s="49" t="str">
        <f t="shared" si="2"/>
        <v>2.03%</v>
      </c>
      <c r="G22" s="50">
        <f t="shared" si="5"/>
        <v>36597</v>
      </c>
      <c r="H22" s="333" t="str">
        <f t="shared" si="3"/>
        <v>8.51%</v>
      </c>
      <c r="I22" s="16"/>
      <c r="K22" s="44"/>
    </row>
    <row r="23" spans="1:11">
      <c r="A23" s="16"/>
      <c r="B23" s="174">
        <f>'인원 입력 기능'!G22</f>
        <v>130</v>
      </c>
      <c r="C23" s="48">
        <f t="shared" si="0"/>
        <v>2</v>
      </c>
      <c r="D23" s="177">
        <f t="shared" si="4"/>
        <v>91</v>
      </c>
      <c r="E23" s="332">
        <f>'인원 입력 기능'!J22</f>
        <v>1040</v>
      </c>
      <c r="F23" s="49" t="str">
        <f t="shared" si="2"/>
        <v>0.24%</v>
      </c>
      <c r="G23" s="50">
        <f t="shared" si="5"/>
        <v>37637</v>
      </c>
      <c r="H23" s="333" t="str">
        <f t="shared" si="3"/>
        <v>8.76%</v>
      </c>
      <c r="I23" s="16"/>
      <c r="K23" s="44"/>
    </row>
    <row r="24" spans="1:11">
      <c r="A24" s="16"/>
      <c r="B24" s="174">
        <f>'인원 입력 기능'!G23</f>
        <v>129</v>
      </c>
      <c r="C24" s="48">
        <f t="shared" si="0"/>
        <v>2</v>
      </c>
      <c r="D24" s="177">
        <f t="shared" si="4"/>
        <v>91</v>
      </c>
      <c r="E24" s="332">
        <f>'인원 입력 기능'!J23</f>
        <v>1285</v>
      </c>
      <c r="F24" s="49" t="str">
        <f t="shared" si="2"/>
        <v>0.3%</v>
      </c>
      <c r="G24" s="50">
        <f t="shared" si="5"/>
        <v>38922</v>
      </c>
      <c r="H24" s="333" t="str">
        <f t="shared" si="3"/>
        <v>9.06%</v>
      </c>
      <c r="I24" s="16"/>
      <c r="K24" s="44"/>
    </row>
    <row r="25" spans="1:11">
      <c r="A25" s="16"/>
      <c r="B25" s="174">
        <f>'인원 입력 기능'!G24</f>
        <v>128</v>
      </c>
      <c r="C25" s="48">
        <f t="shared" si="0"/>
        <v>2</v>
      </c>
      <c r="D25" s="177">
        <f t="shared" si="4"/>
        <v>90</v>
      </c>
      <c r="E25" s="332">
        <f>'인원 입력 기능'!J24</f>
        <v>6000</v>
      </c>
      <c r="F25" s="49" t="str">
        <f t="shared" si="2"/>
        <v>1.4%</v>
      </c>
      <c r="G25" s="50">
        <f t="shared" si="5"/>
        <v>44922</v>
      </c>
      <c r="H25" s="333" t="str">
        <f t="shared" si="3"/>
        <v>10.45%</v>
      </c>
      <c r="I25" s="16"/>
      <c r="K25" s="44"/>
    </row>
    <row r="26" spans="1:11">
      <c r="A26" s="16"/>
      <c r="B26" s="174">
        <f>'인원 입력 기능'!G25</f>
        <v>127</v>
      </c>
      <c r="C26" s="48">
        <f t="shared" si="0"/>
        <v>2</v>
      </c>
      <c r="D26" s="177">
        <f t="shared" si="4"/>
        <v>89</v>
      </c>
      <c r="E26" s="332">
        <f>'인원 입력 기능'!J25</f>
        <v>5026</v>
      </c>
      <c r="F26" s="49" t="str">
        <f t="shared" si="2"/>
        <v>1.17%</v>
      </c>
      <c r="G26" s="50">
        <f t="shared" si="5"/>
        <v>49948</v>
      </c>
      <c r="H26" s="333" t="str">
        <f t="shared" si="3"/>
        <v>11.62%</v>
      </c>
      <c r="I26" s="16"/>
      <c r="K26" s="44"/>
    </row>
    <row r="27" spans="1:11">
      <c r="A27" s="16"/>
      <c r="B27" s="174">
        <f>'인원 입력 기능'!G26</f>
        <v>126</v>
      </c>
      <c r="C27" s="48">
        <f t="shared" si="0"/>
        <v>3</v>
      </c>
      <c r="D27" s="177">
        <f t="shared" si="4"/>
        <v>88</v>
      </c>
      <c r="E27" s="332">
        <f>'인원 입력 기능'!J26</f>
        <v>2335</v>
      </c>
      <c r="F27" s="49" t="str">
        <f t="shared" si="2"/>
        <v>0.54%</v>
      </c>
      <c r="G27" s="50">
        <f t="shared" si="5"/>
        <v>52283</v>
      </c>
      <c r="H27" s="333" t="str">
        <f t="shared" si="3"/>
        <v>12.16%</v>
      </c>
      <c r="I27" s="16"/>
      <c r="K27" s="44"/>
    </row>
    <row r="28" spans="1:11">
      <c r="A28" s="16"/>
      <c r="B28" s="174">
        <f>'인원 입력 기능'!G27</f>
        <v>125</v>
      </c>
      <c r="C28" s="48">
        <f t="shared" si="0"/>
        <v>3</v>
      </c>
      <c r="D28" s="177">
        <f t="shared" si="4"/>
        <v>87</v>
      </c>
      <c r="E28" s="332">
        <f>'인원 입력 기능'!J27</f>
        <v>7110</v>
      </c>
      <c r="F28" s="49" t="str">
        <f t="shared" si="2"/>
        <v>1.65%</v>
      </c>
      <c r="G28" s="50">
        <f t="shared" si="5"/>
        <v>59393</v>
      </c>
      <c r="H28" s="333" t="str">
        <f t="shared" si="3"/>
        <v>13.82%</v>
      </c>
      <c r="I28" s="16"/>
      <c r="K28" s="44"/>
    </row>
    <row r="29" spans="1:11">
      <c r="A29" s="16"/>
      <c r="B29" s="174">
        <f>'인원 입력 기능'!G28</f>
        <v>124</v>
      </c>
      <c r="C29" s="48">
        <f t="shared" si="0"/>
        <v>3</v>
      </c>
      <c r="D29" s="177">
        <f t="shared" si="4"/>
        <v>86</v>
      </c>
      <c r="E29" s="332">
        <f>'인원 입력 기능'!J28</f>
        <v>4670</v>
      </c>
      <c r="F29" s="49" t="str">
        <f t="shared" si="2"/>
        <v>1.09%</v>
      </c>
      <c r="G29" s="50">
        <f t="shared" si="5"/>
        <v>64063</v>
      </c>
      <c r="H29" s="333" t="str">
        <f t="shared" si="3"/>
        <v>14.91%</v>
      </c>
      <c r="I29" s="16"/>
      <c r="K29" s="44"/>
    </row>
    <row r="30" spans="1:11">
      <c r="A30" s="16"/>
      <c r="B30" s="174">
        <f>'인원 입력 기능'!G29</f>
        <v>123</v>
      </c>
      <c r="C30" s="48">
        <f t="shared" si="0"/>
        <v>3</v>
      </c>
      <c r="D30" s="177">
        <f t="shared" si="4"/>
        <v>85</v>
      </c>
      <c r="E30" s="332">
        <f>'인원 입력 기능'!J29</f>
        <v>1058</v>
      </c>
      <c r="F30" s="49" t="str">
        <f t="shared" si="2"/>
        <v>0.25%</v>
      </c>
      <c r="G30" s="50">
        <f t="shared" si="5"/>
        <v>65121</v>
      </c>
      <c r="H30" s="333" t="str">
        <f t="shared" si="3"/>
        <v>15.15%</v>
      </c>
      <c r="I30" s="16"/>
      <c r="K30" s="44"/>
    </row>
    <row r="31" spans="1:11">
      <c r="A31" s="16"/>
      <c r="B31" s="174">
        <f>'인원 입력 기능'!G30</f>
        <v>122</v>
      </c>
      <c r="C31" s="48">
        <f t="shared" si="0"/>
        <v>3</v>
      </c>
      <c r="D31" s="177">
        <f t="shared" si="4"/>
        <v>84</v>
      </c>
      <c r="E31" s="332">
        <f>'인원 입력 기능'!J30</f>
        <v>8684</v>
      </c>
      <c r="F31" s="49" t="str">
        <f t="shared" si="2"/>
        <v>2.02%</v>
      </c>
      <c r="G31" s="50">
        <f t="shared" si="5"/>
        <v>73805</v>
      </c>
      <c r="H31" s="333" t="str">
        <f t="shared" si="3"/>
        <v>17.17%</v>
      </c>
      <c r="I31" s="16"/>
      <c r="K31" s="44"/>
    </row>
    <row r="32" spans="1:11">
      <c r="A32" s="16"/>
      <c r="B32" s="174">
        <f>'인원 입력 기능'!G31</f>
        <v>121</v>
      </c>
      <c r="C32" s="48">
        <f t="shared" si="0"/>
        <v>3</v>
      </c>
      <c r="D32" s="177">
        <f t="shared" si="4"/>
        <v>82</v>
      </c>
      <c r="E32" s="332">
        <f>'인원 입력 기능'!J31</f>
        <v>5672</v>
      </c>
      <c r="F32" s="49" t="str">
        <f t="shared" si="2"/>
        <v>1.32%</v>
      </c>
      <c r="G32" s="50">
        <f t="shared" si="5"/>
        <v>79477</v>
      </c>
      <c r="H32" s="333" t="str">
        <f t="shared" si="3"/>
        <v>18.49%</v>
      </c>
      <c r="I32" s="16"/>
      <c r="K32" s="44"/>
    </row>
    <row r="33" spans="1:11">
      <c r="A33" s="16"/>
      <c r="B33" s="174">
        <f>'인원 입력 기능'!G32</f>
        <v>120</v>
      </c>
      <c r="C33" s="48">
        <f t="shared" si="0"/>
        <v>3</v>
      </c>
      <c r="D33" s="177">
        <f t="shared" si="4"/>
        <v>81</v>
      </c>
      <c r="E33" s="332">
        <f>'인원 입력 기능'!J32</f>
        <v>2043</v>
      </c>
      <c r="F33" s="49" t="str">
        <f t="shared" si="2"/>
        <v>0.48%</v>
      </c>
      <c r="G33" s="50">
        <f t="shared" si="5"/>
        <v>81520</v>
      </c>
      <c r="H33" s="333" t="str">
        <f t="shared" si="3"/>
        <v>18.97%</v>
      </c>
      <c r="I33" s="16"/>
      <c r="K33" s="44"/>
    </row>
    <row r="34" spans="1:11">
      <c r="A34" s="16"/>
      <c r="B34" s="174">
        <f>'인원 입력 기능'!G33</f>
        <v>119</v>
      </c>
      <c r="C34" s="48">
        <f t="shared" si="0"/>
        <v>3</v>
      </c>
      <c r="D34" s="177">
        <f t="shared" si="4"/>
        <v>80</v>
      </c>
      <c r="E34" s="332">
        <f>'인원 입력 기능'!J33</f>
        <v>5213</v>
      </c>
      <c r="F34" s="49" t="str">
        <f t="shared" si="2"/>
        <v>1.21%</v>
      </c>
      <c r="G34" s="50">
        <f t="shared" si="5"/>
        <v>86733</v>
      </c>
      <c r="H34" s="333" t="str">
        <f t="shared" si="3"/>
        <v>20.18%</v>
      </c>
      <c r="I34" s="16"/>
      <c r="K34" s="44"/>
    </row>
    <row r="35" spans="1:11">
      <c r="A35" s="16"/>
      <c r="B35" s="174">
        <f>'인원 입력 기능'!G34</f>
        <v>118</v>
      </c>
      <c r="C35" s="48">
        <f t="shared" si="0"/>
        <v>3</v>
      </c>
      <c r="D35" s="177">
        <f t="shared" si="4"/>
        <v>79</v>
      </c>
      <c r="E35" s="332">
        <f>'인원 입력 기능'!J34</f>
        <v>9402</v>
      </c>
      <c r="F35" s="49" t="str">
        <f t="shared" si="2"/>
        <v>2.19%</v>
      </c>
      <c r="G35" s="50">
        <f t="shared" si="5"/>
        <v>96135</v>
      </c>
      <c r="H35" s="333" t="str">
        <f t="shared" si="3"/>
        <v>22.37%</v>
      </c>
      <c r="I35" s="16"/>
      <c r="K35" s="44"/>
    </row>
    <row r="36" spans="1:11">
      <c r="A36" s="16"/>
      <c r="B36" s="174">
        <f>'인원 입력 기능'!G35</f>
        <v>117</v>
      </c>
      <c r="C36" s="48">
        <f t="shared" si="0"/>
        <v>3</v>
      </c>
      <c r="D36" s="177">
        <f t="shared" si="4"/>
        <v>77</v>
      </c>
      <c r="E36" s="332">
        <f>'인원 입력 기능'!J35</f>
        <v>2998</v>
      </c>
      <c r="F36" s="49" t="str">
        <f t="shared" si="2"/>
        <v>0.7%</v>
      </c>
      <c r="G36" s="50">
        <f t="shared" si="5"/>
        <v>99133</v>
      </c>
      <c r="H36" s="333" t="str">
        <f t="shared" si="3"/>
        <v>23.06%</v>
      </c>
      <c r="I36" s="16"/>
      <c r="K36" s="44"/>
    </row>
    <row r="37" spans="1:11">
      <c r="A37" s="16"/>
      <c r="B37" s="174">
        <f>'인원 입력 기능'!G36</f>
        <v>116</v>
      </c>
      <c r="C37" s="48">
        <f t="shared" si="0"/>
        <v>4</v>
      </c>
      <c r="D37" s="177">
        <f t="shared" si="4"/>
        <v>76</v>
      </c>
      <c r="E37" s="332">
        <f>'인원 입력 기능'!J36</f>
        <v>6937</v>
      </c>
      <c r="F37" s="49" t="str">
        <f t="shared" si="2"/>
        <v>1.61%</v>
      </c>
      <c r="G37" s="50">
        <f t="shared" si="5"/>
        <v>106070</v>
      </c>
      <c r="H37" s="333" t="str">
        <f t="shared" si="3"/>
        <v>24.68%</v>
      </c>
      <c r="I37" s="16"/>
      <c r="K37" s="44"/>
    </row>
    <row r="38" spans="1:11">
      <c r="A38" s="16"/>
      <c r="B38" s="174">
        <f>'인원 입력 기능'!G37</f>
        <v>115</v>
      </c>
      <c r="C38" s="48">
        <f t="shared" ref="C38:C69" si="6">IF(ROUND(B38,0)&gt;=$M$6,1,IF(ROUND(B38,0)&gt;=$M$7,2,IF(ROUND(B38,0)&gt;=$M$8,3,IF(ROUND(B38,0)&gt;=$M$9,4,IF(ROUND(B38,0)&gt;=$M$10,5,IF(ROUND(B38,0)&gt;=$M$11,6,IF(ROUND(B38,0)&gt;=$M$12,7,IF(ROUND(B38,0)&gt;=$M$13,8,9))))))))</f>
        <v>4</v>
      </c>
      <c r="D38" s="177">
        <f t="shared" si="4"/>
        <v>74</v>
      </c>
      <c r="E38" s="332">
        <f>'인원 입력 기능'!J37</f>
        <v>7387</v>
      </c>
      <c r="F38" s="49" t="str">
        <f t="shared" si="2"/>
        <v>1.72%</v>
      </c>
      <c r="G38" s="50">
        <f t="shared" si="5"/>
        <v>113457</v>
      </c>
      <c r="H38" s="333" t="str">
        <f t="shared" si="3"/>
        <v>26.4%</v>
      </c>
      <c r="I38" s="16"/>
      <c r="K38" s="44"/>
    </row>
    <row r="39" spans="1:11">
      <c r="A39" s="16"/>
      <c r="B39" s="174">
        <f>'인원 입력 기능'!G38</f>
        <v>114</v>
      </c>
      <c r="C39" s="48">
        <f t="shared" si="6"/>
        <v>4</v>
      </c>
      <c r="D39" s="177">
        <f t="shared" si="4"/>
        <v>73</v>
      </c>
      <c r="E39" s="332">
        <f>'인원 입력 기능'!J38</f>
        <v>2965</v>
      </c>
      <c r="F39" s="49" t="str">
        <f t="shared" si="2"/>
        <v>0.69%</v>
      </c>
      <c r="G39" s="50">
        <f t="shared" si="5"/>
        <v>116422</v>
      </c>
      <c r="H39" s="333" t="str">
        <f t="shared" si="3"/>
        <v>27.09%</v>
      </c>
      <c r="I39" s="16"/>
      <c r="K39" s="44"/>
    </row>
    <row r="40" spans="1:11">
      <c r="A40" s="16"/>
      <c r="B40" s="174">
        <f>'인원 입력 기능'!G39</f>
        <v>113</v>
      </c>
      <c r="C40" s="48">
        <f t="shared" si="6"/>
        <v>4</v>
      </c>
      <c r="D40" s="177">
        <f t="shared" si="4"/>
        <v>72</v>
      </c>
      <c r="E40" s="332">
        <f>'인원 입력 기능'!J39</f>
        <v>9553</v>
      </c>
      <c r="F40" s="49" t="str">
        <f t="shared" si="2"/>
        <v>2.22%</v>
      </c>
      <c r="G40" s="50">
        <f t="shared" si="5"/>
        <v>125975</v>
      </c>
      <c r="H40" s="333" t="str">
        <f t="shared" si="3"/>
        <v>29.31%</v>
      </c>
      <c r="I40" s="16"/>
      <c r="K40" s="44"/>
    </row>
    <row r="41" spans="1:11">
      <c r="A41" s="16"/>
      <c r="B41" s="174">
        <f>'인원 입력 기능'!G40</f>
        <v>112</v>
      </c>
      <c r="C41" s="48">
        <f t="shared" si="6"/>
        <v>4</v>
      </c>
      <c r="D41" s="177">
        <f t="shared" si="4"/>
        <v>70</v>
      </c>
      <c r="E41" s="332">
        <f>'인원 입력 기능'!J40</f>
        <v>7458</v>
      </c>
      <c r="F41" s="49" t="str">
        <f t="shared" si="2"/>
        <v>1.74%</v>
      </c>
      <c r="G41" s="50">
        <f t="shared" si="5"/>
        <v>133433</v>
      </c>
      <c r="H41" s="333" t="str">
        <f t="shared" si="3"/>
        <v>31.05%</v>
      </c>
      <c r="I41" s="16"/>
      <c r="K41" s="44"/>
    </row>
    <row r="42" spans="1:11">
      <c r="A42" s="16"/>
      <c r="B42" s="174">
        <f>'인원 입력 기능'!G41</f>
        <v>111</v>
      </c>
      <c r="C42" s="48">
        <f t="shared" si="6"/>
        <v>4</v>
      </c>
      <c r="D42" s="177">
        <f t="shared" si="4"/>
        <v>69</v>
      </c>
      <c r="E42" s="332">
        <f>'인원 입력 기능'!J41</f>
        <v>3414</v>
      </c>
      <c r="F42" s="49" t="str">
        <f t="shared" si="2"/>
        <v>0.79%</v>
      </c>
      <c r="G42" s="50">
        <f t="shared" si="5"/>
        <v>136847</v>
      </c>
      <c r="H42" s="333" t="str">
        <f t="shared" si="3"/>
        <v>31.84%</v>
      </c>
      <c r="I42" s="16"/>
      <c r="K42" s="44"/>
    </row>
    <row r="43" spans="1:11">
      <c r="A43" s="16"/>
      <c r="B43" s="174">
        <f>'인원 입력 기능'!G42</f>
        <v>110</v>
      </c>
      <c r="C43" s="48">
        <f t="shared" si="6"/>
        <v>4</v>
      </c>
      <c r="D43" s="177">
        <f t="shared" si="4"/>
        <v>67</v>
      </c>
      <c r="E43" s="332">
        <f>'인원 입력 기능'!J42</f>
        <v>6102</v>
      </c>
      <c r="F43" s="49" t="str">
        <f t="shared" si="2"/>
        <v>1.42%</v>
      </c>
      <c r="G43" s="50">
        <f t="shared" si="5"/>
        <v>142949</v>
      </c>
      <c r="H43" s="333" t="str">
        <f t="shared" si="3"/>
        <v>33.26%</v>
      </c>
      <c r="I43" s="16"/>
      <c r="K43" s="44"/>
    </row>
    <row r="44" spans="1:11">
      <c r="A44" s="16"/>
      <c r="B44" s="174">
        <f>'인원 입력 기능'!G43</f>
        <v>109</v>
      </c>
      <c r="C44" s="48">
        <f t="shared" si="6"/>
        <v>4</v>
      </c>
      <c r="D44" s="177">
        <f t="shared" si="4"/>
        <v>66</v>
      </c>
      <c r="E44" s="332">
        <f>'인원 입력 기능'!J43</f>
        <v>10145</v>
      </c>
      <c r="F44" s="49" t="str">
        <f t="shared" si="2"/>
        <v>2.36%</v>
      </c>
      <c r="G44" s="50">
        <f t="shared" si="5"/>
        <v>153094</v>
      </c>
      <c r="H44" s="333" t="str">
        <f t="shared" si="3"/>
        <v>35.62%</v>
      </c>
      <c r="I44" s="16"/>
      <c r="K44" s="44"/>
    </row>
    <row r="45" spans="1:11">
      <c r="A45" s="16"/>
      <c r="B45" s="174">
        <f>'인원 입력 기능'!G44</f>
        <v>108</v>
      </c>
      <c r="C45" s="48">
        <f t="shared" si="6"/>
        <v>4</v>
      </c>
      <c r="D45" s="177">
        <f t="shared" si="4"/>
        <v>64</v>
      </c>
      <c r="E45" s="332">
        <f>'인원 입력 기능'!J44</f>
        <v>5360</v>
      </c>
      <c r="F45" s="49" t="str">
        <f t="shared" si="2"/>
        <v>1.25%</v>
      </c>
      <c r="G45" s="50">
        <f t="shared" si="5"/>
        <v>158454</v>
      </c>
      <c r="H45" s="333" t="str">
        <f t="shared" si="3"/>
        <v>36.87%</v>
      </c>
      <c r="I45" s="16"/>
      <c r="K45" s="44"/>
    </row>
    <row r="46" spans="1:11">
      <c r="A46" s="16"/>
      <c r="B46" s="174">
        <f>'인원 입력 기능'!G45</f>
        <v>107</v>
      </c>
      <c r="C46" s="48">
        <f t="shared" si="6"/>
        <v>4</v>
      </c>
      <c r="D46" s="177">
        <f t="shared" si="4"/>
        <v>62</v>
      </c>
      <c r="E46" s="332">
        <f>'인원 입력 기능'!J45</f>
        <v>7388</v>
      </c>
      <c r="F46" s="49" t="str">
        <f t="shared" si="2"/>
        <v>1.72%</v>
      </c>
      <c r="G46" s="50">
        <f t="shared" si="5"/>
        <v>165842</v>
      </c>
      <c r="H46" s="333" t="str">
        <f t="shared" si="3"/>
        <v>38.59%</v>
      </c>
      <c r="I46" s="16"/>
      <c r="K46" s="44"/>
    </row>
    <row r="47" spans="1:11">
      <c r="A47" s="16"/>
      <c r="B47" s="174">
        <f>'인원 입력 기능'!G46</f>
        <v>106</v>
      </c>
      <c r="C47" s="48">
        <f t="shared" si="6"/>
        <v>4</v>
      </c>
      <c r="D47" s="177">
        <f t="shared" si="4"/>
        <v>61</v>
      </c>
      <c r="E47" s="332">
        <f>'인원 입력 기능'!J46</f>
        <v>6182</v>
      </c>
      <c r="F47" s="49" t="str">
        <f t="shared" si="2"/>
        <v>1.44%</v>
      </c>
      <c r="G47" s="50">
        <f t="shared" si="5"/>
        <v>172024</v>
      </c>
      <c r="H47" s="333" t="str">
        <f t="shared" si="3"/>
        <v>40.02%</v>
      </c>
      <c r="I47" s="16"/>
      <c r="K47" s="44"/>
    </row>
    <row r="48" spans="1:11">
      <c r="A48" s="16"/>
      <c r="B48" s="174">
        <f>'인원 입력 기능'!G47</f>
        <v>105</v>
      </c>
      <c r="C48" s="48">
        <f t="shared" si="6"/>
        <v>5</v>
      </c>
      <c r="D48" s="177">
        <f t="shared" si="4"/>
        <v>59</v>
      </c>
      <c r="E48" s="332">
        <f>'인원 입력 기능'!J47</f>
        <v>4615</v>
      </c>
      <c r="F48" s="49" t="str">
        <f t="shared" si="2"/>
        <v>1.07%</v>
      </c>
      <c r="G48" s="50">
        <f t="shared" si="5"/>
        <v>176639</v>
      </c>
      <c r="H48" s="333" t="str">
        <f t="shared" si="3"/>
        <v>41.1%</v>
      </c>
      <c r="I48" s="16"/>
      <c r="K48" s="44"/>
    </row>
    <row r="49" spans="1:11">
      <c r="A49" s="16"/>
      <c r="B49" s="174">
        <f>'인원 입력 기능'!G48</f>
        <v>104</v>
      </c>
      <c r="C49" s="48">
        <f t="shared" si="6"/>
        <v>5</v>
      </c>
      <c r="D49" s="177">
        <f t="shared" si="4"/>
        <v>58</v>
      </c>
      <c r="E49" s="332">
        <f>'인원 입력 기능'!J48</f>
        <v>10998</v>
      </c>
      <c r="F49" s="49" t="str">
        <f t="shared" si="2"/>
        <v>2.56%</v>
      </c>
      <c r="G49" s="50">
        <f t="shared" si="5"/>
        <v>187637</v>
      </c>
      <c r="H49" s="333" t="str">
        <f t="shared" si="3"/>
        <v>43.66%</v>
      </c>
      <c r="I49" s="16"/>
      <c r="K49" s="44"/>
    </row>
    <row r="50" spans="1:11">
      <c r="A50" s="16"/>
      <c r="B50" s="174">
        <f>'인원 입력 기능'!G49</f>
        <v>103</v>
      </c>
      <c r="C50" s="48">
        <f t="shared" si="6"/>
        <v>5</v>
      </c>
      <c r="D50" s="177">
        <f t="shared" si="4"/>
        <v>56</v>
      </c>
      <c r="E50" s="332">
        <f>'인원 입력 기능'!J49</f>
        <v>5240</v>
      </c>
      <c r="F50" s="49" t="str">
        <f t="shared" si="2"/>
        <v>1.22%</v>
      </c>
      <c r="G50" s="50">
        <f t="shared" si="5"/>
        <v>192877</v>
      </c>
      <c r="H50" s="333" t="str">
        <f t="shared" si="3"/>
        <v>44.88%</v>
      </c>
      <c r="I50" s="16"/>
      <c r="K50" s="44"/>
    </row>
    <row r="51" spans="1:11">
      <c r="A51" s="16"/>
      <c r="B51" s="174">
        <f>'인원 입력 기능'!G50</f>
        <v>102</v>
      </c>
      <c r="C51" s="48">
        <f t="shared" si="6"/>
        <v>5</v>
      </c>
      <c r="D51" s="177">
        <f t="shared" si="4"/>
        <v>54</v>
      </c>
      <c r="E51" s="332">
        <f>'인원 입력 기능'!J50</f>
        <v>5380</v>
      </c>
      <c r="F51" s="49" t="str">
        <f t="shared" si="2"/>
        <v>1.25%</v>
      </c>
      <c r="G51" s="50">
        <f t="shared" si="5"/>
        <v>198257</v>
      </c>
      <c r="H51" s="333" t="str">
        <f t="shared" si="3"/>
        <v>46.13%</v>
      </c>
      <c r="I51" s="16"/>
      <c r="K51" s="44"/>
    </row>
    <row r="52" spans="1:11">
      <c r="A52" s="16"/>
      <c r="B52" s="174">
        <f>'인원 입력 기능'!G51</f>
        <v>101</v>
      </c>
      <c r="C52" s="48">
        <f t="shared" si="6"/>
        <v>5</v>
      </c>
      <c r="D52" s="177">
        <f t="shared" si="4"/>
        <v>53</v>
      </c>
      <c r="E52" s="332">
        <f>'인원 입력 기능'!J51</f>
        <v>6164</v>
      </c>
      <c r="F52" s="49" t="str">
        <f t="shared" si="2"/>
        <v>1.43%</v>
      </c>
      <c r="G52" s="50">
        <f t="shared" si="5"/>
        <v>204421</v>
      </c>
      <c r="H52" s="333" t="str">
        <f t="shared" si="3"/>
        <v>47.56%</v>
      </c>
      <c r="I52" s="16"/>
      <c r="K52" s="44"/>
    </row>
    <row r="53" spans="1:11">
      <c r="A53" s="16"/>
      <c r="B53" s="174">
        <f>'인원 입력 기능'!G52</f>
        <v>100</v>
      </c>
      <c r="C53" s="48">
        <f t="shared" si="6"/>
        <v>5</v>
      </c>
      <c r="D53" s="177">
        <f t="shared" si="4"/>
        <v>51</v>
      </c>
      <c r="E53" s="332">
        <f>'인원 입력 기능'!J52</f>
        <v>8252</v>
      </c>
      <c r="F53" s="49" t="str">
        <f t="shared" si="2"/>
        <v>1.92%</v>
      </c>
      <c r="G53" s="50">
        <f t="shared" si="5"/>
        <v>212673</v>
      </c>
      <c r="H53" s="333" t="str">
        <f t="shared" si="3"/>
        <v>49.48%</v>
      </c>
      <c r="I53" s="16"/>
      <c r="K53" s="44"/>
    </row>
    <row r="54" spans="1:11">
      <c r="A54" s="16"/>
      <c r="B54" s="174">
        <f>'인원 입력 기능'!G53</f>
        <v>99</v>
      </c>
      <c r="C54" s="48">
        <f t="shared" si="6"/>
        <v>5</v>
      </c>
      <c r="D54" s="177">
        <f t="shared" si="4"/>
        <v>50</v>
      </c>
      <c r="E54" s="332">
        <f>'인원 입력 기능'!J53</f>
        <v>6829</v>
      </c>
      <c r="F54" s="49" t="str">
        <f t="shared" si="2"/>
        <v>1.59%</v>
      </c>
      <c r="G54" s="50">
        <f t="shared" si="5"/>
        <v>219502</v>
      </c>
      <c r="H54" s="333" t="str">
        <f t="shared" si="3"/>
        <v>51.07%</v>
      </c>
      <c r="I54" s="16"/>
      <c r="K54" s="44"/>
    </row>
    <row r="55" spans="1:11">
      <c r="A55" s="16"/>
      <c r="B55" s="174">
        <f>'인원 입력 기능'!G54</f>
        <v>98</v>
      </c>
      <c r="C55" s="48">
        <f t="shared" si="6"/>
        <v>5</v>
      </c>
      <c r="D55" s="177">
        <f t="shared" si="4"/>
        <v>48</v>
      </c>
      <c r="E55" s="332">
        <f>'인원 입력 기능'!J54</f>
        <v>5775</v>
      </c>
      <c r="F55" s="49" t="str">
        <f t="shared" si="2"/>
        <v>1.34%</v>
      </c>
      <c r="G55" s="50">
        <f t="shared" si="5"/>
        <v>225277</v>
      </c>
      <c r="H55" s="333" t="str">
        <f t="shared" si="3"/>
        <v>52.41%</v>
      </c>
      <c r="I55" s="16"/>
      <c r="K55" s="44"/>
    </row>
    <row r="56" spans="1:11">
      <c r="A56" s="16"/>
      <c r="B56" s="174">
        <f>'인원 입력 기능'!G55</f>
        <v>97</v>
      </c>
      <c r="C56" s="48">
        <f t="shared" si="6"/>
        <v>5</v>
      </c>
      <c r="D56" s="177">
        <f t="shared" si="4"/>
        <v>47</v>
      </c>
      <c r="E56" s="332">
        <f>'인원 입력 기능'!J55</f>
        <v>4980</v>
      </c>
      <c r="F56" s="49" t="str">
        <f t="shared" si="2"/>
        <v>1.16%</v>
      </c>
      <c r="G56" s="50">
        <f t="shared" si="5"/>
        <v>230257</v>
      </c>
      <c r="H56" s="333" t="str">
        <f t="shared" si="3"/>
        <v>53.57%</v>
      </c>
      <c r="I56" s="16"/>
      <c r="K56" s="44"/>
    </row>
    <row r="57" spans="1:11">
      <c r="A57" s="16"/>
      <c r="B57" s="174">
        <f>'인원 입력 기능'!G56</f>
        <v>96</v>
      </c>
      <c r="C57" s="48">
        <f t="shared" si="6"/>
        <v>5</v>
      </c>
      <c r="D57" s="177">
        <f t="shared" si="4"/>
        <v>45</v>
      </c>
      <c r="E57" s="332">
        <f>'인원 입력 기능'!J56</f>
        <v>8383</v>
      </c>
      <c r="F57" s="49" t="str">
        <f t="shared" si="2"/>
        <v>1.95%</v>
      </c>
      <c r="G57" s="50">
        <f t="shared" si="5"/>
        <v>238640</v>
      </c>
      <c r="H57" s="333" t="str">
        <f t="shared" si="3"/>
        <v>55.52%</v>
      </c>
      <c r="I57" s="16"/>
      <c r="K57" s="44"/>
    </row>
    <row r="58" spans="1:11">
      <c r="A58" s="16"/>
      <c r="B58" s="174">
        <f>'인원 입력 기능'!G57</f>
        <v>95</v>
      </c>
      <c r="C58" s="48">
        <f t="shared" si="6"/>
        <v>5</v>
      </c>
      <c r="D58" s="177">
        <f t="shared" si="4"/>
        <v>44</v>
      </c>
      <c r="E58" s="332">
        <f>'인원 입력 기능'!J57</f>
        <v>6069</v>
      </c>
      <c r="F58" s="49" t="str">
        <f t="shared" si="2"/>
        <v>1.41%</v>
      </c>
      <c r="G58" s="50">
        <f t="shared" si="5"/>
        <v>244709</v>
      </c>
      <c r="H58" s="333" t="str">
        <f t="shared" si="3"/>
        <v>56.94%</v>
      </c>
      <c r="I58" s="16"/>
      <c r="K58" s="44"/>
    </row>
    <row r="59" spans="1:11">
      <c r="A59" s="16"/>
      <c r="B59" s="174">
        <f>'인원 입력 기능'!G58</f>
        <v>94</v>
      </c>
      <c r="C59" s="48">
        <f t="shared" si="6"/>
        <v>5</v>
      </c>
      <c r="D59" s="177">
        <f t="shared" si="4"/>
        <v>42</v>
      </c>
      <c r="E59" s="332">
        <f>'인원 입력 기능'!J58</f>
        <v>5760</v>
      </c>
      <c r="F59" s="49" t="str">
        <f t="shared" si="2"/>
        <v>1.34%</v>
      </c>
      <c r="G59" s="50">
        <f t="shared" si="5"/>
        <v>250469</v>
      </c>
      <c r="H59" s="333" t="str">
        <f t="shared" si="3"/>
        <v>58.28%</v>
      </c>
      <c r="I59" s="16"/>
      <c r="K59" s="44"/>
    </row>
    <row r="60" spans="1:11">
      <c r="A60" s="16"/>
      <c r="B60" s="174">
        <f>'인원 입력 기능'!G59</f>
        <v>93</v>
      </c>
      <c r="C60" s="48">
        <f t="shared" si="6"/>
        <v>5</v>
      </c>
      <c r="D60" s="177">
        <f t="shared" si="4"/>
        <v>41</v>
      </c>
      <c r="E60" s="332">
        <f>'인원 입력 기능'!J59</f>
        <v>5605</v>
      </c>
      <c r="F60" s="49" t="str">
        <f t="shared" si="2"/>
        <v>1.3%</v>
      </c>
      <c r="G60" s="50">
        <f t="shared" si="5"/>
        <v>256074</v>
      </c>
      <c r="H60" s="333" t="str">
        <f t="shared" si="3"/>
        <v>59.58%</v>
      </c>
      <c r="I60" s="16"/>
      <c r="K60" s="44"/>
    </row>
    <row r="61" spans="1:11">
      <c r="A61" s="16"/>
      <c r="B61" s="174">
        <f>'인원 입력 기능'!G60</f>
        <v>92</v>
      </c>
      <c r="C61" s="48">
        <f t="shared" si="6"/>
        <v>5</v>
      </c>
      <c r="D61" s="177">
        <f t="shared" si="4"/>
        <v>40</v>
      </c>
      <c r="E61" s="332">
        <f>'인원 입력 기능'!J60</f>
        <v>4883</v>
      </c>
      <c r="F61" s="49" t="str">
        <f t="shared" si="2"/>
        <v>1.14%</v>
      </c>
      <c r="G61" s="50">
        <f t="shared" si="5"/>
        <v>260957</v>
      </c>
      <c r="H61" s="333" t="str">
        <f t="shared" si="3"/>
        <v>60.72%</v>
      </c>
      <c r="I61" s="16"/>
      <c r="K61" s="44"/>
    </row>
    <row r="62" spans="1:11">
      <c r="A62" s="16"/>
      <c r="B62" s="174">
        <f>'인원 입력 기능'!G61</f>
        <v>91</v>
      </c>
      <c r="C62" s="48">
        <f t="shared" si="6"/>
        <v>6</v>
      </c>
      <c r="D62" s="177">
        <f t="shared" si="4"/>
        <v>38</v>
      </c>
      <c r="E62" s="332">
        <f>'인원 입력 기능'!J61</f>
        <v>8741</v>
      </c>
      <c r="F62" s="49" t="str">
        <f t="shared" si="2"/>
        <v>2.03%</v>
      </c>
      <c r="G62" s="50">
        <f t="shared" si="5"/>
        <v>269698</v>
      </c>
      <c r="H62" s="333" t="str">
        <f t="shared" si="3"/>
        <v>62.75%</v>
      </c>
      <c r="I62" s="16"/>
      <c r="K62" s="44"/>
    </row>
    <row r="63" spans="1:11">
      <c r="A63" s="16"/>
      <c r="B63" s="174">
        <f>'인원 입력 기능'!G62</f>
        <v>90</v>
      </c>
      <c r="C63" s="48">
        <f t="shared" si="6"/>
        <v>6</v>
      </c>
      <c r="D63" s="177">
        <f t="shared" si="4"/>
        <v>37</v>
      </c>
      <c r="E63" s="332">
        <f>'인원 입력 기능'!J62</f>
        <v>5875</v>
      </c>
      <c r="F63" s="49" t="str">
        <f t="shared" si="2"/>
        <v>1.37%</v>
      </c>
      <c r="G63" s="50">
        <f t="shared" si="5"/>
        <v>275573</v>
      </c>
      <c r="H63" s="333" t="str">
        <f t="shared" si="3"/>
        <v>64.12%</v>
      </c>
      <c r="I63" s="16"/>
      <c r="K63" s="44"/>
    </row>
    <row r="64" spans="1:11">
      <c r="A64" s="16"/>
      <c r="B64" s="174">
        <f>'인원 입력 기능'!G63</f>
        <v>89</v>
      </c>
      <c r="C64" s="48">
        <f t="shared" si="6"/>
        <v>6</v>
      </c>
      <c r="D64" s="177">
        <f t="shared" si="4"/>
        <v>35</v>
      </c>
      <c r="E64" s="332">
        <f>'인원 입력 기능'!J63</f>
        <v>4760</v>
      </c>
      <c r="F64" s="49" t="str">
        <f t="shared" si="2"/>
        <v>1.11%</v>
      </c>
      <c r="G64" s="50">
        <f t="shared" si="5"/>
        <v>280333</v>
      </c>
      <c r="H64" s="333" t="str">
        <f t="shared" si="3"/>
        <v>65.22%</v>
      </c>
      <c r="I64" s="16"/>
      <c r="K64" s="44"/>
    </row>
    <row r="65" spans="1:11">
      <c r="A65" s="16"/>
      <c r="B65" s="174">
        <f>'인원 입력 기능'!G64</f>
        <v>88</v>
      </c>
      <c r="C65" s="48">
        <f t="shared" si="6"/>
        <v>6</v>
      </c>
      <c r="D65" s="177">
        <f t="shared" si="4"/>
        <v>34</v>
      </c>
      <c r="E65" s="332">
        <f>'인원 입력 기능'!J64</f>
        <v>5585</v>
      </c>
      <c r="F65" s="49" t="str">
        <f t="shared" si="2"/>
        <v>1.3%</v>
      </c>
      <c r="G65" s="50">
        <f t="shared" si="5"/>
        <v>285918</v>
      </c>
      <c r="H65" s="333" t="str">
        <f t="shared" si="3"/>
        <v>66.52%</v>
      </c>
      <c r="I65" s="16"/>
      <c r="K65" s="44"/>
    </row>
    <row r="66" spans="1:11">
      <c r="A66" s="16"/>
      <c r="B66" s="174">
        <f>'인원 입력 기능'!G65</f>
        <v>87</v>
      </c>
      <c r="C66" s="48">
        <f t="shared" si="6"/>
        <v>6</v>
      </c>
      <c r="D66" s="177">
        <f t="shared" si="4"/>
        <v>33</v>
      </c>
      <c r="E66" s="332">
        <f>'인원 입력 기능'!J65</f>
        <v>7923</v>
      </c>
      <c r="F66" s="49" t="str">
        <f t="shared" si="2"/>
        <v>1.84%</v>
      </c>
      <c r="G66" s="50">
        <f t="shared" si="5"/>
        <v>293841</v>
      </c>
      <c r="H66" s="333" t="str">
        <f t="shared" si="3"/>
        <v>68.37%</v>
      </c>
      <c r="I66" s="16"/>
      <c r="K66" s="44"/>
    </row>
    <row r="67" spans="1:11">
      <c r="A67" s="16"/>
      <c r="B67" s="174">
        <f>'인원 입력 기능'!G66</f>
        <v>86</v>
      </c>
      <c r="C67" s="48">
        <f t="shared" si="6"/>
        <v>6</v>
      </c>
      <c r="D67" s="177">
        <f t="shared" si="4"/>
        <v>31</v>
      </c>
      <c r="E67" s="332">
        <f>'인원 입력 기능'!J66</f>
        <v>6155</v>
      </c>
      <c r="F67" s="49" t="str">
        <f t="shared" si="2"/>
        <v>1.43%</v>
      </c>
      <c r="G67" s="50">
        <f t="shared" si="5"/>
        <v>299996</v>
      </c>
      <c r="H67" s="333" t="str">
        <f t="shared" si="3"/>
        <v>69.8%</v>
      </c>
      <c r="I67" s="16"/>
      <c r="K67" s="44"/>
    </row>
    <row r="68" spans="1:11">
      <c r="A68" s="16"/>
      <c r="B68" s="174">
        <f>'인원 입력 기능'!G67</f>
        <v>85</v>
      </c>
      <c r="C68" s="48">
        <f t="shared" si="6"/>
        <v>6</v>
      </c>
      <c r="D68" s="177">
        <f t="shared" si="4"/>
        <v>30</v>
      </c>
      <c r="E68" s="332">
        <f>'인원 입력 기능'!J67</f>
        <v>5491</v>
      </c>
      <c r="F68" s="49" t="str">
        <f t="shared" si="2"/>
        <v>1.28%</v>
      </c>
      <c r="G68" s="50">
        <f t="shared" si="5"/>
        <v>305487</v>
      </c>
      <c r="H68" s="333" t="str">
        <f t="shared" si="3"/>
        <v>71.08%</v>
      </c>
      <c r="I68" s="16"/>
      <c r="K68" s="44"/>
    </row>
    <row r="69" spans="1:11">
      <c r="A69" s="16"/>
      <c r="B69" s="174">
        <f>'인원 입력 기능'!G68</f>
        <v>84</v>
      </c>
      <c r="C69" s="48">
        <f t="shared" si="6"/>
        <v>6</v>
      </c>
      <c r="D69" s="177">
        <f t="shared" si="4"/>
        <v>28</v>
      </c>
      <c r="E69" s="332">
        <f>'인원 입력 기능'!J68</f>
        <v>5114</v>
      </c>
      <c r="F69" s="49" t="str">
        <f t="shared" si="2"/>
        <v>1.19%</v>
      </c>
      <c r="G69" s="50">
        <f t="shared" si="5"/>
        <v>310601</v>
      </c>
      <c r="H69" s="333" t="str">
        <f t="shared" si="3"/>
        <v>72.27%</v>
      </c>
      <c r="I69" s="16"/>
      <c r="K69" s="44"/>
    </row>
    <row r="70" spans="1:11">
      <c r="A70" s="16"/>
      <c r="B70" s="174">
        <f>'인원 입력 기능'!G69</f>
        <v>83</v>
      </c>
      <c r="C70" s="48">
        <f t="shared" ref="C70:C101" si="7">IF(ROUND(B70,0)&gt;=$M$6,1,IF(ROUND(B70,0)&gt;=$M$7,2,IF(ROUND(B70,0)&gt;=$M$8,3,IF(ROUND(B70,0)&gt;=$M$9,4,IF(ROUND(B70,0)&gt;=$M$10,5,IF(ROUND(B70,0)&gt;=$M$11,6,IF(ROUND(B70,0)&gt;=$M$12,7,IF(ROUND(B70,0)&gt;=$M$13,8,9))))))))</f>
        <v>6</v>
      </c>
      <c r="D70" s="177">
        <f t="shared" si="4"/>
        <v>27</v>
      </c>
      <c r="E70" s="332">
        <f>'인원 입력 기능'!J69</f>
        <v>9800</v>
      </c>
      <c r="F70" s="49" t="str">
        <f t="shared" si="2"/>
        <v>2.28%</v>
      </c>
      <c r="G70" s="50">
        <f t="shared" si="5"/>
        <v>320401</v>
      </c>
      <c r="H70" s="333" t="str">
        <f t="shared" si="3"/>
        <v>74.55%</v>
      </c>
      <c r="I70" s="16"/>
      <c r="K70" s="44"/>
    </row>
    <row r="71" spans="1:11">
      <c r="A71" s="16"/>
      <c r="B71" s="174">
        <f>'인원 입력 기능'!G70</f>
        <v>82</v>
      </c>
      <c r="C71" s="48">
        <f t="shared" si="7"/>
        <v>6</v>
      </c>
      <c r="D71" s="177">
        <f t="shared" si="4"/>
        <v>25</v>
      </c>
      <c r="E71" s="332">
        <f>'인원 입력 기능'!J70</f>
        <v>6258</v>
      </c>
      <c r="F71" s="49" t="str">
        <f t="shared" ref="F71:F105" si="8">IF(ROUND(E71*100/$H$2,2)&gt;0,ROUND(E71*100/$H$2,2),IF(ROUND(E71*100/$H$2,3)&gt;0,ROUND(E71*100/$H$2,3),IF(ROUND(E71*100/$H$2,4)&gt;0,ROUND(E71*100/$H$2,4),IF(ROUND(E71*100/$H$2,5)&gt;0,ROUND(E71*100/$H$2,5),0))))&amp;"%"</f>
        <v>1.46%</v>
      </c>
      <c r="G71" s="50">
        <f t="shared" si="5"/>
        <v>326659</v>
      </c>
      <c r="H71" s="333" t="str">
        <f t="shared" ref="H71:H105" si="9">ROUND(G71*100/$H$2,2)&amp;"%"</f>
        <v>76%</v>
      </c>
      <c r="I71" s="16"/>
      <c r="K71" s="44"/>
    </row>
    <row r="72" spans="1:11">
      <c r="A72" s="16"/>
      <c r="B72" s="174">
        <f>'인원 입력 기능'!G71</f>
        <v>81</v>
      </c>
      <c r="C72" s="48">
        <f t="shared" si="7"/>
        <v>6</v>
      </c>
      <c r="D72" s="177">
        <f t="shared" ref="D72:D86" si="10">ROUND(100*(1-(G71+G72)/2/$H$2),0)</f>
        <v>23</v>
      </c>
      <c r="E72" s="332">
        <f>'인원 입력 기능'!J71</f>
        <v>6599</v>
      </c>
      <c r="F72" s="49" t="str">
        <f t="shared" si="8"/>
        <v>1.54%</v>
      </c>
      <c r="G72" s="50">
        <f t="shared" ref="G72:G80" si="11">E72+G71</f>
        <v>333258</v>
      </c>
      <c r="H72" s="333" t="str">
        <f t="shared" si="9"/>
        <v>77.54%</v>
      </c>
      <c r="I72" s="16"/>
      <c r="K72" s="44"/>
    </row>
    <row r="73" spans="1:11">
      <c r="A73" s="16"/>
      <c r="B73" s="174">
        <f>'인원 입력 기능'!G72</f>
        <v>80</v>
      </c>
      <c r="C73" s="48">
        <f t="shared" si="7"/>
        <v>7</v>
      </c>
      <c r="D73" s="177">
        <f t="shared" si="10"/>
        <v>22</v>
      </c>
      <c r="E73" s="332">
        <f>'인원 입력 기능'!J72</f>
        <v>7642</v>
      </c>
      <c r="F73" s="49" t="str">
        <f t="shared" si="8"/>
        <v>1.78%</v>
      </c>
      <c r="G73" s="50">
        <f t="shared" si="11"/>
        <v>340900</v>
      </c>
      <c r="H73" s="333" t="str">
        <f t="shared" si="9"/>
        <v>79.32%</v>
      </c>
      <c r="I73" s="16"/>
      <c r="K73" s="44"/>
    </row>
    <row r="74" spans="1:11">
      <c r="A74" s="16"/>
      <c r="B74" s="174">
        <f>'인원 입력 기능'!G73</f>
        <v>79</v>
      </c>
      <c r="C74" s="48">
        <f t="shared" si="7"/>
        <v>7</v>
      </c>
      <c r="D74" s="177">
        <f t="shared" si="10"/>
        <v>20</v>
      </c>
      <c r="E74" s="332">
        <f>'인원 입력 기능'!J73</f>
        <v>7417</v>
      </c>
      <c r="F74" s="49" t="str">
        <f t="shared" si="8"/>
        <v>1.73%</v>
      </c>
      <c r="G74" s="50">
        <f t="shared" si="11"/>
        <v>348317</v>
      </c>
      <c r="H74" s="333" t="str">
        <f t="shared" si="9"/>
        <v>81.04%</v>
      </c>
      <c r="I74" s="16"/>
      <c r="K74" s="44"/>
    </row>
    <row r="75" spans="1:11">
      <c r="A75" s="16"/>
      <c r="B75" s="174">
        <f>'인원 입력 기능'!G74</f>
        <v>78</v>
      </c>
      <c r="C75" s="48">
        <f t="shared" si="7"/>
        <v>7</v>
      </c>
      <c r="D75" s="177">
        <f t="shared" si="10"/>
        <v>17</v>
      </c>
      <c r="E75" s="332">
        <f>'인원 입력 기능'!J74</f>
        <v>16051</v>
      </c>
      <c r="F75" s="49" t="str">
        <f t="shared" si="8"/>
        <v>3.73%</v>
      </c>
      <c r="G75" s="50">
        <f t="shared" si="11"/>
        <v>364368</v>
      </c>
      <c r="H75" s="333" t="str">
        <f t="shared" si="9"/>
        <v>84.78%</v>
      </c>
      <c r="I75" s="16"/>
      <c r="K75" s="44"/>
    </row>
    <row r="76" spans="1:11">
      <c r="A76" s="16"/>
      <c r="B76" s="174">
        <f>'인원 입력 기능'!G75</f>
        <v>77</v>
      </c>
      <c r="C76" s="48">
        <f t="shared" si="7"/>
        <v>7</v>
      </c>
      <c r="D76" s="177">
        <f t="shared" si="10"/>
        <v>14</v>
      </c>
      <c r="E76" s="332">
        <f>'인원 입력 기능'!J75</f>
        <v>6746</v>
      </c>
      <c r="F76" s="49" t="str">
        <f t="shared" si="8"/>
        <v>1.57%</v>
      </c>
      <c r="G76" s="50">
        <f t="shared" si="11"/>
        <v>371114</v>
      </c>
      <c r="H76" s="333" t="str">
        <f t="shared" si="9"/>
        <v>86.35%</v>
      </c>
      <c r="I76" s="16"/>
      <c r="K76" s="44"/>
    </row>
    <row r="77" spans="1:11">
      <c r="A77" s="16"/>
      <c r="B77" s="174">
        <f>'인원 입력 기능'!G76</f>
        <v>76</v>
      </c>
      <c r="C77" s="48">
        <f t="shared" si="7"/>
        <v>7</v>
      </c>
      <c r="D77" s="177">
        <f t="shared" si="10"/>
        <v>13</v>
      </c>
      <c r="E77" s="332">
        <f>'인원 입력 기능'!J76</f>
        <v>6521</v>
      </c>
      <c r="F77" s="49" t="str">
        <f t="shared" si="8"/>
        <v>1.52%</v>
      </c>
      <c r="G77" s="50">
        <f t="shared" si="11"/>
        <v>377635</v>
      </c>
      <c r="H77" s="333" t="str">
        <f t="shared" si="9"/>
        <v>87.86%</v>
      </c>
      <c r="I77" s="16"/>
      <c r="K77" s="44"/>
    </row>
    <row r="78" spans="1:11">
      <c r="A78" s="16"/>
      <c r="B78" s="174">
        <f>'인원 입력 기능'!G77</f>
        <v>75</v>
      </c>
      <c r="C78" s="48">
        <f t="shared" si="7"/>
        <v>7</v>
      </c>
      <c r="D78" s="177">
        <f t="shared" si="10"/>
        <v>11</v>
      </c>
      <c r="E78" s="332">
        <f>'인원 입력 기능'!J77</f>
        <v>7125</v>
      </c>
      <c r="F78" s="49" t="str">
        <f t="shared" si="8"/>
        <v>1.66%</v>
      </c>
      <c r="G78" s="50">
        <f t="shared" si="11"/>
        <v>384760</v>
      </c>
      <c r="H78" s="333" t="str">
        <f t="shared" si="9"/>
        <v>89.52%</v>
      </c>
      <c r="I78" s="16"/>
      <c r="K78" s="44"/>
    </row>
    <row r="79" spans="1:11">
      <c r="A79" s="16"/>
      <c r="B79" s="174">
        <f>'인원 입력 기능'!G78</f>
        <v>74</v>
      </c>
      <c r="C79" s="48">
        <f t="shared" si="7"/>
        <v>8</v>
      </c>
      <c r="D79" s="177">
        <f t="shared" si="10"/>
        <v>9</v>
      </c>
      <c r="E79" s="332">
        <f>'인원 입력 기능'!J78</f>
        <v>11268</v>
      </c>
      <c r="F79" s="49" t="str">
        <f t="shared" si="8"/>
        <v>2.62%</v>
      </c>
      <c r="G79" s="50">
        <f t="shared" si="11"/>
        <v>396028</v>
      </c>
      <c r="H79" s="333" t="str">
        <f t="shared" si="9"/>
        <v>92.14%</v>
      </c>
      <c r="I79" s="16"/>
      <c r="K79" s="44"/>
    </row>
    <row r="80" spans="1:11">
      <c r="A80" s="16"/>
      <c r="B80" s="174">
        <f>'인원 입력 기능'!G79</f>
        <v>73</v>
      </c>
      <c r="C80" s="48">
        <f t="shared" si="7"/>
        <v>8</v>
      </c>
      <c r="D80" s="177">
        <f t="shared" si="10"/>
        <v>7</v>
      </c>
      <c r="E80" s="332">
        <f>'인원 입력 기능'!J79</f>
        <v>10902</v>
      </c>
      <c r="F80" s="49" t="str">
        <f t="shared" si="8"/>
        <v>2.54%</v>
      </c>
      <c r="G80" s="50">
        <f t="shared" si="11"/>
        <v>406930</v>
      </c>
      <c r="H80" s="333" t="str">
        <f t="shared" si="9"/>
        <v>94.68%</v>
      </c>
      <c r="I80" s="16"/>
      <c r="K80" s="44"/>
    </row>
    <row r="81" spans="1:11">
      <c r="A81" s="16"/>
      <c r="B81" s="174">
        <f>'인원 입력 기능'!G80</f>
        <v>72</v>
      </c>
      <c r="C81" s="48">
        <f t="shared" si="7"/>
        <v>8</v>
      </c>
      <c r="D81" s="177">
        <f t="shared" si="10"/>
        <v>5</v>
      </c>
      <c r="E81" s="332">
        <f>'인원 입력 기능'!J80</f>
        <v>4589</v>
      </c>
      <c r="F81" s="49" t="str">
        <f t="shared" si="8"/>
        <v>1.07%</v>
      </c>
      <c r="G81" s="50">
        <f>E81+G80</f>
        <v>411519</v>
      </c>
      <c r="H81" s="333" t="str">
        <f t="shared" si="9"/>
        <v>95.75%</v>
      </c>
      <c r="I81" s="16"/>
      <c r="K81" s="44"/>
    </row>
    <row r="82" spans="1:11">
      <c r="A82" s="16"/>
      <c r="B82" s="174">
        <f>'인원 입력 기능'!G81</f>
        <v>71</v>
      </c>
      <c r="C82" s="48">
        <f t="shared" si="7"/>
        <v>8</v>
      </c>
      <c r="D82" s="177">
        <f t="shared" si="10"/>
        <v>4</v>
      </c>
      <c r="E82" s="332">
        <f>'인원 입력 기능'!J81</f>
        <v>4843</v>
      </c>
      <c r="F82" s="49" t="str">
        <f t="shared" si="8"/>
        <v>1.13%</v>
      </c>
      <c r="G82" s="50">
        <f t="shared" ref="G82:G86" si="12">E82+G81</f>
        <v>416362</v>
      </c>
      <c r="H82" s="333" t="str">
        <f t="shared" si="9"/>
        <v>96.87%</v>
      </c>
      <c r="I82" s="16"/>
      <c r="K82" s="44"/>
    </row>
    <row r="83" spans="1:11">
      <c r="A83" s="16"/>
      <c r="B83" s="174">
        <f>'인원 입력 기능'!G82</f>
        <v>70</v>
      </c>
      <c r="C83" s="48">
        <f t="shared" si="7"/>
        <v>9</v>
      </c>
      <c r="D83" s="177">
        <f t="shared" si="10"/>
        <v>2</v>
      </c>
      <c r="E83" s="332">
        <f>'인원 입력 기능'!J82</f>
        <v>5773</v>
      </c>
      <c r="F83" s="49" t="str">
        <f t="shared" si="8"/>
        <v>1.34%</v>
      </c>
      <c r="G83" s="50">
        <f t="shared" si="12"/>
        <v>422135</v>
      </c>
      <c r="H83" s="333" t="str">
        <f t="shared" si="9"/>
        <v>98.22%</v>
      </c>
      <c r="I83" s="16"/>
      <c r="K83" s="44"/>
    </row>
    <row r="84" spans="1:11">
      <c r="A84" s="16"/>
      <c r="B84" s="174">
        <f>'인원 입력 기능'!G83</f>
        <v>69</v>
      </c>
      <c r="C84" s="48">
        <f t="shared" si="7"/>
        <v>9</v>
      </c>
      <c r="D84" s="177">
        <f t="shared" si="10"/>
        <v>1</v>
      </c>
      <c r="E84" s="332">
        <f>'인원 입력 기능'!J83</f>
        <v>2583</v>
      </c>
      <c r="F84" s="49" t="str">
        <f t="shared" si="8"/>
        <v>0.6%</v>
      </c>
      <c r="G84" s="50">
        <f t="shared" si="12"/>
        <v>424718</v>
      </c>
      <c r="H84" s="333" t="str">
        <f t="shared" si="9"/>
        <v>98.82%</v>
      </c>
      <c r="I84" s="16"/>
      <c r="K84" s="44"/>
    </row>
    <row r="85" spans="1:11">
      <c r="A85" s="16"/>
      <c r="B85" s="239">
        <f>'인원 입력 기능'!G84</f>
        <v>68</v>
      </c>
      <c r="C85" s="240">
        <f t="shared" si="7"/>
        <v>9</v>
      </c>
      <c r="D85" s="241">
        <f t="shared" si="10"/>
        <v>1</v>
      </c>
      <c r="E85" s="332">
        <f>'인원 입력 기능'!J84</f>
        <v>1864</v>
      </c>
      <c r="F85" s="49" t="str">
        <f t="shared" si="8"/>
        <v>0.43%</v>
      </c>
      <c r="G85" s="50">
        <f t="shared" si="12"/>
        <v>426582</v>
      </c>
      <c r="H85" s="333" t="str">
        <f t="shared" si="9"/>
        <v>99.25%</v>
      </c>
      <c r="I85" s="16"/>
      <c r="K85" s="44"/>
    </row>
    <row r="86" spans="1:11">
      <c r="A86" s="16"/>
      <c r="B86" s="246">
        <f>'인원 입력 기능'!G85</f>
        <v>67</v>
      </c>
      <c r="C86" s="242">
        <f t="shared" si="7"/>
        <v>9</v>
      </c>
      <c r="D86" s="247">
        <f t="shared" si="10"/>
        <v>1</v>
      </c>
      <c r="E86" s="332">
        <f>'인원 입력 기능'!J85</f>
        <v>820</v>
      </c>
      <c r="F86" s="49" t="str">
        <f t="shared" si="8"/>
        <v>0.19%</v>
      </c>
      <c r="G86" s="50">
        <f t="shared" si="12"/>
        <v>427402</v>
      </c>
      <c r="H86" s="333" t="str">
        <f t="shared" si="9"/>
        <v>99.44%</v>
      </c>
      <c r="I86" s="16"/>
      <c r="K86" s="44"/>
    </row>
    <row r="87" spans="1:11">
      <c r="A87" s="16"/>
      <c r="B87" s="246">
        <f>'인원 입력 기능'!G86</f>
        <v>66</v>
      </c>
      <c r="C87" s="242">
        <f t="shared" si="7"/>
        <v>9</v>
      </c>
      <c r="D87" s="247">
        <f t="shared" ref="D87:D90" si="13">ROUND(100*(1-(G86+G87)/2/$H$2),0)</f>
        <v>0</v>
      </c>
      <c r="E87" s="332">
        <f>'인원 입력 기능'!J86</f>
        <v>724</v>
      </c>
      <c r="F87" s="49" t="str">
        <f t="shared" ref="F87:F90" si="14">IF(ROUND(E87*100/$H$2,2)&gt;0,ROUND(E87*100/$H$2,2),IF(ROUND(E87*100/$H$2,3)&gt;0,ROUND(E87*100/$H$2,3),IF(ROUND(E87*100/$H$2,4)&gt;0,ROUND(E87*100/$H$2,4),IF(ROUND(E87*100/$H$2,5)&gt;0,ROUND(E87*100/$H$2,5),0))))&amp;"%"</f>
        <v>0.17%</v>
      </c>
      <c r="G87" s="50">
        <f t="shared" ref="G87:G90" si="15">E87+G86</f>
        <v>428126</v>
      </c>
      <c r="H87" s="333" t="str">
        <f t="shared" ref="H87:H90" si="16">ROUND(G87*100/$H$2,2)&amp;"%"</f>
        <v>99.61%</v>
      </c>
      <c r="I87" s="16"/>
      <c r="K87" s="44"/>
    </row>
    <row r="88" spans="1:11">
      <c r="A88" s="16"/>
      <c r="B88" s="246">
        <f>'인원 입력 기능'!G87</f>
        <v>65</v>
      </c>
      <c r="C88" s="242">
        <f t="shared" si="7"/>
        <v>9</v>
      </c>
      <c r="D88" s="247">
        <f t="shared" si="13"/>
        <v>0</v>
      </c>
      <c r="E88" s="332">
        <f>'인원 입력 기능'!J87</f>
        <v>1132</v>
      </c>
      <c r="F88" s="49" t="str">
        <f t="shared" si="14"/>
        <v>0.26%</v>
      </c>
      <c r="G88" s="50">
        <f t="shared" si="15"/>
        <v>429258</v>
      </c>
      <c r="H88" s="333" t="str">
        <f t="shared" si="16"/>
        <v>99.87%</v>
      </c>
      <c r="I88" s="16"/>
      <c r="K88" s="44"/>
    </row>
    <row r="89" spans="1:11">
      <c r="A89" s="16"/>
      <c r="B89" s="246">
        <f>'인원 입력 기능'!G88</f>
        <v>64</v>
      </c>
      <c r="C89" s="242">
        <f t="shared" si="7"/>
        <v>9</v>
      </c>
      <c r="D89" s="247">
        <f t="shared" si="13"/>
        <v>0</v>
      </c>
      <c r="E89" s="332">
        <f>'인원 입력 기능'!J88</f>
        <v>50</v>
      </c>
      <c r="F89" s="49" t="str">
        <f t="shared" si="14"/>
        <v>0.01%</v>
      </c>
      <c r="G89" s="50">
        <f t="shared" si="15"/>
        <v>429308</v>
      </c>
      <c r="H89" s="333" t="str">
        <f t="shared" si="16"/>
        <v>99.89%</v>
      </c>
      <c r="I89" s="16"/>
      <c r="K89" s="44"/>
    </row>
    <row r="90" spans="1:11" ht="17.5" thickBot="1">
      <c r="A90" s="16"/>
      <c r="B90" s="248">
        <f>'인원 입력 기능'!G89</f>
        <v>63</v>
      </c>
      <c r="C90" s="249">
        <f t="shared" si="7"/>
        <v>9</v>
      </c>
      <c r="D90" s="250">
        <f t="shared" si="13"/>
        <v>0</v>
      </c>
      <c r="E90" s="334">
        <f>'인원 입력 기능'!J89</f>
        <v>491</v>
      </c>
      <c r="F90" s="335" t="str">
        <f t="shared" si="14"/>
        <v>0.11%</v>
      </c>
      <c r="G90" s="336">
        <f t="shared" si="15"/>
        <v>429799</v>
      </c>
      <c r="H90" s="337" t="str">
        <f t="shared" si="16"/>
        <v>100%</v>
      </c>
      <c r="I90" s="16"/>
      <c r="K90" s="44"/>
    </row>
    <row r="91" spans="1:11" hidden="1">
      <c r="A91" s="16"/>
      <c r="B91" s="46">
        <f>'인원 입력 기능'!G91</f>
        <v>0</v>
      </c>
      <c r="C91" s="48">
        <f t="shared" si="7"/>
        <v>9</v>
      </c>
      <c r="D91" s="63" t="e">
        <f t="shared" ref="D91:D105" si="17">ROUND(100*(1-(0+G91)/2/$H$2),2)</f>
        <v>#REF!</v>
      </c>
      <c r="E91" s="324">
        <f>'인원 입력 기능'!J91</f>
        <v>0</v>
      </c>
      <c r="F91" s="325" t="str">
        <f t="shared" si="8"/>
        <v>0%</v>
      </c>
      <c r="G91" s="326" t="e">
        <f>E91+#REF!</f>
        <v>#REF!</v>
      </c>
      <c r="H91" s="327" t="e">
        <f t="shared" si="9"/>
        <v>#REF!</v>
      </c>
      <c r="I91" s="16"/>
      <c r="K91" s="44"/>
    </row>
    <row r="92" spans="1:11" hidden="1">
      <c r="A92" s="16"/>
      <c r="B92" s="46">
        <f>'인원 입력 기능'!G92</f>
        <v>0</v>
      </c>
      <c r="C92" s="48">
        <f t="shared" si="7"/>
        <v>9</v>
      </c>
      <c r="D92" s="63" t="e">
        <f t="shared" si="17"/>
        <v>#REF!</v>
      </c>
      <c r="E92" s="66">
        <f>'인원 입력 기능'!J92</f>
        <v>0</v>
      </c>
      <c r="F92" s="49" t="str">
        <f t="shared" si="8"/>
        <v>0%</v>
      </c>
      <c r="G92" s="50" t="e">
        <f t="shared" ref="G92:G105" si="18">E92+G91</f>
        <v>#REF!</v>
      </c>
      <c r="H92" s="53" t="e">
        <f t="shared" si="9"/>
        <v>#REF!</v>
      </c>
      <c r="I92" s="16"/>
      <c r="K92" s="44"/>
    </row>
    <row r="93" spans="1:11" hidden="1">
      <c r="A93" s="16"/>
      <c r="B93" s="46">
        <f>'인원 입력 기능'!G93</f>
        <v>0</v>
      </c>
      <c r="C93" s="48">
        <f t="shared" si="7"/>
        <v>9</v>
      </c>
      <c r="D93" s="63" t="e">
        <f t="shared" si="17"/>
        <v>#REF!</v>
      </c>
      <c r="E93" s="66">
        <f>'인원 입력 기능'!J93</f>
        <v>0</v>
      </c>
      <c r="F93" s="49" t="str">
        <f t="shared" si="8"/>
        <v>0%</v>
      </c>
      <c r="G93" s="50" t="e">
        <f t="shared" si="18"/>
        <v>#REF!</v>
      </c>
      <c r="H93" s="53" t="e">
        <f t="shared" si="9"/>
        <v>#REF!</v>
      </c>
      <c r="I93" s="16"/>
      <c r="K93" s="44"/>
    </row>
    <row r="94" spans="1:11" hidden="1">
      <c r="A94" s="16"/>
      <c r="B94" s="46">
        <f>'인원 입력 기능'!G94</f>
        <v>0</v>
      </c>
      <c r="C94" s="48">
        <f t="shared" si="7"/>
        <v>9</v>
      </c>
      <c r="D94" s="63" t="e">
        <f t="shared" si="17"/>
        <v>#REF!</v>
      </c>
      <c r="E94" s="66">
        <f>'인원 입력 기능'!J94</f>
        <v>0</v>
      </c>
      <c r="F94" s="49" t="str">
        <f t="shared" si="8"/>
        <v>0%</v>
      </c>
      <c r="G94" s="50" t="e">
        <f t="shared" si="18"/>
        <v>#REF!</v>
      </c>
      <c r="H94" s="53" t="e">
        <f t="shared" si="9"/>
        <v>#REF!</v>
      </c>
      <c r="I94" s="16"/>
      <c r="K94" s="44"/>
    </row>
    <row r="95" spans="1:11" hidden="1">
      <c r="A95" s="16"/>
      <c r="B95" s="46">
        <f>'인원 입력 기능'!G95</f>
        <v>0</v>
      </c>
      <c r="C95" s="48">
        <f t="shared" si="7"/>
        <v>9</v>
      </c>
      <c r="D95" s="63" t="e">
        <f t="shared" si="17"/>
        <v>#REF!</v>
      </c>
      <c r="E95" s="66">
        <f>'인원 입력 기능'!J95</f>
        <v>0</v>
      </c>
      <c r="F95" s="49" t="str">
        <f t="shared" si="8"/>
        <v>0%</v>
      </c>
      <c r="G95" s="50" t="e">
        <f t="shared" si="18"/>
        <v>#REF!</v>
      </c>
      <c r="H95" s="53" t="e">
        <f t="shared" si="9"/>
        <v>#REF!</v>
      </c>
      <c r="I95" s="16"/>
      <c r="K95" s="44"/>
    </row>
    <row r="96" spans="1:11" hidden="1">
      <c r="A96" s="16"/>
      <c r="B96" s="46">
        <f>'인원 입력 기능'!G96</f>
        <v>0</v>
      </c>
      <c r="C96" s="48">
        <f t="shared" si="7"/>
        <v>9</v>
      </c>
      <c r="D96" s="63" t="e">
        <f t="shared" si="17"/>
        <v>#REF!</v>
      </c>
      <c r="E96" s="66">
        <f>'인원 입력 기능'!J96</f>
        <v>0</v>
      </c>
      <c r="F96" s="49" t="str">
        <f t="shared" si="8"/>
        <v>0%</v>
      </c>
      <c r="G96" s="50" t="e">
        <f t="shared" si="18"/>
        <v>#REF!</v>
      </c>
      <c r="H96" s="53" t="e">
        <f t="shared" si="9"/>
        <v>#REF!</v>
      </c>
      <c r="I96" s="16"/>
      <c r="K96" s="44"/>
    </row>
    <row r="97" spans="1:11" hidden="1">
      <c r="A97" s="16"/>
      <c r="B97" s="46">
        <f>'인원 입력 기능'!G97</f>
        <v>0</v>
      </c>
      <c r="C97" s="48">
        <f t="shared" si="7"/>
        <v>9</v>
      </c>
      <c r="D97" s="63" t="e">
        <f t="shared" si="17"/>
        <v>#REF!</v>
      </c>
      <c r="E97" s="66">
        <f>'인원 입력 기능'!J97</f>
        <v>0</v>
      </c>
      <c r="F97" s="49" t="str">
        <f t="shared" si="8"/>
        <v>0%</v>
      </c>
      <c r="G97" s="50" t="e">
        <f t="shared" si="18"/>
        <v>#REF!</v>
      </c>
      <c r="H97" s="53" t="e">
        <f t="shared" si="9"/>
        <v>#REF!</v>
      </c>
      <c r="I97" s="16"/>
      <c r="K97" s="44"/>
    </row>
    <row r="98" spans="1:11" hidden="1">
      <c r="A98" s="16"/>
      <c r="B98" s="46">
        <f>'인원 입력 기능'!G98</f>
        <v>0</v>
      </c>
      <c r="C98" s="48">
        <f t="shared" si="7"/>
        <v>9</v>
      </c>
      <c r="D98" s="63" t="e">
        <f t="shared" si="17"/>
        <v>#REF!</v>
      </c>
      <c r="E98" s="66">
        <f>'인원 입력 기능'!J98</f>
        <v>0</v>
      </c>
      <c r="F98" s="49" t="str">
        <f t="shared" si="8"/>
        <v>0%</v>
      </c>
      <c r="G98" s="50" t="e">
        <f t="shared" si="18"/>
        <v>#REF!</v>
      </c>
      <c r="H98" s="53" t="e">
        <f t="shared" si="9"/>
        <v>#REF!</v>
      </c>
      <c r="I98" s="16"/>
      <c r="K98" s="44"/>
    </row>
    <row r="99" spans="1:11" hidden="1">
      <c r="A99" s="16"/>
      <c r="B99" s="46">
        <f>'인원 입력 기능'!G99</f>
        <v>0</v>
      </c>
      <c r="C99" s="48">
        <f t="shared" si="7"/>
        <v>9</v>
      </c>
      <c r="D99" s="63" t="e">
        <f t="shared" si="17"/>
        <v>#REF!</v>
      </c>
      <c r="E99" s="66">
        <f>'인원 입력 기능'!J99</f>
        <v>0</v>
      </c>
      <c r="F99" s="49" t="str">
        <f t="shared" si="8"/>
        <v>0%</v>
      </c>
      <c r="G99" s="50" t="e">
        <f t="shared" si="18"/>
        <v>#REF!</v>
      </c>
      <c r="H99" s="53" t="e">
        <f t="shared" si="9"/>
        <v>#REF!</v>
      </c>
      <c r="I99" s="16"/>
      <c r="K99" s="44"/>
    </row>
    <row r="100" spans="1:11" hidden="1">
      <c r="A100" s="16"/>
      <c r="B100" s="46">
        <f>'인원 입력 기능'!G100</f>
        <v>0</v>
      </c>
      <c r="C100" s="48">
        <f t="shared" si="7"/>
        <v>9</v>
      </c>
      <c r="D100" s="63" t="e">
        <f t="shared" si="17"/>
        <v>#REF!</v>
      </c>
      <c r="E100" s="66">
        <f>'인원 입력 기능'!J100</f>
        <v>0</v>
      </c>
      <c r="F100" s="49" t="str">
        <f t="shared" si="8"/>
        <v>0%</v>
      </c>
      <c r="G100" s="50" t="e">
        <f t="shared" si="18"/>
        <v>#REF!</v>
      </c>
      <c r="H100" s="53" t="e">
        <f t="shared" si="9"/>
        <v>#REF!</v>
      </c>
      <c r="I100" s="16"/>
      <c r="K100" s="44"/>
    </row>
    <row r="101" spans="1:11" hidden="1">
      <c r="A101" s="16"/>
      <c r="B101" s="46">
        <f>'인원 입력 기능'!G101</f>
        <v>0</v>
      </c>
      <c r="C101" s="48">
        <f t="shared" si="7"/>
        <v>9</v>
      </c>
      <c r="D101" s="63" t="e">
        <f t="shared" si="17"/>
        <v>#REF!</v>
      </c>
      <c r="E101" s="66">
        <f>'인원 입력 기능'!J101</f>
        <v>0</v>
      </c>
      <c r="F101" s="49" t="str">
        <f t="shared" si="8"/>
        <v>0%</v>
      </c>
      <c r="G101" s="50" t="e">
        <f t="shared" si="18"/>
        <v>#REF!</v>
      </c>
      <c r="H101" s="53" t="e">
        <f t="shared" si="9"/>
        <v>#REF!</v>
      </c>
      <c r="I101" s="16"/>
      <c r="K101" s="44"/>
    </row>
    <row r="102" spans="1:11" hidden="1">
      <c r="A102" s="16"/>
      <c r="B102" s="46">
        <f>'인원 입력 기능'!G102</f>
        <v>0</v>
      </c>
      <c r="C102" s="48">
        <f t="shared" ref="C102:C105" si="19">IF(ROUND(B102,0)&gt;=$M$6,1,IF(ROUND(B102,0)&gt;=$M$7,2,IF(ROUND(B102,0)&gt;=$M$8,3,IF(ROUND(B102,0)&gt;=$M$9,4,IF(ROUND(B102,0)&gt;=$M$10,5,IF(ROUND(B102,0)&gt;=$M$11,6,IF(ROUND(B102,0)&gt;=$M$12,7,IF(ROUND(B102,0)&gt;=$M$13,8,9))))))))</f>
        <v>9</v>
      </c>
      <c r="D102" s="63" t="e">
        <f t="shared" si="17"/>
        <v>#REF!</v>
      </c>
      <c r="E102" s="66">
        <f>'인원 입력 기능'!J102</f>
        <v>0</v>
      </c>
      <c r="F102" s="49" t="str">
        <f t="shared" si="8"/>
        <v>0%</v>
      </c>
      <c r="G102" s="50" t="e">
        <f t="shared" si="18"/>
        <v>#REF!</v>
      </c>
      <c r="H102" s="53" t="e">
        <f t="shared" si="9"/>
        <v>#REF!</v>
      </c>
      <c r="I102" s="16"/>
      <c r="K102" s="44"/>
    </row>
    <row r="103" spans="1:11" hidden="1">
      <c r="A103" s="16"/>
      <c r="B103" s="46">
        <f>'인원 입력 기능'!G103</f>
        <v>0</v>
      </c>
      <c r="C103" s="48">
        <f t="shared" si="19"/>
        <v>9</v>
      </c>
      <c r="D103" s="63" t="e">
        <f t="shared" si="17"/>
        <v>#REF!</v>
      </c>
      <c r="E103" s="66">
        <f>'인원 입력 기능'!J103</f>
        <v>0</v>
      </c>
      <c r="F103" s="49" t="str">
        <f t="shared" si="8"/>
        <v>0%</v>
      </c>
      <c r="G103" s="50" t="e">
        <f t="shared" si="18"/>
        <v>#REF!</v>
      </c>
      <c r="H103" s="53" t="e">
        <f t="shared" si="9"/>
        <v>#REF!</v>
      </c>
      <c r="I103" s="16"/>
      <c r="K103" s="44"/>
    </row>
    <row r="104" spans="1:11" hidden="1">
      <c r="A104" s="16"/>
      <c r="B104" s="46">
        <f>'인원 입력 기능'!G104</f>
        <v>0</v>
      </c>
      <c r="C104" s="48">
        <f t="shared" si="19"/>
        <v>9</v>
      </c>
      <c r="D104" s="63" t="e">
        <f t="shared" si="17"/>
        <v>#REF!</v>
      </c>
      <c r="E104" s="66">
        <f>'인원 입력 기능'!J104</f>
        <v>0</v>
      </c>
      <c r="F104" s="49" t="str">
        <f t="shared" si="8"/>
        <v>0%</v>
      </c>
      <c r="G104" s="50" t="e">
        <f t="shared" si="18"/>
        <v>#REF!</v>
      </c>
      <c r="H104" s="53" t="e">
        <f t="shared" si="9"/>
        <v>#REF!</v>
      </c>
      <c r="I104" s="16"/>
    </row>
    <row r="105" spans="1:11" ht="17.5" hidden="1" thickBot="1">
      <c r="A105" s="16"/>
      <c r="B105" s="47">
        <f>'인원 입력 기능'!G105</f>
        <v>0</v>
      </c>
      <c r="C105" s="54">
        <f t="shared" si="19"/>
        <v>9</v>
      </c>
      <c r="D105" s="64" t="e">
        <f t="shared" si="17"/>
        <v>#REF!</v>
      </c>
      <c r="E105" s="67">
        <f>'인원 입력 기능'!J105</f>
        <v>0</v>
      </c>
      <c r="F105" s="55" t="str">
        <f t="shared" si="8"/>
        <v>0%</v>
      </c>
      <c r="G105" s="50" t="e">
        <f t="shared" si="18"/>
        <v>#REF!</v>
      </c>
      <c r="H105" s="56" t="e">
        <f t="shared" si="9"/>
        <v>#REF!</v>
      </c>
      <c r="I105" s="16"/>
    </row>
    <row r="106" spans="1:11">
      <c r="A106" s="16"/>
      <c r="B106" s="16"/>
      <c r="C106" s="16"/>
      <c r="D106" s="16"/>
      <c r="E106" s="16"/>
      <c r="F106" s="16"/>
      <c r="G106" s="16"/>
      <c r="H106" s="16"/>
      <c r="I106" s="16"/>
    </row>
  </sheetData>
  <mergeCells count="2">
    <mergeCell ref="C2:D2"/>
    <mergeCell ref="C3:D3"/>
  </mergeCells>
  <phoneticPr fontId="1" type="noConversion"/>
  <conditionalFormatting sqref="B6:B89 B91:B105">
    <cfRule type="expression" dxfId="10" priority="1">
      <formula>$B6=$B7</formula>
    </cfRule>
  </conditionalFormatting>
  <conditionalFormatting sqref="B6:H105">
    <cfRule type="expression" dxfId="9" priority="2">
      <formula>OR($B6=$M$6:$M$13)</formula>
    </cfRule>
  </conditionalFormatting>
  <conditionalFormatting sqref="B90">
    <cfRule type="expression" dxfId="8" priority="12">
      <formula>$B90=#REF!</formula>
    </cfRule>
  </conditionalFormatting>
  <pageMargins left="0.7" right="0.7" top="0.75" bottom="0.75" header="0.3" footer="0.3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1B8F-B98B-884A-9264-AF827B58C631}">
  <sheetPr>
    <tabColor rgb="FF00B050"/>
    <pageSetUpPr fitToPage="1"/>
  </sheetPr>
  <dimension ref="A1:AM187"/>
  <sheetViews>
    <sheetView zoomScale="85" zoomScaleNormal="85" workbookViewId="0">
      <selection activeCell="C7" sqref="C7"/>
    </sheetView>
  </sheetViews>
  <sheetFormatPr defaultRowHeight="17"/>
  <cols>
    <col min="2" max="2" width="14.08203125" style="91" customWidth="1"/>
    <col min="3" max="28" width="14.08203125" customWidth="1"/>
    <col min="29" max="30" width="17.08203125" hidden="1" customWidth="1"/>
    <col min="31" max="34" width="11.25" style="35" hidden="1" customWidth="1"/>
    <col min="35" max="35" width="11.25" style="194" hidden="1" customWidth="1"/>
    <col min="36" max="36" width="13.33203125" style="35" hidden="1" customWidth="1"/>
    <col min="37" max="39" width="8.6640625" hidden="1" customWidth="1"/>
  </cols>
  <sheetData>
    <row r="1" spans="1:39" ht="17.5" thickBot="1">
      <c r="A1" s="16"/>
      <c r="B1" s="80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39">
      <c r="A2" s="16"/>
      <c r="B2" s="97" t="s">
        <v>21</v>
      </c>
      <c r="C2" s="435" t="s">
        <v>95</v>
      </c>
      <c r="D2" s="436"/>
      <c r="E2" s="43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E2"/>
      <c r="AF2"/>
      <c r="AG2"/>
      <c r="AH2"/>
      <c r="AI2"/>
      <c r="AJ2"/>
    </row>
    <row r="3" spans="1:39" ht="17.5" thickBot="1">
      <c r="A3" s="16"/>
      <c r="B3" s="98" t="s">
        <v>8</v>
      </c>
      <c r="C3" s="398" t="s">
        <v>105</v>
      </c>
      <c r="D3" s="399"/>
      <c r="E3" s="400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E3"/>
      <c r="AF3"/>
      <c r="AG3"/>
      <c r="AH3"/>
      <c r="AI3"/>
      <c r="AJ3"/>
    </row>
    <row r="4" spans="1:39" ht="17.5" thickBot="1">
      <c r="A4" s="16"/>
      <c r="B4" s="81"/>
      <c r="C4" s="17"/>
      <c r="D4" s="17"/>
      <c r="E4" s="17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39" s="91" customFormat="1" ht="17.5" thickBot="1">
      <c r="A5" s="80"/>
      <c r="B5" s="82" t="s">
        <v>33</v>
      </c>
      <c r="C5" s="92">
        <v>26</v>
      </c>
      <c r="D5" s="93">
        <v>24</v>
      </c>
      <c r="E5" s="93">
        <v>23</v>
      </c>
      <c r="F5" s="93">
        <v>22</v>
      </c>
      <c r="G5" s="93">
        <v>21</v>
      </c>
      <c r="H5" s="93">
        <v>20</v>
      </c>
      <c r="I5" s="93">
        <v>19</v>
      </c>
      <c r="J5" s="93">
        <v>18</v>
      </c>
      <c r="K5" s="93">
        <v>17</v>
      </c>
      <c r="L5" s="93">
        <v>16</v>
      </c>
      <c r="M5" s="93">
        <v>15</v>
      </c>
      <c r="N5" s="93">
        <v>14</v>
      </c>
      <c r="O5" s="93">
        <v>13</v>
      </c>
      <c r="P5" s="93">
        <v>12</v>
      </c>
      <c r="Q5" s="93">
        <v>11</v>
      </c>
      <c r="R5" s="93">
        <v>10</v>
      </c>
      <c r="S5" s="93">
        <v>9</v>
      </c>
      <c r="T5" s="93">
        <v>8</v>
      </c>
      <c r="U5" s="93">
        <v>7</v>
      </c>
      <c r="V5" s="93">
        <v>6</v>
      </c>
      <c r="W5" s="93">
        <v>5</v>
      </c>
      <c r="X5" s="93">
        <v>4</v>
      </c>
      <c r="Y5" s="93">
        <v>3</v>
      </c>
      <c r="Z5" s="93">
        <v>2</v>
      </c>
      <c r="AA5" s="94">
        <v>0</v>
      </c>
      <c r="AB5" s="95"/>
      <c r="AC5" s="95" t="s">
        <v>29</v>
      </c>
      <c r="AD5" s="95" t="s">
        <v>30</v>
      </c>
      <c r="AE5" s="96" t="s">
        <v>23</v>
      </c>
      <c r="AF5" s="96" t="s">
        <v>31</v>
      </c>
      <c r="AG5" s="96" t="s">
        <v>32</v>
      </c>
      <c r="AH5" s="96" t="s">
        <v>81</v>
      </c>
      <c r="AI5" s="96" t="s">
        <v>82</v>
      </c>
      <c r="AJ5" s="96" t="s">
        <v>28</v>
      </c>
    </row>
    <row r="6" spans="1:39">
      <c r="A6" s="16"/>
      <c r="B6" s="83">
        <v>100</v>
      </c>
      <c r="C6" s="68">
        <f>IF(OR($B6-C$5&gt;74, $B6-C$5=73, $B6-C$5=1, $B6-C$5&lt;0),"",ROUND(($B6-C$5)*'수학 표준점수 테이블'!$H$10+C$5*'수학 표준점수 테이블'!$H$11+'수학 표준점수 테이블'!$H$14,0))</f>
        <v>144</v>
      </c>
      <c r="D6" s="68" t="str">
        <f>IF(OR($B6-D$5&gt;74, $B6-D$5=73, $B6-D$5=1, $B6-D$5&lt;0),"",ROUND(($B6-D$5)*'수학 표준점수 테이블'!$H$10+D$5*'수학 표준점수 테이블'!$H$11+'수학 표준점수 테이블'!$H$14,0))</f>
        <v/>
      </c>
      <c r="E6" s="68" t="str">
        <f>IF(OR($B6-E$5&gt;74, $B6-E$5=73, $B6-E$5=1, $B6-E$5&lt;0),"",ROUND(($B6-E$5)*'수학 표준점수 테이블'!$H$10+E$5*'수학 표준점수 테이블'!$H$11+'수학 표준점수 테이블'!$H$14,0))</f>
        <v/>
      </c>
      <c r="F6" s="68" t="str">
        <f>IF(OR($B6-F$5&gt;74, $B6-F$5=73, $B6-F$5=1, $B6-F$5&lt;0),"",ROUND(($B6-F$5)*'수학 표준점수 테이블'!$H$10+F$5*'수학 표준점수 테이블'!$H$11+'수학 표준점수 테이블'!$H$14,0))</f>
        <v/>
      </c>
      <c r="G6" s="68" t="str">
        <f>IF(OR($B6-G$5&gt;74, $B6-G$5=73, $B6-G$5=1, $B6-G$5&lt;0),"",ROUND(($B6-G$5)*'수학 표준점수 테이블'!$H$10+G$5*'수학 표준점수 테이블'!$H$11+'수학 표준점수 테이블'!$H$14,0))</f>
        <v/>
      </c>
      <c r="H6" s="68" t="str">
        <f>IF(OR($B6-H$5&gt;74, $B6-H$5=73, $B6-H$5=1, $B6-H$5&lt;0),"",ROUND(($B6-H$5)*'수학 표준점수 테이블'!$H$10+H$5*'수학 표준점수 테이블'!$H$11+'수학 표준점수 테이블'!$H$14,0))</f>
        <v/>
      </c>
      <c r="I6" s="68" t="str">
        <f>IF(OR($B6-I$5&gt;74, $B6-I$5=73, $B6-I$5=1, $B6-I$5&lt;0),"",ROUND(($B6-I$5)*'수학 표준점수 테이블'!$H$10+I$5*'수학 표준점수 테이블'!$H$11+'수학 표준점수 테이블'!$H$14,0))</f>
        <v/>
      </c>
      <c r="J6" s="68" t="str">
        <f>IF(OR($B6-J$5&gt;74, $B6-J$5=73, $B6-J$5=1, $B6-J$5&lt;0),"",ROUND(($B6-J$5)*'수학 표준점수 테이블'!$H$10+J$5*'수학 표준점수 테이블'!$H$11+'수학 표준점수 테이블'!$H$14,0))</f>
        <v/>
      </c>
      <c r="K6" s="68" t="str">
        <f>IF(OR($B6-K$5&gt;74, $B6-K$5=73, $B6-K$5=1, $B6-K$5&lt;0),"",ROUND(($B6-K$5)*'수학 표준점수 테이블'!$H$10+K$5*'수학 표준점수 테이블'!$H$11+'수학 표준점수 테이블'!$H$14,0))</f>
        <v/>
      </c>
      <c r="L6" s="68" t="str">
        <f>IF(OR($B6-L$5&gt;74, $B6-L$5=73, $B6-L$5=1, $B6-L$5&lt;0),"",ROUND(($B6-L$5)*'수학 표준점수 테이블'!$H$10+L$5*'수학 표준점수 테이블'!$H$11+'수학 표준점수 테이블'!$H$14,0))</f>
        <v/>
      </c>
      <c r="M6" s="68" t="str">
        <f>IF(OR($B6-M$5&gt;74, $B6-M$5=73, $B6-M$5=1, $B6-M$5&lt;0),"",ROUND(($B6-M$5)*'수학 표준점수 테이블'!$H$10+M$5*'수학 표준점수 테이블'!$H$11+'수학 표준점수 테이블'!$H$14,0))</f>
        <v/>
      </c>
      <c r="N6" s="68" t="str">
        <f>IF(OR($B6-N$5&gt;74, $B6-N$5=73, $B6-N$5=1, $B6-N$5&lt;0),"",ROUND(($B6-N$5)*'수학 표준점수 테이블'!$H$10+N$5*'수학 표준점수 테이블'!$H$11+'수학 표준점수 테이블'!$H$14,0))</f>
        <v/>
      </c>
      <c r="O6" s="68" t="str">
        <f>IF(OR($B6-O$5&gt;74, $B6-O$5=73, $B6-O$5=1, $B6-O$5&lt;0),"",ROUND(($B6-O$5)*'수학 표준점수 테이블'!$H$10+O$5*'수학 표준점수 테이블'!$H$11+'수학 표준점수 테이블'!$H$14,0))</f>
        <v/>
      </c>
      <c r="P6" s="68" t="str">
        <f>IF(OR($B6-P$5&gt;74, $B6-P$5=73, $B6-P$5=1, $B6-P$5&lt;0),"",ROUND(($B6-P$5)*'수학 표준점수 테이블'!$H$10+P$5*'수학 표준점수 테이블'!$H$11+'수학 표준점수 테이블'!$H$14,0))</f>
        <v/>
      </c>
      <c r="Q6" s="68" t="str">
        <f>IF(OR($B6-Q$5&gt;74, $B6-Q$5=73, $B6-Q$5=1, $B6-Q$5&lt;0),"",ROUND(($B6-Q$5)*'수학 표준점수 테이블'!$H$10+Q$5*'수학 표준점수 테이블'!$H$11+'수학 표준점수 테이블'!$H$14,0))</f>
        <v/>
      </c>
      <c r="R6" s="68" t="str">
        <f>IF(OR($B6-R$5&gt;74, $B6-R$5=73, $B6-R$5=1, $B6-R$5&lt;0),"",ROUND(($B6-R$5)*'수학 표준점수 테이블'!$H$10+R$5*'수학 표준점수 테이블'!$H$11+'수학 표준점수 테이블'!$H$14,0))</f>
        <v/>
      </c>
      <c r="S6" s="68" t="str">
        <f>IF(OR($B6-S$5&gt;74, $B6-S$5=73, $B6-S$5=1, $B6-S$5&lt;0),"",ROUND(($B6-S$5)*'수학 표준점수 테이블'!$H$10+S$5*'수학 표준점수 테이블'!$H$11+'수학 표준점수 테이블'!$H$14,0))</f>
        <v/>
      </c>
      <c r="T6" s="68" t="str">
        <f>IF(OR($B6-T$5&gt;74, $B6-T$5=73, $B6-T$5=1, $B6-T$5&lt;0),"",ROUND(($B6-T$5)*'수학 표준점수 테이블'!$H$10+T$5*'수학 표준점수 테이블'!$H$11+'수학 표준점수 테이블'!$H$14,0))</f>
        <v/>
      </c>
      <c r="U6" s="68" t="str">
        <f>IF(OR($B6-U$5&gt;74, $B6-U$5=73, $B6-U$5=1, $B6-U$5&lt;0),"",ROUND(($B6-U$5)*'수학 표준점수 테이블'!$H$10+U$5*'수학 표준점수 테이블'!$H$11+'수학 표준점수 테이블'!$H$14,0))</f>
        <v/>
      </c>
      <c r="V6" s="68" t="str">
        <f>IF(OR($B6-V$5&gt;74, $B6-V$5=73, $B6-V$5=1, $B6-V$5&lt;0),"",ROUND(($B6-V$5)*'수학 표준점수 테이블'!$H$10+V$5*'수학 표준점수 테이블'!$H$11+'수학 표준점수 테이블'!$H$14,0))</f>
        <v/>
      </c>
      <c r="W6" s="68" t="str">
        <f>IF(OR($B6-W$5&gt;74, $B6-W$5=73, $B6-W$5=1, $B6-W$5&lt;0),"",ROUND(($B6-W$5)*'수학 표준점수 테이블'!$H$10+W$5*'수학 표준점수 테이블'!$H$11+'수학 표준점수 테이블'!$H$14,0))</f>
        <v/>
      </c>
      <c r="X6" s="68" t="str">
        <f>IF(OR($B6-X$5&gt;74, $B6-X$5=73, $B6-X$5=1, $B6-X$5&lt;0),"",ROUND(($B6-X$5)*'수학 표준점수 테이블'!$H$10+X$5*'수학 표준점수 테이블'!$H$11+'수학 표준점수 테이블'!$H$14,0))</f>
        <v/>
      </c>
      <c r="Y6" s="68" t="str">
        <f>IF(OR($B6-Y$5&gt;74, $B6-Y$5=73, $B6-Y$5=1, $B6-Y$5&lt;0),"",ROUND(($B6-Y$5)*'수학 표준점수 테이블'!$H$10+Y$5*'수학 표준점수 테이블'!$H$11+'수학 표준점수 테이블'!$H$14,0))</f>
        <v/>
      </c>
      <c r="Z6" s="68" t="str">
        <f>IF(OR($B6-Z$5&gt;74, $B6-Z$5=73, $B6-Z$5=1, $B6-Z$5&lt;0),"",ROUND(($B6-Z$5)*'수학 표준점수 테이블'!$H$10+Z$5*'수학 표준점수 테이블'!$H$11+'수학 표준점수 테이블'!$H$14,0))</f>
        <v/>
      </c>
      <c r="AA6" s="69" t="str">
        <f>IF(OR($B6-AA$5&gt;74, $B6-AA$5=73, $B6-AA$5=1, $B6-AA$5&lt;0),"",ROUND(($B6-AA$5)*'수학 표준점수 테이블'!$H$10+AA$5*'수학 표준점수 테이블'!$H$11+'수학 표준점수 테이블'!$H$14,0))</f>
        <v/>
      </c>
      <c r="AB6" s="34"/>
      <c r="AC6" s="34">
        <f>MIN(C6:AA6)</f>
        <v>144</v>
      </c>
      <c r="AD6" s="34">
        <f>MAX(C6:AA6)</f>
        <v>144</v>
      </c>
      <c r="AE6" s="35">
        <f>IF(AC6=AD6,MAX(C6:AA6),MIN(C6:AA6)&amp;" ~ "&amp;MAX(C6:AA6))</f>
        <v>144</v>
      </c>
      <c r="AF6" s="35">
        <f>IF(ROUND(AC6,0)&gt;=$AM$6,1,IF(ROUND(AC6,0)&gt;=$AM$7,2,IF(ROUND(AC6,0)&gt;=$AM$8,3,IF(ROUND(AC6,0)&gt;=$AM$9,4,IF(ROUND(AC6,0)&gt;=$AM$10,5,IF(ROUND(AC6,0)&gt;=$AM$11,6,IF(ROUND(AC6,0)&gt;=$AM$12,7,IF(ROUND(AC6,0)&gt;=$AM$13,8,9))))))))</f>
        <v>1</v>
      </c>
      <c r="AG6" s="35">
        <f>IF(ROUND(AD6,0)&gt;=$AM$6,1,IF(ROUND(AD6,0)&gt;=$AM$7,2,IF(ROUND(AD6,0)&gt;=$AM$8,3,IF(ROUND(AD6,0)&gt;=$AM$9,4,IF(ROUND(AD6,0)&gt;=$AM$10,5,IF(ROUND(AD6,0)&gt;=$AM$11,6,IF(ROUND(AD6,0)&gt;=$AM$12,7,IF(ROUND(AD6,0)&gt;=$AM$13,8,9))))))))</f>
        <v>1</v>
      </c>
      <c r="AH6" s="35">
        <f>IF(AF6=AG6,AF6,AF6&amp;" ~ "&amp;AG6)</f>
        <v>1</v>
      </c>
      <c r="AI6" s="194" t="str">
        <f>IF(AF6=AG6, AG6&amp;"등급", "조건부 "&amp;AG6&amp;"등급")</f>
        <v>1등급</v>
      </c>
      <c r="AJ6" s="32" t="e">
        <f>IF(AC6=AD6,VLOOKUP(AE6,'인원 입력 기능'!$B$5:$F$102,6,0), VLOOKUP(AC6,'인원 입력 기능'!$B$5:$F$102,6,0)&amp;" ~ "&amp;VLOOKUP(AD6,'인원 입력 기능'!$B$5:$F$102,6,0))</f>
        <v>#REF!</v>
      </c>
      <c r="AL6" s="35">
        <v>1</v>
      </c>
      <c r="AM6" s="178">
        <v>137</v>
      </c>
    </row>
    <row r="7" spans="1:39">
      <c r="A7" s="16"/>
      <c r="B7" s="84">
        <v>99</v>
      </c>
      <c r="C7" s="68" t="str">
        <f>IF(OR($B7-C$5&gt;74, $B7-C$5=73, $B7-C$5=1, $B7-C$5&lt;0),"",ROUND(($B7-C$5)*'수학 표준점수 테이블'!$H$10+C$5*'수학 표준점수 테이블'!$H$11+'수학 표준점수 테이블'!$H$14,0))</f>
        <v/>
      </c>
      <c r="D7" s="68" t="str">
        <f>IF(OR($B7-D$5&gt;74, $B7-D$5=73, $B7-D$5=1, $B7-D$5&lt;0),"",ROUND(($B7-D$5)*'수학 표준점수 테이블'!$H$10+D$5*'수학 표준점수 테이블'!$H$11+'수학 표준점수 테이블'!$H$14,0))</f>
        <v/>
      </c>
      <c r="E7" s="68" t="str">
        <f>IF(OR($B7-E$5&gt;74, $B7-E$5=73, $B7-E$5=1, $B7-E$5&lt;0),"",ROUND(($B7-E$5)*'수학 표준점수 테이블'!$H$10+E$5*'수학 표준점수 테이블'!$H$11+'수학 표준점수 테이블'!$H$14,0))</f>
        <v/>
      </c>
      <c r="F7" s="68" t="str">
        <f>IF(OR($B7-F$5&gt;74, $B7-F$5=73, $B7-F$5=1, $B7-F$5&lt;0),"",ROUND(($B7-F$5)*'수학 표준점수 테이블'!$H$10+F$5*'수학 표준점수 테이블'!$H$11+'수학 표준점수 테이블'!$H$14,0))</f>
        <v/>
      </c>
      <c r="G7" s="68" t="str">
        <f>IF(OR($B7-G$5&gt;74, $B7-G$5=73, $B7-G$5=1, $B7-G$5&lt;0),"",ROUND(($B7-G$5)*'수학 표준점수 테이블'!$H$10+G$5*'수학 표준점수 테이블'!$H$11+'수학 표준점수 테이블'!$H$14,0))</f>
        <v/>
      </c>
      <c r="H7" s="68" t="str">
        <f>IF(OR($B7-H$5&gt;74, $B7-H$5=73, $B7-H$5=1, $B7-H$5&lt;0),"",ROUND(($B7-H$5)*'수학 표준점수 테이블'!$H$10+H$5*'수학 표준점수 테이블'!$H$11+'수학 표준점수 테이블'!$H$14,0))</f>
        <v/>
      </c>
      <c r="I7" s="68" t="str">
        <f>IF(OR($B7-I$5&gt;74, $B7-I$5=73, $B7-I$5=1, $B7-I$5&lt;0),"",ROUND(($B7-I$5)*'수학 표준점수 테이블'!$H$10+I$5*'수학 표준점수 테이블'!$H$11+'수학 표준점수 테이블'!$H$14,0))</f>
        <v/>
      </c>
      <c r="J7" s="68" t="str">
        <f>IF(OR($B7-J$5&gt;74, $B7-J$5=73, $B7-J$5=1, $B7-J$5&lt;0),"",ROUND(($B7-J$5)*'수학 표준점수 테이블'!$H$10+J$5*'수학 표준점수 테이블'!$H$11+'수학 표준점수 테이블'!$H$14,0))</f>
        <v/>
      </c>
      <c r="K7" s="68" t="str">
        <f>IF(OR($B7-K$5&gt;74, $B7-K$5=73, $B7-K$5=1, $B7-K$5&lt;0),"",ROUND(($B7-K$5)*'수학 표준점수 테이블'!$H$10+K$5*'수학 표준점수 테이블'!$H$11+'수학 표준점수 테이블'!$H$14,0))</f>
        <v/>
      </c>
      <c r="L7" s="68" t="str">
        <f>IF(OR($B7-L$5&gt;74, $B7-L$5=73, $B7-L$5=1, $B7-L$5&lt;0),"",ROUND(($B7-L$5)*'수학 표준점수 테이블'!$H$10+L$5*'수학 표준점수 테이블'!$H$11+'수학 표준점수 테이블'!$H$14,0))</f>
        <v/>
      </c>
      <c r="M7" s="68" t="str">
        <f>IF(OR($B7-M$5&gt;74, $B7-M$5=73, $B7-M$5=1, $B7-M$5&lt;0),"",ROUND(($B7-M$5)*'수학 표준점수 테이블'!$H$10+M$5*'수학 표준점수 테이블'!$H$11+'수학 표준점수 테이블'!$H$14,0))</f>
        <v/>
      </c>
      <c r="N7" s="68" t="str">
        <f>IF(OR($B7-N$5&gt;74, $B7-N$5=73, $B7-N$5=1, $B7-N$5&lt;0),"",ROUND(($B7-N$5)*'수학 표준점수 테이블'!$H$10+N$5*'수학 표준점수 테이블'!$H$11+'수학 표준점수 테이블'!$H$14,0))</f>
        <v/>
      </c>
      <c r="O7" s="68" t="str">
        <f>IF(OR($B7-O$5&gt;74, $B7-O$5=73, $B7-O$5=1, $B7-O$5&lt;0),"",ROUND(($B7-O$5)*'수학 표준점수 테이블'!$H$10+O$5*'수학 표준점수 테이블'!$H$11+'수학 표준점수 테이블'!$H$14,0))</f>
        <v/>
      </c>
      <c r="P7" s="68" t="str">
        <f>IF(OR($B7-P$5&gt;74, $B7-P$5=73, $B7-P$5=1, $B7-P$5&lt;0),"",ROUND(($B7-P$5)*'수학 표준점수 테이블'!$H$10+P$5*'수학 표준점수 테이블'!$H$11+'수학 표준점수 테이블'!$H$14,0))</f>
        <v/>
      </c>
      <c r="Q7" s="68" t="str">
        <f>IF(OR($B7-Q$5&gt;74, $B7-Q$5=73, $B7-Q$5=1, $B7-Q$5&lt;0),"",ROUND(($B7-Q$5)*'수학 표준점수 테이블'!$H$10+Q$5*'수학 표준점수 테이블'!$H$11+'수학 표준점수 테이블'!$H$14,0))</f>
        <v/>
      </c>
      <c r="R7" s="68" t="str">
        <f>IF(OR($B7-R$5&gt;74, $B7-R$5=73, $B7-R$5=1, $B7-R$5&lt;0),"",ROUND(($B7-R$5)*'수학 표준점수 테이블'!$H$10+R$5*'수학 표준점수 테이블'!$H$11+'수학 표준점수 테이블'!$H$14,0))</f>
        <v/>
      </c>
      <c r="S7" s="68" t="str">
        <f>IF(OR($B7-S$5&gt;74, $B7-S$5=73, $B7-S$5=1, $B7-S$5&lt;0),"",ROUND(($B7-S$5)*'수학 표준점수 테이블'!$H$10+S$5*'수학 표준점수 테이블'!$H$11+'수학 표준점수 테이블'!$H$14,0))</f>
        <v/>
      </c>
      <c r="T7" s="68" t="str">
        <f>IF(OR($B7-T$5&gt;74, $B7-T$5=73, $B7-T$5=1, $B7-T$5&lt;0),"",ROUND(($B7-T$5)*'수학 표준점수 테이블'!$H$10+T$5*'수학 표준점수 테이블'!$H$11+'수학 표준점수 테이블'!$H$14,0))</f>
        <v/>
      </c>
      <c r="U7" s="68" t="str">
        <f>IF(OR($B7-U$5&gt;74, $B7-U$5=73, $B7-U$5=1, $B7-U$5&lt;0),"",ROUND(($B7-U$5)*'수학 표준점수 테이블'!$H$10+U$5*'수학 표준점수 테이블'!$H$11+'수학 표준점수 테이블'!$H$14,0))</f>
        <v/>
      </c>
      <c r="V7" s="68" t="str">
        <f>IF(OR($B7-V$5&gt;74, $B7-V$5=73, $B7-V$5=1, $B7-V$5&lt;0),"",ROUND(($B7-V$5)*'수학 표준점수 테이블'!$H$10+V$5*'수학 표준점수 테이블'!$H$11+'수학 표준점수 테이블'!$H$14,0))</f>
        <v/>
      </c>
      <c r="W7" s="68" t="str">
        <f>IF(OR($B7-W$5&gt;74, $B7-W$5=73, $B7-W$5=1, $B7-W$5&lt;0),"",ROUND(($B7-W$5)*'수학 표준점수 테이블'!$H$10+W$5*'수학 표준점수 테이블'!$H$11+'수학 표준점수 테이블'!$H$14,0))</f>
        <v/>
      </c>
      <c r="X7" s="68" t="str">
        <f>IF(OR($B7-X$5&gt;74, $B7-X$5=73, $B7-X$5=1, $B7-X$5&lt;0),"",ROUND(($B7-X$5)*'수학 표준점수 테이블'!$H$10+X$5*'수학 표준점수 테이블'!$H$11+'수학 표준점수 테이블'!$H$14,0))</f>
        <v/>
      </c>
      <c r="Y7" s="68" t="str">
        <f>IF(OR($B7-Y$5&gt;74, $B7-Y$5=73, $B7-Y$5=1, $B7-Y$5&lt;0),"",ROUND(($B7-Y$5)*'수학 표준점수 테이블'!$H$10+Y$5*'수학 표준점수 테이블'!$H$11+'수학 표준점수 테이블'!$H$14,0))</f>
        <v/>
      </c>
      <c r="Z7" s="68" t="str">
        <f>IF(OR($B7-Z$5&gt;74, $B7-Z$5=73, $B7-Z$5=1, $B7-Z$5&lt;0),"",ROUND(($B7-Z$5)*'수학 표준점수 테이블'!$H$10+Z$5*'수학 표준점수 테이블'!$H$11+'수학 표준점수 테이블'!$H$14,0))</f>
        <v/>
      </c>
      <c r="AA7" s="69" t="str">
        <f>IF(OR($B7-AA$5&gt;74, $B7-AA$5=73, $B7-AA$5=1, $B7-AA$5&lt;0),"",ROUND(($B7-AA$5)*'수학 표준점수 테이블'!$H$10+AA$5*'수학 표준점수 테이블'!$H$11+'수학 표준점수 테이블'!$H$14,0))</f>
        <v/>
      </c>
      <c r="AB7" s="34"/>
      <c r="AC7" s="34">
        <f t="shared" ref="AC7:AC70" si="0">MIN(C7:AA7)</f>
        <v>0</v>
      </c>
      <c r="AD7" s="34">
        <f t="shared" ref="AD7:AD70" si="1">MAX(C7:AA7)</f>
        <v>0</v>
      </c>
      <c r="AI7" s="194" t="str">
        <f t="shared" ref="AI7:AI70" si="2">IF(AF7=AG7, AG7&amp;"등급", "조건부 "&amp;AG7&amp;"등급")</f>
        <v>등급</v>
      </c>
      <c r="AJ7" s="32"/>
      <c r="AL7" s="35">
        <v>2</v>
      </c>
      <c r="AM7" s="178">
        <v>127</v>
      </c>
    </row>
    <row r="8" spans="1:39">
      <c r="A8" s="16"/>
      <c r="B8" s="84">
        <v>98</v>
      </c>
      <c r="C8" s="68">
        <f>IF(OR($B8-C$5&gt;74, $B8-C$5=73, $B8-C$5=1, $B8-C$5&lt;0),"",ROUND(($B8-C$5)*'수학 표준점수 테이블'!$H$10+C$5*'수학 표준점수 테이블'!$H$11+'수학 표준점수 테이블'!$H$14,0))</f>
        <v>143</v>
      </c>
      <c r="D8" s="68">
        <f>IF(OR($B8-D$5&gt;74, $B8-D$5=73, $B8-D$5=1, $B8-D$5&lt;0),"",ROUND(($B8-D$5)*'수학 표준점수 테이블'!$H$10+D$5*'수학 표준점수 테이블'!$H$11+'수학 표준점수 테이블'!$H$14,0))</f>
        <v>143</v>
      </c>
      <c r="E8" s="68" t="str">
        <f>IF(OR($B8-E$5&gt;74, $B8-E$5=73, $B8-E$5=1, $B8-E$5&lt;0),"",ROUND(($B8-E$5)*'수학 표준점수 테이블'!$H$10+E$5*'수학 표준점수 테이블'!$H$11+'수학 표준점수 테이블'!$H$14,0))</f>
        <v/>
      </c>
      <c r="F8" s="68" t="str">
        <f>IF(OR($B8-F$5&gt;74, $B8-F$5=73, $B8-F$5=1, $B8-F$5&lt;0),"",ROUND(($B8-F$5)*'수학 표준점수 테이블'!$H$10+F$5*'수학 표준점수 테이블'!$H$11+'수학 표준점수 테이블'!$H$14,0))</f>
        <v/>
      </c>
      <c r="G8" s="68" t="str">
        <f>IF(OR($B8-G$5&gt;74, $B8-G$5=73, $B8-G$5=1, $B8-G$5&lt;0),"",ROUND(($B8-G$5)*'수학 표준점수 테이블'!$H$10+G$5*'수학 표준점수 테이블'!$H$11+'수학 표준점수 테이블'!$H$14,0))</f>
        <v/>
      </c>
      <c r="H8" s="68" t="str">
        <f>IF(OR($B8-H$5&gt;74, $B8-H$5=73, $B8-H$5=1, $B8-H$5&lt;0),"",ROUND(($B8-H$5)*'수학 표준점수 테이블'!$H$10+H$5*'수학 표준점수 테이블'!$H$11+'수학 표준점수 테이블'!$H$14,0))</f>
        <v/>
      </c>
      <c r="I8" s="68" t="str">
        <f>IF(OR($B8-I$5&gt;74, $B8-I$5=73, $B8-I$5=1, $B8-I$5&lt;0),"",ROUND(($B8-I$5)*'수학 표준점수 테이블'!$H$10+I$5*'수학 표준점수 테이블'!$H$11+'수학 표준점수 테이블'!$H$14,0))</f>
        <v/>
      </c>
      <c r="J8" s="68" t="str">
        <f>IF(OR($B8-J$5&gt;74, $B8-J$5=73, $B8-J$5=1, $B8-J$5&lt;0),"",ROUND(($B8-J$5)*'수학 표준점수 테이블'!$H$10+J$5*'수학 표준점수 테이블'!$H$11+'수학 표준점수 테이블'!$H$14,0))</f>
        <v/>
      </c>
      <c r="K8" s="68" t="str">
        <f>IF(OR($B8-K$5&gt;74, $B8-K$5=73, $B8-K$5=1, $B8-K$5&lt;0),"",ROUND(($B8-K$5)*'수학 표준점수 테이블'!$H$10+K$5*'수학 표준점수 테이블'!$H$11+'수학 표준점수 테이블'!$H$14,0))</f>
        <v/>
      </c>
      <c r="L8" s="68" t="str">
        <f>IF(OR($B8-L$5&gt;74, $B8-L$5=73, $B8-L$5=1, $B8-L$5&lt;0),"",ROUND(($B8-L$5)*'수학 표준점수 테이블'!$H$10+L$5*'수학 표준점수 테이블'!$H$11+'수학 표준점수 테이블'!$H$14,0))</f>
        <v/>
      </c>
      <c r="M8" s="68" t="str">
        <f>IF(OR($B8-M$5&gt;74, $B8-M$5=73, $B8-M$5=1, $B8-M$5&lt;0),"",ROUND(($B8-M$5)*'수학 표준점수 테이블'!$H$10+M$5*'수학 표준점수 테이블'!$H$11+'수학 표준점수 테이블'!$H$14,0))</f>
        <v/>
      </c>
      <c r="N8" s="68" t="str">
        <f>IF(OR($B8-N$5&gt;74, $B8-N$5=73, $B8-N$5=1, $B8-N$5&lt;0),"",ROUND(($B8-N$5)*'수학 표준점수 테이블'!$H$10+N$5*'수학 표준점수 테이블'!$H$11+'수학 표준점수 테이블'!$H$14,0))</f>
        <v/>
      </c>
      <c r="O8" s="68" t="str">
        <f>IF(OR($B8-O$5&gt;74, $B8-O$5=73, $B8-O$5=1, $B8-O$5&lt;0),"",ROUND(($B8-O$5)*'수학 표준점수 테이블'!$H$10+O$5*'수학 표준점수 테이블'!$H$11+'수학 표준점수 테이블'!$H$14,0))</f>
        <v/>
      </c>
      <c r="P8" s="68" t="str">
        <f>IF(OR($B8-P$5&gt;74, $B8-P$5=73, $B8-P$5=1, $B8-P$5&lt;0),"",ROUND(($B8-P$5)*'수학 표준점수 테이블'!$H$10+P$5*'수학 표준점수 테이블'!$H$11+'수학 표준점수 테이블'!$H$14,0))</f>
        <v/>
      </c>
      <c r="Q8" s="68" t="str">
        <f>IF(OR($B8-Q$5&gt;74, $B8-Q$5=73, $B8-Q$5=1, $B8-Q$5&lt;0),"",ROUND(($B8-Q$5)*'수학 표준점수 테이블'!$H$10+Q$5*'수학 표준점수 테이블'!$H$11+'수학 표준점수 테이블'!$H$14,0))</f>
        <v/>
      </c>
      <c r="R8" s="68" t="str">
        <f>IF(OR($B8-R$5&gt;74, $B8-R$5=73, $B8-R$5=1, $B8-R$5&lt;0),"",ROUND(($B8-R$5)*'수학 표준점수 테이블'!$H$10+R$5*'수학 표준점수 테이블'!$H$11+'수학 표준점수 테이블'!$H$14,0))</f>
        <v/>
      </c>
      <c r="S8" s="68" t="str">
        <f>IF(OR($B8-S$5&gt;74, $B8-S$5=73, $B8-S$5=1, $B8-S$5&lt;0),"",ROUND(($B8-S$5)*'수학 표준점수 테이블'!$H$10+S$5*'수학 표준점수 테이블'!$H$11+'수학 표준점수 테이블'!$H$14,0))</f>
        <v/>
      </c>
      <c r="T8" s="68" t="str">
        <f>IF(OR($B8-T$5&gt;74, $B8-T$5=73, $B8-T$5=1, $B8-T$5&lt;0),"",ROUND(($B8-T$5)*'수학 표준점수 테이블'!$H$10+T$5*'수학 표준점수 테이블'!$H$11+'수학 표준점수 테이블'!$H$14,0))</f>
        <v/>
      </c>
      <c r="U8" s="68" t="str">
        <f>IF(OR($B8-U$5&gt;74, $B8-U$5=73, $B8-U$5=1, $B8-U$5&lt;0),"",ROUND(($B8-U$5)*'수학 표준점수 테이블'!$H$10+U$5*'수학 표준점수 테이블'!$H$11+'수학 표준점수 테이블'!$H$14,0))</f>
        <v/>
      </c>
      <c r="V8" s="68" t="str">
        <f>IF(OR($B8-V$5&gt;74, $B8-V$5=73, $B8-V$5=1, $B8-V$5&lt;0),"",ROUND(($B8-V$5)*'수학 표준점수 테이블'!$H$10+V$5*'수학 표준점수 테이블'!$H$11+'수학 표준점수 테이블'!$H$14,0))</f>
        <v/>
      </c>
      <c r="W8" s="68" t="str">
        <f>IF(OR($B8-W$5&gt;74, $B8-W$5=73, $B8-W$5=1, $B8-W$5&lt;0),"",ROUND(($B8-W$5)*'수학 표준점수 테이블'!$H$10+W$5*'수학 표준점수 테이블'!$H$11+'수학 표준점수 테이블'!$H$14,0))</f>
        <v/>
      </c>
      <c r="X8" s="68" t="str">
        <f>IF(OR($B8-X$5&gt;74, $B8-X$5=73, $B8-X$5=1, $B8-X$5&lt;0),"",ROUND(($B8-X$5)*'수학 표준점수 테이블'!$H$10+X$5*'수학 표준점수 테이블'!$H$11+'수학 표준점수 테이블'!$H$14,0))</f>
        <v/>
      </c>
      <c r="Y8" s="68" t="str">
        <f>IF(OR($B8-Y$5&gt;74, $B8-Y$5=73, $B8-Y$5=1, $B8-Y$5&lt;0),"",ROUND(($B8-Y$5)*'수학 표준점수 테이블'!$H$10+Y$5*'수학 표준점수 테이블'!$H$11+'수학 표준점수 테이블'!$H$14,0))</f>
        <v/>
      </c>
      <c r="Z8" s="68" t="str">
        <f>IF(OR($B8-Z$5&gt;74, $B8-Z$5=73, $B8-Z$5=1, $B8-Z$5&lt;0),"",ROUND(($B8-Z$5)*'수학 표준점수 테이블'!$H$10+Z$5*'수학 표준점수 테이블'!$H$11+'수학 표준점수 테이블'!$H$14,0))</f>
        <v/>
      </c>
      <c r="AA8" s="69" t="str">
        <f>IF(OR($B8-AA$5&gt;74, $B8-AA$5=73, $B8-AA$5=1, $B8-AA$5&lt;0),"",ROUND(($B8-AA$5)*'수학 표준점수 테이블'!$H$10+AA$5*'수학 표준점수 테이블'!$H$11+'수학 표준점수 테이블'!$H$14,0))</f>
        <v/>
      </c>
      <c r="AB8" s="34"/>
      <c r="AC8" s="34">
        <f t="shared" si="0"/>
        <v>143</v>
      </c>
      <c r="AD8" s="34">
        <f t="shared" si="1"/>
        <v>143</v>
      </c>
      <c r="AE8" s="35">
        <f t="shared" ref="AE8:AE39" si="3">IF(AC8=AD8,MAX(C8:AA8),MIN(C8:AA8)&amp;" ~ "&amp;MAX(C8:AA8))</f>
        <v>143</v>
      </c>
      <c r="AF8" s="35">
        <f t="shared" ref="AF8:AG71" si="4">IF(ROUND(AC8,0)&gt;=$AM$6,1,IF(ROUND(AC8,0)&gt;=$AM$7,2,IF(ROUND(AC8,0)&gt;=$AM$8,3,IF(ROUND(AC8,0)&gt;=$AM$9,4,IF(ROUND(AC8,0)&gt;=$AM$10,5,IF(ROUND(AC8,0)&gt;=$AM$11,6,IF(ROUND(AC8,0)&gt;=$AM$12,7,IF(ROUND(AC8,0)&gt;=$AM$13,8,9))))))))</f>
        <v>1</v>
      </c>
      <c r="AG8" s="35">
        <f t="shared" si="4"/>
        <v>1</v>
      </c>
      <c r="AH8" s="35">
        <f t="shared" ref="AH8:AH71" si="5">IF(AF8=AG8,AF8,AF8&amp;" ~ "&amp;AG8)</f>
        <v>1</v>
      </c>
      <c r="AI8" s="194" t="str">
        <f t="shared" si="2"/>
        <v>1등급</v>
      </c>
      <c r="AJ8" s="32" t="e">
        <f>IF(AC8=AD8,VLOOKUP(AE8,'인원 입력 기능'!$B$5:$F$102,6,0), VLOOKUP(AC8,'인원 입력 기능'!$B$5:$F$102,6,0)&amp;" ~ "&amp;VLOOKUP(AD8,'인원 입력 기능'!$B$5:$F$102,6,0))</f>
        <v>#REF!</v>
      </c>
      <c r="AL8" s="35">
        <v>3</v>
      </c>
      <c r="AM8" s="178">
        <v>117</v>
      </c>
    </row>
    <row r="9" spans="1:39">
      <c r="A9" s="16"/>
      <c r="B9" s="84">
        <v>97</v>
      </c>
      <c r="C9" s="68">
        <f>IF(OR($B9-C$5&gt;74, $B9-C$5=73, $B9-C$5=1, $B9-C$5&lt;0),"",ROUND(($B9-C$5)*'수학 표준점수 테이블'!$H$10+C$5*'수학 표준점수 테이블'!$H$11+'수학 표준점수 테이블'!$H$14,0))</f>
        <v>142</v>
      </c>
      <c r="D9" s="68" t="str">
        <f>IF(OR($B9-D$5&gt;74, $B9-D$5=73, $B9-D$5=1, $B9-D$5&lt;0),"",ROUND(($B9-D$5)*'수학 표준점수 테이블'!$H$10+D$5*'수학 표준점수 테이블'!$H$11+'수학 표준점수 테이블'!$H$14,0))</f>
        <v/>
      </c>
      <c r="E9" s="68">
        <f>IF(OR($B9-E$5&gt;74, $B9-E$5=73, $B9-E$5=1, $B9-E$5&lt;0),"",ROUND(($B9-E$5)*'수학 표준점수 테이블'!$H$10+E$5*'수학 표준점수 테이블'!$H$11+'수학 표준점수 테이블'!$H$14,0))</f>
        <v>142</v>
      </c>
      <c r="F9" s="68" t="str">
        <f>IF(OR($B9-F$5&gt;74, $B9-F$5=73, $B9-F$5=1, $B9-F$5&lt;0),"",ROUND(($B9-F$5)*'수학 표준점수 테이블'!$H$10+F$5*'수학 표준점수 테이블'!$H$11+'수학 표준점수 테이블'!$H$14,0))</f>
        <v/>
      </c>
      <c r="G9" s="68" t="str">
        <f>IF(OR($B9-G$5&gt;74, $B9-G$5=73, $B9-G$5=1, $B9-G$5&lt;0),"",ROUND(($B9-G$5)*'수학 표준점수 테이블'!$H$10+G$5*'수학 표준점수 테이블'!$H$11+'수학 표준점수 테이블'!$H$14,0))</f>
        <v/>
      </c>
      <c r="H9" s="68" t="str">
        <f>IF(OR($B9-H$5&gt;74, $B9-H$5=73, $B9-H$5=1, $B9-H$5&lt;0),"",ROUND(($B9-H$5)*'수학 표준점수 테이블'!$H$10+H$5*'수학 표준점수 테이블'!$H$11+'수학 표준점수 테이블'!$H$14,0))</f>
        <v/>
      </c>
      <c r="I9" s="68" t="str">
        <f>IF(OR($B9-I$5&gt;74, $B9-I$5=73, $B9-I$5=1, $B9-I$5&lt;0),"",ROUND(($B9-I$5)*'수학 표준점수 테이블'!$H$10+I$5*'수학 표준점수 테이블'!$H$11+'수학 표준점수 테이블'!$H$14,0))</f>
        <v/>
      </c>
      <c r="J9" s="68" t="str">
        <f>IF(OR($B9-J$5&gt;74, $B9-J$5=73, $B9-J$5=1, $B9-J$5&lt;0),"",ROUND(($B9-J$5)*'수학 표준점수 테이블'!$H$10+J$5*'수학 표준점수 테이블'!$H$11+'수학 표준점수 테이블'!$H$14,0))</f>
        <v/>
      </c>
      <c r="K9" s="68" t="str">
        <f>IF(OR($B9-K$5&gt;74, $B9-K$5=73, $B9-K$5=1, $B9-K$5&lt;0),"",ROUND(($B9-K$5)*'수학 표준점수 테이블'!$H$10+K$5*'수학 표준점수 테이블'!$H$11+'수학 표준점수 테이블'!$H$14,0))</f>
        <v/>
      </c>
      <c r="L9" s="68" t="str">
        <f>IF(OR($B9-L$5&gt;74, $B9-L$5=73, $B9-L$5=1, $B9-L$5&lt;0),"",ROUND(($B9-L$5)*'수학 표준점수 테이블'!$H$10+L$5*'수학 표준점수 테이블'!$H$11+'수학 표준점수 테이블'!$H$14,0))</f>
        <v/>
      </c>
      <c r="M9" s="68" t="str">
        <f>IF(OR($B9-M$5&gt;74, $B9-M$5=73, $B9-M$5=1, $B9-M$5&lt;0),"",ROUND(($B9-M$5)*'수학 표준점수 테이블'!$H$10+M$5*'수학 표준점수 테이블'!$H$11+'수학 표준점수 테이블'!$H$14,0))</f>
        <v/>
      </c>
      <c r="N9" s="68" t="str">
        <f>IF(OR($B9-N$5&gt;74, $B9-N$5=73, $B9-N$5=1, $B9-N$5&lt;0),"",ROUND(($B9-N$5)*'수학 표준점수 테이블'!$H$10+N$5*'수학 표준점수 테이블'!$H$11+'수학 표준점수 테이블'!$H$14,0))</f>
        <v/>
      </c>
      <c r="O9" s="68" t="str">
        <f>IF(OR($B9-O$5&gt;74, $B9-O$5=73, $B9-O$5=1, $B9-O$5&lt;0),"",ROUND(($B9-O$5)*'수학 표준점수 테이블'!$H$10+O$5*'수학 표준점수 테이블'!$H$11+'수학 표준점수 테이블'!$H$14,0))</f>
        <v/>
      </c>
      <c r="P9" s="68" t="str">
        <f>IF(OR($B9-P$5&gt;74, $B9-P$5=73, $B9-P$5=1, $B9-P$5&lt;0),"",ROUND(($B9-P$5)*'수학 표준점수 테이블'!$H$10+P$5*'수학 표준점수 테이블'!$H$11+'수학 표준점수 테이블'!$H$14,0))</f>
        <v/>
      </c>
      <c r="Q9" s="68" t="str">
        <f>IF(OR($B9-Q$5&gt;74, $B9-Q$5=73, $B9-Q$5=1, $B9-Q$5&lt;0),"",ROUND(($B9-Q$5)*'수학 표준점수 테이블'!$H$10+Q$5*'수학 표준점수 테이블'!$H$11+'수학 표준점수 테이블'!$H$14,0))</f>
        <v/>
      </c>
      <c r="R9" s="68" t="str">
        <f>IF(OR($B9-R$5&gt;74, $B9-R$5=73, $B9-R$5=1, $B9-R$5&lt;0),"",ROUND(($B9-R$5)*'수학 표준점수 테이블'!$H$10+R$5*'수학 표준점수 테이블'!$H$11+'수학 표준점수 테이블'!$H$14,0))</f>
        <v/>
      </c>
      <c r="S9" s="68" t="str">
        <f>IF(OR($B9-S$5&gt;74, $B9-S$5=73, $B9-S$5=1, $B9-S$5&lt;0),"",ROUND(($B9-S$5)*'수학 표준점수 테이블'!$H$10+S$5*'수학 표준점수 테이블'!$H$11+'수학 표준점수 테이블'!$H$14,0))</f>
        <v/>
      </c>
      <c r="T9" s="68" t="str">
        <f>IF(OR($B9-T$5&gt;74, $B9-T$5=73, $B9-T$5=1, $B9-T$5&lt;0),"",ROUND(($B9-T$5)*'수학 표준점수 테이블'!$H$10+T$5*'수학 표준점수 테이블'!$H$11+'수학 표준점수 테이블'!$H$14,0))</f>
        <v/>
      </c>
      <c r="U9" s="68" t="str">
        <f>IF(OR($B9-U$5&gt;74, $B9-U$5=73, $B9-U$5=1, $B9-U$5&lt;0),"",ROUND(($B9-U$5)*'수학 표준점수 테이블'!$H$10+U$5*'수학 표준점수 테이블'!$H$11+'수학 표준점수 테이블'!$H$14,0))</f>
        <v/>
      </c>
      <c r="V9" s="68" t="str">
        <f>IF(OR($B9-V$5&gt;74, $B9-V$5=73, $B9-V$5=1, $B9-V$5&lt;0),"",ROUND(($B9-V$5)*'수학 표준점수 테이블'!$H$10+V$5*'수학 표준점수 테이블'!$H$11+'수학 표준점수 테이블'!$H$14,0))</f>
        <v/>
      </c>
      <c r="W9" s="68" t="str">
        <f>IF(OR($B9-W$5&gt;74, $B9-W$5=73, $B9-W$5=1, $B9-W$5&lt;0),"",ROUND(($B9-W$5)*'수학 표준점수 테이블'!$H$10+W$5*'수학 표준점수 테이블'!$H$11+'수학 표준점수 테이블'!$H$14,0))</f>
        <v/>
      </c>
      <c r="X9" s="68" t="str">
        <f>IF(OR($B9-X$5&gt;74, $B9-X$5=73, $B9-X$5=1, $B9-X$5&lt;0),"",ROUND(($B9-X$5)*'수학 표준점수 테이블'!$H$10+X$5*'수학 표준점수 테이블'!$H$11+'수학 표준점수 테이블'!$H$14,0))</f>
        <v/>
      </c>
      <c r="Y9" s="68" t="str">
        <f>IF(OR($B9-Y$5&gt;74, $B9-Y$5=73, $B9-Y$5=1, $B9-Y$5&lt;0),"",ROUND(($B9-Y$5)*'수학 표준점수 테이블'!$H$10+Y$5*'수학 표준점수 테이블'!$H$11+'수학 표준점수 테이블'!$H$14,0))</f>
        <v/>
      </c>
      <c r="Z9" s="68" t="str">
        <f>IF(OR($B9-Z$5&gt;74, $B9-Z$5=73, $B9-Z$5=1, $B9-Z$5&lt;0),"",ROUND(($B9-Z$5)*'수학 표준점수 테이블'!$H$10+Z$5*'수학 표준점수 테이블'!$H$11+'수학 표준점수 테이블'!$H$14,0))</f>
        <v/>
      </c>
      <c r="AA9" s="69" t="str">
        <f>IF(OR($B9-AA$5&gt;74, $B9-AA$5=73, $B9-AA$5=1, $B9-AA$5&lt;0),"",ROUND(($B9-AA$5)*'수학 표준점수 테이블'!$H$10+AA$5*'수학 표준점수 테이블'!$H$11+'수학 표준점수 테이블'!$H$14,0))</f>
        <v/>
      </c>
      <c r="AB9" s="34"/>
      <c r="AC9" s="34">
        <f t="shared" si="0"/>
        <v>142</v>
      </c>
      <c r="AD9" s="34">
        <f t="shared" si="1"/>
        <v>142</v>
      </c>
      <c r="AE9" s="35">
        <f t="shared" si="3"/>
        <v>142</v>
      </c>
      <c r="AF9" s="35">
        <f t="shared" si="4"/>
        <v>1</v>
      </c>
      <c r="AG9" s="35">
        <f t="shared" si="4"/>
        <v>1</v>
      </c>
      <c r="AH9" s="35">
        <f t="shared" si="5"/>
        <v>1</v>
      </c>
      <c r="AI9" s="194" t="str">
        <f t="shared" si="2"/>
        <v>1등급</v>
      </c>
      <c r="AJ9" s="32" t="e">
        <f>IF(AC9=AD9,VLOOKUP(AE9,'인원 입력 기능'!$B$5:$F$102,6,0), VLOOKUP(AC9,'인원 입력 기능'!$B$5:$F$102,6,0)&amp;" ~ "&amp;VLOOKUP(AD9,'인원 입력 기능'!$B$5:$F$102,6,0))</f>
        <v>#REF!</v>
      </c>
      <c r="AL9" s="35">
        <v>4</v>
      </c>
      <c r="AM9" s="178">
        <v>106</v>
      </c>
    </row>
    <row r="10" spans="1:39">
      <c r="A10" s="16"/>
      <c r="B10" s="85">
        <v>96</v>
      </c>
      <c r="C10" s="70">
        <f>IF(OR($B10-C$5&gt;74, $B10-C$5=73, $B10-C$5=1, $B10-C$5&lt;0),"",ROUND(($B10-C$5)*'수학 표준점수 테이블'!$H$10+C$5*'수학 표준점수 테이블'!$H$11+'수학 표준점수 테이블'!$H$14,0))</f>
        <v>141</v>
      </c>
      <c r="D10" s="70">
        <f>IF(OR($B10-D$5&gt;74, $B10-D$5=73, $B10-D$5=1, $B10-D$5&lt;0),"",ROUND(($B10-D$5)*'수학 표준점수 테이블'!$H$10+D$5*'수학 표준점수 테이블'!$H$11+'수학 표준점수 테이블'!$H$14,0))</f>
        <v>141</v>
      </c>
      <c r="E10" s="70" t="str">
        <f>IF(OR($B10-E$5&gt;74, $B10-E$5=73, $B10-E$5=1, $B10-E$5&lt;0),"",ROUND(($B10-E$5)*'수학 표준점수 테이블'!$H$10+E$5*'수학 표준점수 테이블'!$H$11+'수학 표준점수 테이블'!$H$14,0))</f>
        <v/>
      </c>
      <c r="F10" s="70">
        <f>IF(OR($B10-F$5&gt;74, $B10-F$5=73, $B10-F$5=1, $B10-F$5&lt;0),"",ROUND(($B10-F$5)*'수학 표준점수 테이블'!$H$10+F$5*'수학 표준점수 테이블'!$H$11+'수학 표준점수 테이블'!$H$14,0))</f>
        <v>141</v>
      </c>
      <c r="G10" s="70" t="str">
        <f>IF(OR($B10-G$5&gt;74, $B10-G$5=73, $B10-G$5=1, $B10-G$5&lt;0),"",ROUND(($B10-G$5)*'수학 표준점수 테이블'!$H$10+G$5*'수학 표준점수 테이블'!$H$11+'수학 표준점수 테이블'!$H$14,0))</f>
        <v/>
      </c>
      <c r="H10" s="70" t="str">
        <f>IF(OR($B10-H$5&gt;74, $B10-H$5=73, $B10-H$5=1, $B10-H$5&lt;0),"",ROUND(($B10-H$5)*'수학 표준점수 테이블'!$H$10+H$5*'수학 표준점수 테이블'!$H$11+'수학 표준점수 테이블'!$H$14,0))</f>
        <v/>
      </c>
      <c r="I10" s="70" t="str">
        <f>IF(OR($B10-I$5&gt;74, $B10-I$5=73, $B10-I$5=1, $B10-I$5&lt;0),"",ROUND(($B10-I$5)*'수학 표준점수 테이블'!$H$10+I$5*'수학 표준점수 테이블'!$H$11+'수학 표준점수 테이블'!$H$14,0))</f>
        <v/>
      </c>
      <c r="J10" s="70" t="str">
        <f>IF(OR($B10-J$5&gt;74, $B10-J$5=73, $B10-J$5=1, $B10-J$5&lt;0),"",ROUND(($B10-J$5)*'수학 표준점수 테이블'!$H$10+J$5*'수학 표준점수 테이블'!$H$11+'수학 표준점수 테이블'!$H$14,0))</f>
        <v/>
      </c>
      <c r="K10" s="70" t="str">
        <f>IF(OR($B10-K$5&gt;74, $B10-K$5=73, $B10-K$5=1, $B10-K$5&lt;0),"",ROUND(($B10-K$5)*'수학 표준점수 테이블'!$H$10+K$5*'수학 표준점수 테이블'!$H$11+'수학 표준점수 테이블'!$H$14,0))</f>
        <v/>
      </c>
      <c r="L10" s="70" t="str">
        <f>IF(OR($B10-L$5&gt;74, $B10-L$5=73, $B10-L$5=1, $B10-L$5&lt;0),"",ROUND(($B10-L$5)*'수학 표준점수 테이블'!$H$10+L$5*'수학 표준점수 테이블'!$H$11+'수학 표준점수 테이블'!$H$14,0))</f>
        <v/>
      </c>
      <c r="M10" s="70" t="str">
        <f>IF(OR($B10-M$5&gt;74, $B10-M$5=73, $B10-M$5=1, $B10-M$5&lt;0),"",ROUND(($B10-M$5)*'수학 표준점수 테이블'!$H$10+M$5*'수학 표준점수 테이블'!$H$11+'수학 표준점수 테이블'!$H$14,0))</f>
        <v/>
      </c>
      <c r="N10" s="70" t="str">
        <f>IF(OR($B10-N$5&gt;74, $B10-N$5=73, $B10-N$5=1, $B10-N$5&lt;0),"",ROUND(($B10-N$5)*'수학 표준점수 테이블'!$H$10+N$5*'수학 표준점수 테이블'!$H$11+'수학 표준점수 테이블'!$H$14,0))</f>
        <v/>
      </c>
      <c r="O10" s="70" t="str">
        <f>IF(OR($B10-O$5&gt;74, $B10-O$5=73, $B10-O$5=1, $B10-O$5&lt;0),"",ROUND(($B10-O$5)*'수학 표준점수 테이블'!$H$10+O$5*'수학 표준점수 테이블'!$H$11+'수학 표준점수 테이블'!$H$14,0))</f>
        <v/>
      </c>
      <c r="P10" s="70" t="str">
        <f>IF(OR($B10-P$5&gt;74, $B10-P$5=73, $B10-P$5=1, $B10-P$5&lt;0),"",ROUND(($B10-P$5)*'수학 표준점수 테이블'!$H$10+P$5*'수학 표준점수 테이블'!$H$11+'수학 표준점수 테이블'!$H$14,0))</f>
        <v/>
      </c>
      <c r="Q10" s="70" t="str">
        <f>IF(OR($B10-Q$5&gt;74, $B10-Q$5=73, $B10-Q$5=1, $B10-Q$5&lt;0),"",ROUND(($B10-Q$5)*'수학 표준점수 테이블'!$H$10+Q$5*'수학 표준점수 테이블'!$H$11+'수학 표준점수 테이블'!$H$14,0))</f>
        <v/>
      </c>
      <c r="R10" s="70" t="str">
        <f>IF(OR($B10-R$5&gt;74, $B10-R$5=73, $B10-R$5=1, $B10-R$5&lt;0),"",ROUND(($B10-R$5)*'수학 표준점수 테이블'!$H$10+R$5*'수학 표준점수 테이블'!$H$11+'수학 표준점수 테이블'!$H$14,0))</f>
        <v/>
      </c>
      <c r="S10" s="70" t="str">
        <f>IF(OR($B10-S$5&gt;74, $B10-S$5=73, $B10-S$5=1, $B10-S$5&lt;0),"",ROUND(($B10-S$5)*'수학 표준점수 테이블'!$H$10+S$5*'수학 표준점수 테이블'!$H$11+'수학 표준점수 테이블'!$H$14,0))</f>
        <v/>
      </c>
      <c r="T10" s="70" t="str">
        <f>IF(OR($B10-T$5&gt;74, $B10-T$5=73, $B10-T$5=1, $B10-T$5&lt;0),"",ROUND(($B10-T$5)*'수학 표준점수 테이블'!$H$10+T$5*'수학 표준점수 테이블'!$H$11+'수학 표준점수 테이블'!$H$14,0))</f>
        <v/>
      </c>
      <c r="U10" s="70" t="str">
        <f>IF(OR($B10-U$5&gt;74, $B10-U$5=73, $B10-U$5=1, $B10-U$5&lt;0),"",ROUND(($B10-U$5)*'수학 표준점수 테이블'!$H$10+U$5*'수학 표준점수 테이블'!$H$11+'수학 표준점수 테이블'!$H$14,0))</f>
        <v/>
      </c>
      <c r="V10" s="70" t="str">
        <f>IF(OR($B10-V$5&gt;74, $B10-V$5=73, $B10-V$5=1, $B10-V$5&lt;0),"",ROUND(($B10-V$5)*'수학 표준점수 테이블'!$H$10+V$5*'수학 표준점수 테이블'!$H$11+'수학 표준점수 테이블'!$H$14,0))</f>
        <v/>
      </c>
      <c r="W10" s="70" t="str">
        <f>IF(OR($B10-W$5&gt;74, $B10-W$5=73, $B10-W$5=1, $B10-W$5&lt;0),"",ROUND(($B10-W$5)*'수학 표준점수 테이블'!$H$10+W$5*'수학 표준점수 테이블'!$H$11+'수학 표준점수 테이블'!$H$14,0))</f>
        <v/>
      </c>
      <c r="X10" s="70" t="str">
        <f>IF(OR($B10-X$5&gt;74, $B10-X$5=73, $B10-X$5=1, $B10-X$5&lt;0),"",ROUND(($B10-X$5)*'수학 표준점수 테이블'!$H$10+X$5*'수학 표준점수 테이블'!$H$11+'수학 표준점수 테이블'!$H$14,0))</f>
        <v/>
      </c>
      <c r="Y10" s="70" t="str">
        <f>IF(OR($B10-Y$5&gt;74, $B10-Y$5=73, $B10-Y$5=1, $B10-Y$5&lt;0),"",ROUND(($B10-Y$5)*'수학 표준점수 테이블'!$H$10+Y$5*'수학 표준점수 테이블'!$H$11+'수학 표준점수 테이블'!$H$14,0))</f>
        <v/>
      </c>
      <c r="Z10" s="70" t="str">
        <f>IF(OR($B10-Z$5&gt;74, $B10-Z$5=73, $B10-Z$5=1, $B10-Z$5&lt;0),"",ROUND(($B10-Z$5)*'수학 표준점수 테이블'!$H$10+Z$5*'수학 표준점수 테이블'!$H$11+'수학 표준점수 테이블'!$H$14,0))</f>
        <v/>
      </c>
      <c r="AA10" s="71" t="str">
        <f>IF(OR($B10-AA$5&gt;74, $B10-AA$5=73, $B10-AA$5=1, $B10-AA$5&lt;0),"",ROUND(($B10-AA$5)*'수학 표준점수 테이블'!$H$10+AA$5*'수학 표준점수 테이블'!$H$11+'수학 표준점수 테이블'!$H$14,0))</f>
        <v/>
      </c>
      <c r="AB10" s="34"/>
      <c r="AC10" s="34">
        <f t="shared" si="0"/>
        <v>141</v>
      </c>
      <c r="AD10" s="34">
        <f t="shared" si="1"/>
        <v>141</v>
      </c>
      <c r="AE10" s="35">
        <f t="shared" si="3"/>
        <v>141</v>
      </c>
      <c r="AF10" s="35">
        <f t="shared" si="4"/>
        <v>1</v>
      </c>
      <c r="AG10" s="35">
        <f t="shared" si="4"/>
        <v>1</v>
      </c>
      <c r="AH10" s="35">
        <f t="shared" si="5"/>
        <v>1</v>
      </c>
      <c r="AI10" s="194" t="str">
        <f t="shared" si="2"/>
        <v>1등급</v>
      </c>
      <c r="AJ10" s="32" t="e">
        <f>IF(AC10=AD10,VLOOKUP(AE10,'인원 입력 기능'!$B$5:$F$102,6,0), VLOOKUP(AC10,'인원 입력 기능'!$B$5:$F$102,6,0)&amp;" ~ "&amp;VLOOKUP(AD10,'인원 입력 기능'!$B$5:$F$102,6,0))</f>
        <v>#REF!</v>
      </c>
      <c r="AL10" s="35">
        <v>5</v>
      </c>
      <c r="AM10" s="178">
        <v>92</v>
      </c>
    </row>
    <row r="11" spans="1:39">
      <c r="A11" s="16"/>
      <c r="B11" s="85">
        <v>95</v>
      </c>
      <c r="C11" s="70">
        <f>IF(OR($B11-C$5&gt;74, $B11-C$5=73, $B11-C$5=1, $B11-C$5&lt;0),"",ROUND(($B11-C$5)*'수학 표준점수 테이블'!$H$10+C$5*'수학 표준점수 테이블'!$H$11+'수학 표준점수 테이블'!$H$14,0))</f>
        <v>140</v>
      </c>
      <c r="D11" s="70">
        <f>IF(OR($B11-D$5&gt;74, $B11-D$5=73, $B11-D$5=1, $B11-D$5&lt;0),"",ROUND(($B11-D$5)*'수학 표준점수 테이블'!$H$10+D$5*'수학 표준점수 테이블'!$H$11+'수학 표준점수 테이블'!$H$14,0))</f>
        <v>140</v>
      </c>
      <c r="E11" s="70">
        <f>IF(OR($B11-E$5&gt;74, $B11-E$5=73, $B11-E$5=1, $B11-E$5&lt;0),"",ROUND(($B11-E$5)*'수학 표준점수 테이블'!$H$10+E$5*'수학 표준점수 테이블'!$H$11+'수학 표준점수 테이블'!$H$14,0))</f>
        <v>140</v>
      </c>
      <c r="F11" s="70" t="str">
        <f>IF(OR($B11-F$5&gt;74, $B11-F$5=73, $B11-F$5=1, $B11-F$5&lt;0),"",ROUND(($B11-F$5)*'수학 표준점수 테이블'!$H$10+F$5*'수학 표준점수 테이블'!$H$11+'수학 표준점수 테이블'!$H$14,0))</f>
        <v/>
      </c>
      <c r="G11" s="70">
        <f>IF(OR($B11-G$5&gt;74, $B11-G$5=73, $B11-G$5=1, $B11-G$5&lt;0),"",ROUND(($B11-G$5)*'수학 표준점수 테이블'!$H$10+G$5*'수학 표준점수 테이블'!$H$11+'수학 표준점수 테이블'!$H$14,0))</f>
        <v>140</v>
      </c>
      <c r="H11" s="70" t="str">
        <f>IF(OR($B11-H$5&gt;74, $B11-H$5=73, $B11-H$5=1, $B11-H$5&lt;0),"",ROUND(($B11-H$5)*'수학 표준점수 테이블'!$H$10+H$5*'수학 표준점수 테이블'!$H$11+'수학 표준점수 테이블'!$H$14,0))</f>
        <v/>
      </c>
      <c r="I11" s="70" t="str">
        <f>IF(OR($B11-I$5&gt;74, $B11-I$5=73, $B11-I$5=1, $B11-I$5&lt;0),"",ROUND(($B11-I$5)*'수학 표준점수 테이블'!$H$10+I$5*'수학 표준점수 테이블'!$H$11+'수학 표준점수 테이블'!$H$14,0))</f>
        <v/>
      </c>
      <c r="J11" s="70" t="str">
        <f>IF(OR($B11-J$5&gt;74, $B11-J$5=73, $B11-J$5=1, $B11-J$5&lt;0),"",ROUND(($B11-J$5)*'수학 표준점수 테이블'!$H$10+J$5*'수학 표준점수 테이블'!$H$11+'수학 표준점수 테이블'!$H$14,0))</f>
        <v/>
      </c>
      <c r="K11" s="70" t="str">
        <f>IF(OR($B11-K$5&gt;74, $B11-K$5=73, $B11-K$5=1, $B11-K$5&lt;0),"",ROUND(($B11-K$5)*'수학 표준점수 테이블'!$H$10+K$5*'수학 표준점수 테이블'!$H$11+'수학 표준점수 테이블'!$H$14,0))</f>
        <v/>
      </c>
      <c r="L11" s="70" t="str">
        <f>IF(OR($B11-L$5&gt;74, $B11-L$5=73, $B11-L$5=1, $B11-L$5&lt;0),"",ROUND(($B11-L$5)*'수학 표준점수 테이블'!$H$10+L$5*'수학 표준점수 테이블'!$H$11+'수학 표준점수 테이블'!$H$14,0))</f>
        <v/>
      </c>
      <c r="M11" s="70" t="str">
        <f>IF(OR($B11-M$5&gt;74, $B11-M$5=73, $B11-M$5=1, $B11-M$5&lt;0),"",ROUND(($B11-M$5)*'수학 표준점수 테이블'!$H$10+M$5*'수학 표준점수 테이블'!$H$11+'수학 표준점수 테이블'!$H$14,0))</f>
        <v/>
      </c>
      <c r="N11" s="70" t="str">
        <f>IF(OR($B11-N$5&gt;74, $B11-N$5=73, $B11-N$5=1, $B11-N$5&lt;0),"",ROUND(($B11-N$5)*'수학 표준점수 테이블'!$H$10+N$5*'수학 표준점수 테이블'!$H$11+'수학 표준점수 테이블'!$H$14,0))</f>
        <v/>
      </c>
      <c r="O11" s="70" t="str">
        <f>IF(OR($B11-O$5&gt;74, $B11-O$5=73, $B11-O$5=1, $B11-O$5&lt;0),"",ROUND(($B11-O$5)*'수학 표준점수 테이블'!$H$10+O$5*'수학 표준점수 테이블'!$H$11+'수학 표준점수 테이블'!$H$14,0))</f>
        <v/>
      </c>
      <c r="P11" s="70" t="str">
        <f>IF(OR($B11-P$5&gt;74, $B11-P$5=73, $B11-P$5=1, $B11-P$5&lt;0),"",ROUND(($B11-P$5)*'수학 표준점수 테이블'!$H$10+P$5*'수학 표준점수 테이블'!$H$11+'수학 표준점수 테이블'!$H$14,0))</f>
        <v/>
      </c>
      <c r="Q11" s="70" t="str">
        <f>IF(OR($B11-Q$5&gt;74, $B11-Q$5=73, $B11-Q$5=1, $B11-Q$5&lt;0),"",ROUND(($B11-Q$5)*'수학 표준점수 테이블'!$H$10+Q$5*'수학 표준점수 테이블'!$H$11+'수학 표준점수 테이블'!$H$14,0))</f>
        <v/>
      </c>
      <c r="R11" s="70" t="str">
        <f>IF(OR($B11-R$5&gt;74, $B11-R$5=73, $B11-R$5=1, $B11-R$5&lt;0),"",ROUND(($B11-R$5)*'수학 표준점수 테이블'!$H$10+R$5*'수학 표준점수 테이블'!$H$11+'수학 표준점수 테이블'!$H$14,0))</f>
        <v/>
      </c>
      <c r="S11" s="70" t="str">
        <f>IF(OR($B11-S$5&gt;74, $B11-S$5=73, $B11-S$5=1, $B11-S$5&lt;0),"",ROUND(($B11-S$5)*'수학 표준점수 테이블'!$H$10+S$5*'수학 표준점수 테이블'!$H$11+'수학 표준점수 테이블'!$H$14,0))</f>
        <v/>
      </c>
      <c r="T11" s="70" t="str">
        <f>IF(OR($B11-T$5&gt;74, $B11-T$5=73, $B11-T$5=1, $B11-T$5&lt;0),"",ROUND(($B11-T$5)*'수학 표준점수 테이블'!$H$10+T$5*'수학 표준점수 테이블'!$H$11+'수학 표준점수 테이블'!$H$14,0))</f>
        <v/>
      </c>
      <c r="U11" s="70" t="str">
        <f>IF(OR($B11-U$5&gt;74, $B11-U$5=73, $B11-U$5=1, $B11-U$5&lt;0),"",ROUND(($B11-U$5)*'수학 표준점수 테이블'!$H$10+U$5*'수학 표준점수 테이블'!$H$11+'수학 표준점수 테이블'!$H$14,0))</f>
        <v/>
      </c>
      <c r="V11" s="70" t="str">
        <f>IF(OR($B11-V$5&gt;74, $B11-V$5=73, $B11-V$5=1, $B11-V$5&lt;0),"",ROUND(($B11-V$5)*'수학 표준점수 테이블'!$H$10+V$5*'수학 표준점수 테이블'!$H$11+'수학 표준점수 테이블'!$H$14,0))</f>
        <v/>
      </c>
      <c r="W11" s="70" t="str">
        <f>IF(OR($B11-W$5&gt;74, $B11-W$5=73, $B11-W$5=1, $B11-W$5&lt;0),"",ROUND(($B11-W$5)*'수학 표준점수 테이블'!$H$10+W$5*'수학 표준점수 테이블'!$H$11+'수학 표준점수 테이블'!$H$14,0))</f>
        <v/>
      </c>
      <c r="X11" s="70" t="str">
        <f>IF(OR($B11-X$5&gt;74, $B11-X$5=73, $B11-X$5=1, $B11-X$5&lt;0),"",ROUND(($B11-X$5)*'수학 표준점수 테이블'!$H$10+X$5*'수학 표준점수 테이블'!$H$11+'수학 표준점수 테이블'!$H$14,0))</f>
        <v/>
      </c>
      <c r="Y11" s="70" t="str">
        <f>IF(OR($B11-Y$5&gt;74, $B11-Y$5=73, $B11-Y$5=1, $B11-Y$5&lt;0),"",ROUND(($B11-Y$5)*'수학 표준점수 테이블'!$H$10+Y$5*'수학 표준점수 테이블'!$H$11+'수학 표준점수 테이블'!$H$14,0))</f>
        <v/>
      </c>
      <c r="Z11" s="70" t="str">
        <f>IF(OR($B11-Z$5&gt;74, $B11-Z$5=73, $B11-Z$5=1, $B11-Z$5&lt;0),"",ROUND(($B11-Z$5)*'수학 표준점수 테이블'!$H$10+Z$5*'수학 표준점수 테이블'!$H$11+'수학 표준점수 테이블'!$H$14,0))</f>
        <v/>
      </c>
      <c r="AA11" s="71" t="str">
        <f>IF(OR($B11-AA$5&gt;74, $B11-AA$5=73, $B11-AA$5=1, $B11-AA$5&lt;0),"",ROUND(($B11-AA$5)*'수학 표준점수 테이블'!$H$10+AA$5*'수학 표준점수 테이블'!$H$11+'수학 표준점수 테이블'!$H$14,0))</f>
        <v/>
      </c>
      <c r="AB11" s="34"/>
      <c r="AC11" s="34">
        <f t="shared" si="0"/>
        <v>140</v>
      </c>
      <c r="AD11" s="34">
        <f t="shared" si="1"/>
        <v>140</v>
      </c>
      <c r="AE11" s="35">
        <f t="shared" si="3"/>
        <v>140</v>
      </c>
      <c r="AF11" s="35">
        <f t="shared" si="4"/>
        <v>1</v>
      </c>
      <c r="AG11" s="35">
        <f t="shared" si="4"/>
        <v>1</v>
      </c>
      <c r="AH11" s="35">
        <f t="shared" si="5"/>
        <v>1</v>
      </c>
      <c r="AI11" s="194" t="str">
        <f t="shared" si="2"/>
        <v>1등급</v>
      </c>
      <c r="AJ11" s="32" t="e">
        <f>IF(AC11=AD11,VLOOKUP(AE11,'인원 입력 기능'!$B$5:$F$102,6,0), VLOOKUP(AC11,'인원 입력 기능'!$B$5:$F$102,6,0)&amp;" ~ "&amp;VLOOKUP(AD11,'인원 입력 기능'!$B$5:$F$102,6,0))</f>
        <v>#REF!</v>
      </c>
      <c r="AL11" s="35">
        <v>6</v>
      </c>
      <c r="AM11" s="178">
        <v>81</v>
      </c>
    </row>
    <row r="12" spans="1:39">
      <c r="A12" s="16"/>
      <c r="B12" s="85">
        <v>94</v>
      </c>
      <c r="C12" s="70">
        <f>IF(OR($B12-C$5&gt;74, $B12-C$5=73, $B12-C$5=1, $B12-C$5&lt;0),"",ROUND(($B12-C$5)*'수학 표준점수 테이블'!$H$10+C$5*'수학 표준점수 테이블'!$H$11+'수학 표준점수 테이블'!$H$14,0))</f>
        <v>140</v>
      </c>
      <c r="D12" s="70">
        <f>IF(OR($B12-D$5&gt;74, $B12-D$5=73, $B12-D$5=1, $B12-D$5&lt;0),"",ROUND(($B12-D$5)*'수학 표준점수 테이블'!$H$10+D$5*'수학 표준점수 테이블'!$H$11+'수학 표준점수 테이블'!$H$14,0))</f>
        <v>139</v>
      </c>
      <c r="E12" s="70">
        <f>IF(OR($B12-E$5&gt;74, $B12-E$5=73, $B12-E$5=1, $B12-E$5&lt;0),"",ROUND(($B12-E$5)*'수학 표준점수 테이블'!$H$10+E$5*'수학 표준점수 테이블'!$H$11+'수학 표준점수 테이블'!$H$14,0))</f>
        <v>139</v>
      </c>
      <c r="F12" s="70">
        <f>IF(OR($B12-F$5&gt;74, $B12-F$5=73, $B12-F$5=1, $B12-F$5&lt;0),"",ROUND(($B12-F$5)*'수학 표준점수 테이블'!$H$10+F$5*'수학 표준점수 테이블'!$H$11+'수학 표준점수 테이블'!$H$14,0))</f>
        <v>139</v>
      </c>
      <c r="G12" s="70" t="str">
        <f>IF(OR($B12-G$5&gt;74, $B12-G$5=73, $B12-G$5=1, $B12-G$5&lt;0),"",ROUND(($B12-G$5)*'수학 표준점수 테이블'!$H$10+G$5*'수학 표준점수 테이블'!$H$11+'수학 표준점수 테이블'!$H$14,0))</f>
        <v/>
      </c>
      <c r="H12" s="70">
        <f>IF(OR($B12-H$5&gt;74, $B12-H$5=73, $B12-H$5=1, $B12-H$5&lt;0),"",ROUND(($B12-H$5)*'수학 표준점수 테이블'!$H$10+H$5*'수학 표준점수 테이블'!$H$11+'수학 표준점수 테이블'!$H$14,0))</f>
        <v>139</v>
      </c>
      <c r="I12" s="70" t="str">
        <f>IF(OR($B12-I$5&gt;74, $B12-I$5=73, $B12-I$5=1, $B12-I$5&lt;0),"",ROUND(($B12-I$5)*'수학 표준점수 테이블'!$H$10+I$5*'수학 표준점수 테이블'!$H$11+'수학 표준점수 테이블'!$H$14,0))</f>
        <v/>
      </c>
      <c r="J12" s="70" t="str">
        <f>IF(OR($B12-J$5&gt;74, $B12-J$5=73, $B12-J$5=1, $B12-J$5&lt;0),"",ROUND(($B12-J$5)*'수학 표준점수 테이블'!$H$10+J$5*'수학 표준점수 테이블'!$H$11+'수학 표준점수 테이블'!$H$14,0))</f>
        <v/>
      </c>
      <c r="K12" s="70" t="str">
        <f>IF(OR($B12-K$5&gt;74, $B12-K$5=73, $B12-K$5=1, $B12-K$5&lt;0),"",ROUND(($B12-K$5)*'수학 표준점수 테이블'!$H$10+K$5*'수학 표준점수 테이블'!$H$11+'수학 표준점수 테이블'!$H$14,0))</f>
        <v/>
      </c>
      <c r="L12" s="70" t="str">
        <f>IF(OR($B12-L$5&gt;74, $B12-L$5=73, $B12-L$5=1, $B12-L$5&lt;0),"",ROUND(($B12-L$5)*'수학 표준점수 테이블'!$H$10+L$5*'수학 표준점수 테이블'!$H$11+'수학 표준점수 테이블'!$H$14,0))</f>
        <v/>
      </c>
      <c r="M12" s="70" t="str">
        <f>IF(OR($B12-M$5&gt;74, $B12-M$5=73, $B12-M$5=1, $B12-M$5&lt;0),"",ROUND(($B12-M$5)*'수학 표준점수 테이블'!$H$10+M$5*'수학 표준점수 테이블'!$H$11+'수학 표준점수 테이블'!$H$14,0))</f>
        <v/>
      </c>
      <c r="N12" s="70" t="str">
        <f>IF(OR($B12-N$5&gt;74, $B12-N$5=73, $B12-N$5=1, $B12-N$5&lt;0),"",ROUND(($B12-N$5)*'수학 표준점수 테이블'!$H$10+N$5*'수학 표준점수 테이블'!$H$11+'수학 표준점수 테이블'!$H$14,0))</f>
        <v/>
      </c>
      <c r="O12" s="70" t="str">
        <f>IF(OR($B12-O$5&gt;74, $B12-O$5=73, $B12-O$5=1, $B12-O$5&lt;0),"",ROUND(($B12-O$5)*'수학 표준점수 테이블'!$H$10+O$5*'수학 표준점수 테이블'!$H$11+'수학 표준점수 테이블'!$H$14,0))</f>
        <v/>
      </c>
      <c r="P12" s="70" t="str">
        <f>IF(OR($B12-P$5&gt;74, $B12-P$5=73, $B12-P$5=1, $B12-P$5&lt;0),"",ROUND(($B12-P$5)*'수학 표준점수 테이블'!$H$10+P$5*'수학 표준점수 테이블'!$H$11+'수학 표준점수 테이블'!$H$14,0))</f>
        <v/>
      </c>
      <c r="Q12" s="70" t="str">
        <f>IF(OR($B12-Q$5&gt;74, $B12-Q$5=73, $B12-Q$5=1, $B12-Q$5&lt;0),"",ROUND(($B12-Q$5)*'수학 표준점수 테이블'!$H$10+Q$5*'수학 표준점수 테이블'!$H$11+'수학 표준점수 테이블'!$H$14,0))</f>
        <v/>
      </c>
      <c r="R12" s="70" t="str">
        <f>IF(OR($B12-R$5&gt;74, $B12-R$5=73, $B12-R$5=1, $B12-R$5&lt;0),"",ROUND(($B12-R$5)*'수학 표준점수 테이블'!$H$10+R$5*'수학 표준점수 테이블'!$H$11+'수학 표준점수 테이블'!$H$14,0))</f>
        <v/>
      </c>
      <c r="S12" s="70" t="str">
        <f>IF(OR($B12-S$5&gt;74, $B12-S$5=73, $B12-S$5=1, $B12-S$5&lt;0),"",ROUND(($B12-S$5)*'수학 표준점수 테이블'!$H$10+S$5*'수학 표준점수 테이블'!$H$11+'수학 표준점수 테이블'!$H$14,0))</f>
        <v/>
      </c>
      <c r="T12" s="70" t="str">
        <f>IF(OR($B12-T$5&gt;74, $B12-T$5=73, $B12-T$5=1, $B12-T$5&lt;0),"",ROUND(($B12-T$5)*'수학 표준점수 테이블'!$H$10+T$5*'수학 표준점수 테이블'!$H$11+'수학 표준점수 테이블'!$H$14,0))</f>
        <v/>
      </c>
      <c r="U12" s="70" t="str">
        <f>IF(OR($B12-U$5&gt;74, $B12-U$5=73, $B12-U$5=1, $B12-U$5&lt;0),"",ROUND(($B12-U$5)*'수학 표준점수 테이블'!$H$10+U$5*'수학 표준점수 테이블'!$H$11+'수학 표준점수 테이블'!$H$14,0))</f>
        <v/>
      </c>
      <c r="V12" s="70" t="str">
        <f>IF(OR($B12-V$5&gt;74, $B12-V$5=73, $B12-V$5=1, $B12-V$5&lt;0),"",ROUND(($B12-V$5)*'수학 표준점수 테이블'!$H$10+V$5*'수학 표준점수 테이블'!$H$11+'수학 표준점수 테이블'!$H$14,0))</f>
        <v/>
      </c>
      <c r="W12" s="70" t="str">
        <f>IF(OR($B12-W$5&gt;74, $B12-W$5=73, $B12-W$5=1, $B12-W$5&lt;0),"",ROUND(($B12-W$5)*'수학 표준점수 테이블'!$H$10+W$5*'수학 표준점수 테이블'!$H$11+'수학 표준점수 테이블'!$H$14,0))</f>
        <v/>
      </c>
      <c r="X12" s="70" t="str">
        <f>IF(OR($B12-X$5&gt;74, $B12-X$5=73, $B12-X$5=1, $B12-X$5&lt;0),"",ROUND(($B12-X$5)*'수학 표준점수 테이블'!$H$10+X$5*'수학 표준점수 테이블'!$H$11+'수학 표준점수 테이블'!$H$14,0))</f>
        <v/>
      </c>
      <c r="Y12" s="70" t="str">
        <f>IF(OR($B12-Y$5&gt;74, $B12-Y$5=73, $B12-Y$5=1, $B12-Y$5&lt;0),"",ROUND(($B12-Y$5)*'수학 표준점수 테이블'!$H$10+Y$5*'수학 표준점수 테이블'!$H$11+'수학 표준점수 테이블'!$H$14,0))</f>
        <v/>
      </c>
      <c r="Z12" s="70" t="str">
        <f>IF(OR($B12-Z$5&gt;74, $B12-Z$5=73, $B12-Z$5=1, $B12-Z$5&lt;0),"",ROUND(($B12-Z$5)*'수학 표준점수 테이블'!$H$10+Z$5*'수학 표준점수 테이블'!$H$11+'수학 표준점수 테이블'!$H$14,0))</f>
        <v/>
      </c>
      <c r="AA12" s="71" t="str">
        <f>IF(OR($B12-AA$5&gt;74, $B12-AA$5=73, $B12-AA$5=1, $B12-AA$5&lt;0),"",ROUND(($B12-AA$5)*'수학 표준점수 테이블'!$H$10+AA$5*'수학 표준점수 테이블'!$H$11+'수학 표준점수 테이블'!$H$14,0))</f>
        <v/>
      </c>
      <c r="AB12" s="34"/>
      <c r="AC12" s="34">
        <f t="shared" si="0"/>
        <v>139</v>
      </c>
      <c r="AD12" s="34">
        <f t="shared" si="1"/>
        <v>140</v>
      </c>
      <c r="AE12" s="35" t="str">
        <f t="shared" si="3"/>
        <v>139 ~ 140</v>
      </c>
      <c r="AF12" s="35">
        <f t="shared" si="4"/>
        <v>1</v>
      </c>
      <c r="AG12" s="35">
        <f t="shared" si="4"/>
        <v>1</v>
      </c>
      <c r="AH12" s="35">
        <f t="shared" si="5"/>
        <v>1</v>
      </c>
      <c r="AI12" s="194" t="str">
        <f t="shared" si="2"/>
        <v>1등급</v>
      </c>
      <c r="AJ12" s="32" t="e">
        <f>IF(AC12=AD12,VLOOKUP(AE12,'인원 입력 기능'!$B$5:$F$102,6,0), VLOOKUP(AC12,'인원 입력 기능'!$B$5:$F$102,6,0)&amp;" ~ "&amp;VLOOKUP(AD12,'인원 입력 기능'!$B$5:$F$102,6,0))</f>
        <v>#REF!</v>
      </c>
      <c r="AL12" s="35">
        <v>7</v>
      </c>
      <c r="AM12" s="178">
        <v>75</v>
      </c>
    </row>
    <row r="13" spans="1:39">
      <c r="A13" s="16"/>
      <c r="B13" s="85">
        <v>93</v>
      </c>
      <c r="C13" s="70">
        <f>IF(OR($B13-C$5&gt;74, $B13-C$5=73, $B13-C$5=1, $B13-C$5&lt;0),"",ROUND(($B13-C$5)*'수학 표준점수 테이블'!$H$10+C$5*'수학 표준점수 테이블'!$H$11+'수학 표준점수 테이블'!$H$14,0))</f>
        <v>139</v>
      </c>
      <c r="D13" s="70">
        <f>IF(OR($B13-D$5&gt;74, $B13-D$5=73, $B13-D$5=1, $B13-D$5&lt;0),"",ROUND(($B13-D$5)*'수학 표준점수 테이블'!$H$10+D$5*'수학 표준점수 테이블'!$H$11+'수학 표준점수 테이블'!$H$14,0))</f>
        <v>139</v>
      </c>
      <c r="E13" s="70">
        <f>IF(OR($B13-E$5&gt;74, $B13-E$5=73, $B13-E$5=1, $B13-E$5&lt;0),"",ROUND(($B13-E$5)*'수학 표준점수 테이블'!$H$10+E$5*'수학 표준점수 테이블'!$H$11+'수학 표준점수 테이블'!$H$14,0))</f>
        <v>139</v>
      </c>
      <c r="F13" s="70">
        <f>IF(OR($B13-F$5&gt;74, $B13-F$5=73, $B13-F$5=1, $B13-F$5&lt;0),"",ROUND(($B13-F$5)*'수학 표준점수 테이블'!$H$10+F$5*'수학 표준점수 테이블'!$H$11+'수학 표준점수 테이블'!$H$14,0))</f>
        <v>139</v>
      </c>
      <c r="G13" s="70">
        <f>IF(OR($B13-G$5&gt;74, $B13-G$5=73, $B13-G$5=1, $B13-G$5&lt;0),"",ROUND(($B13-G$5)*'수학 표준점수 테이블'!$H$10+G$5*'수학 표준점수 테이블'!$H$11+'수학 표준점수 테이블'!$H$14,0))</f>
        <v>139</v>
      </c>
      <c r="H13" s="70" t="str">
        <f>IF(OR($B13-H$5&gt;74, $B13-H$5=73, $B13-H$5=1, $B13-H$5&lt;0),"",ROUND(($B13-H$5)*'수학 표준점수 테이블'!$H$10+H$5*'수학 표준점수 테이블'!$H$11+'수학 표준점수 테이블'!$H$14,0))</f>
        <v/>
      </c>
      <c r="I13" s="70">
        <f>IF(OR($B13-I$5&gt;74, $B13-I$5=73, $B13-I$5=1, $B13-I$5&lt;0),"",ROUND(($B13-I$5)*'수학 표준점수 테이블'!$H$10+I$5*'수학 표준점수 테이블'!$H$11+'수학 표준점수 테이블'!$H$14,0))</f>
        <v>139</v>
      </c>
      <c r="J13" s="70" t="str">
        <f>IF(OR($B13-J$5&gt;74, $B13-J$5=73, $B13-J$5=1, $B13-J$5&lt;0),"",ROUND(($B13-J$5)*'수학 표준점수 테이블'!$H$10+J$5*'수학 표준점수 테이블'!$H$11+'수학 표준점수 테이블'!$H$14,0))</f>
        <v/>
      </c>
      <c r="K13" s="70" t="str">
        <f>IF(OR($B13-K$5&gt;74, $B13-K$5=73, $B13-K$5=1, $B13-K$5&lt;0),"",ROUND(($B13-K$5)*'수학 표준점수 테이블'!$H$10+K$5*'수학 표준점수 테이블'!$H$11+'수학 표준점수 테이블'!$H$14,0))</f>
        <v/>
      </c>
      <c r="L13" s="70" t="str">
        <f>IF(OR($B13-L$5&gt;74, $B13-L$5=73, $B13-L$5=1, $B13-L$5&lt;0),"",ROUND(($B13-L$5)*'수학 표준점수 테이블'!$H$10+L$5*'수학 표준점수 테이블'!$H$11+'수학 표준점수 테이블'!$H$14,0))</f>
        <v/>
      </c>
      <c r="M13" s="70" t="str">
        <f>IF(OR($B13-M$5&gt;74, $B13-M$5=73, $B13-M$5=1, $B13-M$5&lt;0),"",ROUND(($B13-M$5)*'수학 표준점수 테이블'!$H$10+M$5*'수학 표준점수 테이블'!$H$11+'수학 표준점수 테이블'!$H$14,0))</f>
        <v/>
      </c>
      <c r="N13" s="70" t="str">
        <f>IF(OR($B13-N$5&gt;74, $B13-N$5=73, $B13-N$5=1, $B13-N$5&lt;0),"",ROUND(($B13-N$5)*'수학 표준점수 테이블'!$H$10+N$5*'수학 표준점수 테이블'!$H$11+'수학 표준점수 테이블'!$H$14,0))</f>
        <v/>
      </c>
      <c r="O13" s="70" t="str">
        <f>IF(OR($B13-O$5&gt;74, $B13-O$5=73, $B13-O$5=1, $B13-O$5&lt;0),"",ROUND(($B13-O$5)*'수학 표준점수 테이블'!$H$10+O$5*'수학 표준점수 테이블'!$H$11+'수학 표준점수 테이블'!$H$14,0))</f>
        <v/>
      </c>
      <c r="P13" s="70" t="str">
        <f>IF(OR($B13-P$5&gt;74, $B13-P$5=73, $B13-P$5=1, $B13-P$5&lt;0),"",ROUND(($B13-P$5)*'수학 표준점수 테이블'!$H$10+P$5*'수학 표준점수 테이블'!$H$11+'수학 표준점수 테이블'!$H$14,0))</f>
        <v/>
      </c>
      <c r="Q13" s="70" t="str">
        <f>IF(OR($B13-Q$5&gt;74, $B13-Q$5=73, $B13-Q$5=1, $B13-Q$5&lt;0),"",ROUND(($B13-Q$5)*'수학 표준점수 테이블'!$H$10+Q$5*'수학 표준점수 테이블'!$H$11+'수학 표준점수 테이블'!$H$14,0))</f>
        <v/>
      </c>
      <c r="R13" s="70" t="str">
        <f>IF(OR($B13-R$5&gt;74, $B13-R$5=73, $B13-R$5=1, $B13-R$5&lt;0),"",ROUND(($B13-R$5)*'수학 표준점수 테이블'!$H$10+R$5*'수학 표준점수 테이블'!$H$11+'수학 표준점수 테이블'!$H$14,0))</f>
        <v/>
      </c>
      <c r="S13" s="70" t="str">
        <f>IF(OR($B13-S$5&gt;74, $B13-S$5=73, $B13-S$5=1, $B13-S$5&lt;0),"",ROUND(($B13-S$5)*'수학 표준점수 테이블'!$H$10+S$5*'수학 표준점수 테이블'!$H$11+'수학 표준점수 테이블'!$H$14,0))</f>
        <v/>
      </c>
      <c r="T13" s="70" t="str">
        <f>IF(OR($B13-T$5&gt;74, $B13-T$5=73, $B13-T$5=1, $B13-T$5&lt;0),"",ROUND(($B13-T$5)*'수학 표준점수 테이블'!$H$10+T$5*'수학 표준점수 테이블'!$H$11+'수학 표준점수 테이블'!$H$14,0))</f>
        <v/>
      </c>
      <c r="U13" s="70" t="str">
        <f>IF(OR($B13-U$5&gt;74, $B13-U$5=73, $B13-U$5=1, $B13-U$5&lt;0),"",ROUND(($B13-U$5)*'수학 표준점수 테이블'!$H$10+U$5*'수학 표준점수 테이블'!$H$11+'수학 표준점수 테이블'!$H$14,0))</f>
        <v/>
      </c>
      <c r="V13" s="70" t="str">
        <f>IF(OR($B13-V$5&gt;74, $B13-V$5=73, $B13-V$5=1, $B13-V$5&lt;0),"",ROUND(($B13-V$5)*'수학 표준점수 테이블'!$H$10+V$5*'수학 표준점수 테이블'!$H$11+'수학 표준점수 테이블'!$H$14,0))</f>
        <v/>
      </c>
      <c r="W13" s="70" t="str">
        <f>IF(OR($B13-W$5&gt;74, $B13-W$5=73, $B13-W$5=1, $B13-W$5&lt;0),"",ROUND(($B13-W$5)*'수학 표준점수 테이블'!$H$10+W$5*'수학 표준점수 테이블'!$H$11+'수학 표준점수 테이블'!$H$14,0))</f>
        <v/>
      </c>
      <c r="X13" s="70" t="str">
        <f>IF(OR($B13-X$5&gt;74, $B13-X$5=73, $B13-X$5=1, $B13-X$5&lt;0),"",ROUND(($B13-X$5)*'수학 표준점수 테이블'!$H$10+X$5*'수학 표준점수 테이블'!$H$11+'수학 표준점수 테이블'!$H$14,0))</f>
        <v/>
      </c>
      <c r="Y13" s="70" t="str">
        <f>IF(OR($B13-Y$5&gt;74, $B13-Y$5=73, $B13-Y$5=1, $B13-Y$5&lt;0),"",ROUND(($B13-Y$5)*'수학 표준점수 테이블'!$H$10+Y$5*'수학 표준점수 테이블'!$H$11+'수학 표준점수 테이블'!$H$14,0))</f>
        <v/>
      </c>
      <c r="Z13" s="70" t="str">
        <f>IF(OR($B13-Z$5&gt;74, $B13-Z$5=73, $B13-Z$5=1, $B13-Z$5&lt;0),"",ROUND(($B13-Z$5)*'수학 표준점수 테이블'!$H$10+Z$5*'수학 표준점수 테이블'!$H$11+'수학 표준점수 테이블'!$H$14,0))</f>
        <v/>
      </c>
      <c r="AA13" s="71" t="str">
        <f>IF(OR($B13-AA$5&gt;74, $B13-AA$5=73, $B13-AA$5=1, $B13-AA$5&lt;0),"",ROUND(($B13-AA$5)*'수학 표준점수 테이블'!$H$10+AA$5*'수학 표준점수 테이블'!$H$11+'수학 표준점수 테이블'!$H$14,0))</f>
        <v/>
      </c>
      <c r="AB13" s="34"/>
      <c r="AC13" s="34">
        <f t="shared" si="0"/>
        <v>139</v>
      </c>
      <c r="AD13" s="34">
        <f t="shared" si="1"/>
        <v>139</v>
      </c>
      <c r="AE13" s="35">
        <f t="shared" si="3"/>
        <v>139</v>
      </c>
      <c r="AF13" s="35">
        <f t="shared" si="4"/>
        <v>1</v>
      </c>
      <c r="AG13" s="35">
        <f t="shared" si="4"/>
        <v>1</v>
      </c>
      <c r="AH13" s="35">
        <f t="shared" si="5"/>
        <v>1</v>
      </c>
      <c r="AI13" s="194" t="str">
        <f t="shared" si="2"/>
        <v>1등급</v>
      </c>
      <c r="AJ13" s="32" t="e">
        <f>IF(AC13=AD13,VLOOKUP(AE13,'인원 입력 기능'!$B$5:$F$102,6,0), VLOOKUP(AC13,'인원 입력 기능'!$B$5:$F$102,6,0)&amp;" ~ "&amp;VLOOKUP(AD13,'인원 입력 기능'!$B$5:$F$102,6,0))</f>
        <v>#REF!</v>
      </c>
      <c r="AL13" s="35">
        <v>8</v>
      </c>
      <c r="AM13" s="178">
        <v>71</v>
      </c>
    </row>
    <row r="14" spans="1:39">
      <c r="A14" s="16"/>
      <c r="B14" s="86">
        <v>92</v>
      </c>
      <c r="C14" s="72">
        <f>IF(OR($B14-C$5&gt;74, $B14-C$5=73, $B14-C$5=1, $B14-C$5&lt;0),"",ROUND(($B14-C$5)*'수학 표준점수 테이블'!$H$10+C$5*'수학 표준점수 테이블'!$H$11+'수학 표준점수 테이블'!$H$14,0))</f>
        <v>138</v>
      </c>
      <c r="D14" s="72">
        <f>IF(OR($B14-D$5&gt;74, $B14-D$5=73, $B14-D$5=1, $B14-D$5&lt;0),"",ROUND(($B14-D$5)*'수학 표준점수 테이블'!$H$10+D$5*'수학 표준점수 테이블'!$H$11+'수학 표준점수 테이블'!$H$14,0))</f>
        <v>138</v>
      </c>
      <c r="E14" s="72">
        <f>IF(OR($B14-E$5&gt;74, $B14-E$5=73, $B14-E$5=1, $B14-E$5&lt;0),"",ROUND(($B14-E$5)*'수학 표준점수 테이블'!$H$10+E$5*'수학 표준점수 테이블'!$H$11+'수학 표준점수 테이블'!$H$14,0))</f>
        <v>138</v>
      </c>
      <c r="F14" s="72">
        <f>IF(OR($B14-F$5&gt;74, $B14-F$5=73, $B14-F$5=1, $B14-F$5&lt;0),"",ROUND(($B14-F$5)*'수학 표준점수 테이블'!$H$10+F$5*'수학 표준점수 테이블'!$H$11+'수학 표준점수 테이블'!$H$14,0))</f>
        <v>138</v>
      </c>
      <c r="G14" s="72">
        <f>IF(OR($B14-G$5&gt;74, $B14-G$5=73, $B14-G$5=1, $B14-G$5&lt;0),"",ROUND(($B14-G$5)*'수학 표준점수 테이블'!$H$10+G$5*'수학 표준점수 테이블'!$H$11+'수학 표준점수 테이블'!$H$14,0))</f>
        <v>138</v>
      </c>
      <c r="H14" s="72">
        <f>IF(OR($B14-H$5&gt;74, $B14-H$5=73, $B14-H$5=1, $B14-H$5&lt;0),"",ROUND(($B14-H$5)*'수학 표준점수 테이블'!$H$10+H$5*'수학 표준점수 테이블'!$H$11+'수학 표준점수 테이블'!$H$14,0))</f>
        <v>138</v>
      </c>
      <c r="I14" s="72" t="str">
        <f>IF(OR($B14-I$5&gt;74, $B14-I$5=73, $B14-I$5=1, $B14-I$5&lt;0),"",ROUND(($B14-I$5)*'수학 표준점수 테이블'!$H$10+I$5*'수학 표준점수 테이블'!$H$11+'수학 표준점수 테이블'!$H$14,0))</f>
        <v/>
      </c>
      <c r="J14" s="72">
        <f>IF(OR($B14-J$5&gt;74, $B14-J$5=73, $B14-J$5=1, $B14-J$5&lt;0),"",ROUND(($B14-J$5)*'수학 표준점수 테이블'!$H$10+J$5*'수학 표준점수 테이블'!$H$11+'수학 표준점수 테이블'!$H$14,0))</f>
        <v>138</v>
      </c>
      <c r="K14" s="72" t="str">
        <f>IF(OR($B14-K$5&gt;74, $B14-K$5=73, $B14-K$5=1, $B14-K$5&lt;0),"",ROUND(($B14-K$5)*'수학 표준점수 테이블'!$H$10+K$5*'수학 표준점수 테이블'!$H$11+'수학 표준점수 테이블'!$H$14,0))</f>
        <v/>
      </c>
      <c r="L14" s="72" t="str">
        <f>IF(OR($B14-L$5&gt;74, $B14-L$5=73, $B14-L$5=1, $B14-L$5&lt;0),"",ROUND(($B14-L$5)*'수학 표준점수 테이블'!$H$10+L$5*'수학 표준점수 테이블'!$H$11+'수학 표준점수 테이블'!$H$14,0))</f>
        <v/>
      </c>
      <c r="M14" s="72" t="str">
        <f>IF(OR($B14-M$5&gt;74, $B14-M$5=73, $B14-M$5=1, $B14-M$5&lt;0),"",ROUND(($B14-M$5)*'수학 표준점수 테이블'!$H$10+M$5*'수학 표준점수 테이블'!$H$11+'수학 표준점수 테이블'!$H$14,0))</f>
        <v/>
      </c>
      <c r="N14" s="72" t="str">
        <f>IF(OR($B14-N$5&gt;74, $B14-N$5=73, $B14-N$5=1, $B14-N$5&lt;0),"",ROUND(($B14-N$5)*'수학 표준점수 테이블'!$H$10+N$5*'수학 표준점수 테이블'!$H$11+'수학 표준점수 테이블'!$H$14,0))</f>
        <v/>
      </c>
      <c r="O14" s="72" t="str">
        <f>IF(OR($B14-O$5&gt;74, $B14-O$5=73, $B14-O$5=1, $B14-O$5&lt;0),"",ROUND(($B14-O$5)*'수학 표준점수 테이블'!$H$10+O$5*'수학 표준점수 테이블'!$H$11+'수학 표준점수 테이블'!$H$14,0))</f>
        <v/>
      </c>
      <c r="P14" s="72" t="str">
        <f>IF(OR($B14-P$5&gt;74, $B14-P$5=73, $B14-P$5=1, $B14-P$5&lt;0),"",ROUND(($B14-P$5)*'수학 표준점수 테이블'!$H$10+P$5*'수학 표준점수 테이블'!$H$11+'수학 표준점수 테이블'!$H$14,0))</f>
        <v/>
      </c>
      <c r="Q14" s="72" t="str">
        <f>IF(OR($B14-Q$5&gt;74, $B14-Q$5=73, $B14-Q$5=1, $B14-Q$5&lt;0),"",ROUND(($B14-Q$5)*'수학 표준점수 테이블'!$H$10+Q$5*'수학 표준점수 테이블'!$H$11+'수학 표준점수 테이블'!$H$14,0))</f>
        <v/>
      </c>
      <c r="R14" s="72" t="str">
        <f>IF(OR($B14-R$5&gt;74, $B14-R$5=73, $B14-R$5=1, $B14-R$5&lt;0),"",ROUND(($B14-R$5)*'수학 표준점수 테이블'!$H$10+R$5*'수학 표준점수 테이블'!$H$11+'수학 표준점수 테이블'!$H$14,0))</f>
        <v/>
      </c>
      <c r="S14" s="72" t="str">
        <f>IF(OR($B14-S$5&gt;74, $B14-S$5=73, $B14-S$5=1, $B14-S$5&lt;0),"",ROUND(($B14-S$5)*'수학 표준점수 테이블'!$H$10+S$5*'수학 표준점수 테이블'!$H$11+'수학 표준점수 테이블'!$H$14,0))</f>
        <v/>
      </c>
      <c r="T14" s="72" t="str">
        <f>IF(OR($B14-T$5&gt;74, $B14-T$5=73, $B14-T$5=1, $B14-T$5&lt;0),"",ROUND(($B14-T$5)*'수학 표준점수 테이블'!$H$10+T$5*'수학 표준점수 테이블'!$H$11+'수학 표준점수 테이블'!$H$14,0))</f>
        <v/>
      </c>
      <c r="U14" s="72" t="str">
        <f>IF(OR($B14-U$5&gt;74, $B14-U$5=73, $B14-U$5=1, $B14-U$5&lt;0),"",ROUND(($B14-U$5)*'수학 표준점수 테이블'!$H$10+U$5*'수학 표준점수 테이블'!$H$11+'수학 표준점수 테이블'!$H$14,0))</f>
        <v/>
      </c>
      <c r="V14" s="72" t="str">
        <f>IF(OR($B14-V$5&gt;74, $B14-V$5=73, $B14-V$5=1, $B14-V$5&lt;0),"",ROUND(($B14-V$5)*'수학 표준점수 테이블'!$H$10+V$5*'수학 표준점수 테이블'!$H$11+'수학 표준점수 테이블'!$H$14,0))</f>
        <v/>
      </c>
      <c r="W14" s="72" t="str">
        <f>IF(OR($B14-W$5&gt;74, $B14-W$5=73, $B14-W$5=1, $B14-W$5&lt;0),"",ROUND(($B14-W$5)*'수학 표준점수 테이블'!$H$10+W$5*'수학 표준점수 테이블'!$H$11+'수학 표준점수 테이블'!$H$14,0))</f>
        <v/>
      </c>
      <c r="X14" s="72" t="str">
        <f>IF(OR($B14-X$5&gt;74, $B14-X$5=73, $B14-X$5=1, $B14-X$5&lt;0),"",ROUND(($B14-X$5)*'수학 표준점수 테이블'!$H$10+X$5*'수학 표준점수 테이블'!$H$11+'수학 표준점수 테이블'!$H$14,0))</f>
        <v/>
      </c>
      <c r="Y14" s="72" t="str">
        <f>IF(OR($B14-Y$5&gt;74, $B14-Y$5=73, $B14-Y$5=1, $B14-Y$5&lt;0),"",ROUND(($B14-Y$5)*'수학 표준점수 테이블'!$H$10+Y$5*'수학 표준점수 테이블'!$H$11+'수학 표준점수 테이블'!$H$14,0))</f>
        <v/>
      </c>
      <c r="Z14" s="72" t="str">
        <f>IF(OR($B14-Z$5&gt;74, $B14-Z$5=73, $B14-Z$5=1, $B14-Z$5&lt;0),"",ROUND(($B14-Z$5)*'수학 표준점수 테이블'!$H$10+Z$5*'수학 표준점수 테이블'!$H$11+'수학 표준점수 테이블'!$H$14,0))</f>
        <v/>
      </c>
      <c r="AA14" s="73" t="str">
        <f>IF(OR($B14-AA$5&gt;74, $B14-AA$5=73, $B14-AA$5=1, $B14-AA$5&lt;0),"",ROUND(($B14-AA$5)*'수학 표준점수 테이블'!$H$10+AA$5*'수학 표준점수 테이블'!$H$11+'수학 표준점수 테이블'!$H$14,0))</f>
        <v/>
      </c>
      <c r="AB14" s="34"/>
      <c r="AC14" s="34">
        <f t="shared" si="0"/>
        <v>138</v>
      </c>
      <c r="AD14" s="34">
        <f t="shared" si="1"/>
        <v>138</v>
      </c>
      <c r="AE14" s="35">
        <f t="shared" si="3"/>
        <v>138</v>
      </c>
      <c r="AF14" s="35">
        <f t="shared" si="4"/>
        <v>1</v>
      </c>
      <c r="AG14" s="35">
        <f t="shared" si="4"/>
        <v>1</v>
      </c>
      <c r="AH14" s="35">
        <f t="shared" si="5"/>
        <v>1</v>
      </c>
      <c r="AI14" s="194" t="str">
        <f t="shared" si="2"/>
        <v>1등급</v>
      </c>
      <c r="AJ14" s="32" t="e">
        <f>IF(AC14=AD14,VLOOKUP(AE14,'인원 입력 기능'!$B$5:$F$102,6,0), VLOOKUP(AC14,'인원 입력 기능'!$B$5:$F$102,6,0)&amp;" ~ "&amp;VLOOKUP(AD14,'인원 입력 기능'!$B$5:$F$102,6,0))</f>
        <v>#REF!</v>
      </c>
      <c r="AL14" s="35">
        <v>9</v>
      </c>
      <c r="AM14" s="35"/>
    </row>
    <row r="15" spans="1:39">
      <c r="A15" s="16"/>
      <c r="B15" s="86">
        <v>91</v>
      </c>
      <c r="C15" s="72">
        <f>IF(OR($B15-C$5&gt;74, $B15-C$5=73, $B15-C$5=1, $B15-C$5&lt;0),"",ROUND(($B15-C$5)*'수학 표준점수 테이블'!$H$10+C$5*'수학 표준점수 테이블'!$H$11+'수학 표준점수 테이블'!$H$14,0))</f>
        <v>137</v>
      </c>
      <c r="D15" s="72">
        <f>IF(OR($B15-D$5&gt;74, $B15-D$5=73, $B15-D$5=1, $B15-D$5&lt;0),"",ROUND(($B15-D$5)*'수학 표준점수 테이블'!$H$10+D$5*'수학 표준점수 테이블'!$H$11+'수학 표준점수 테이블'!$H$14,0))</f>
        <v>137</v>
      </c>
      <c r="E15" s="72">
        <f>IF(OR($B15-E$5&gt;74, $B15-E$5=73, $B15-E$5=1, $B15-E$5&lt;0),"",ROUND(($B15-E$5)*'수학 표준점수 테이블'!$H$10+E$5*'수학 표준점수 테이블'!$H$11+'수학 표준점수 테이블'!$H$14,0))</f>
        <v>137</v>
      </c>
      <c r="F15" s="72">
        <f>IF(OR($B15-F$5&gt;74, $B15-F$5=73, $B15-F$5=1, $B15-F$5&lt;0),"",ROUND(($B15-F$5)*'수학 표준점수 테이블'!$H$10+F$5*'수학 표준점수 테이블'!$H$11+'수학 표준점수 테이블'!$H$14,0))</f>
        <v>137</v>
      </c>
      <c r="G15" s="72">
        <f>IF(OR($B15-G$5&gt;74, $B15-G$5=73, $B15-G$5=1, $B15-G$5&lt;0),"",ROUND(($B15-G$5)*'수학 표준점수 테이블'!$H$10+G$5*'수학 표준점수 테이블'!$H$11+'수학 표준점수 테이블'!$H$14,0))</f>
        <v>137</v>
      </c>
      <c r="H15" s="72">
        <f>IF(OR($B15-H$5&gt;74, $B15-H$5=73, $B15-H$5=1, $B15-H$5&lt;0),"",ROUND(($B15-H$5)*'수학 표준점수 테이블'!$H$10+H$5*'수학 표준점수 테이블'!$H$11+'수학 표준점수 테이블'!$H$14,0))</f>
        <v>137</v>
      </c>
      <c r="I15" s="72">
        <f>IF(OR($B15-I$5&gt;74, $B15-I$5=73, $B15-I$5=1, $B15-I$5&lt;0),"",ROUND(($B15-I$5)*'수학 표준점수 테이블'!$H$10+I$5*'수학 표준점수 테이블'!$H$11+'수학 표준점수 테이블'!$H$14,0))</f>
        <v>137</v>
      </c>
      <c r="J15" s="72" t="str">
        <f>IF(OR($B15-J$5&gt;74, $B15-J$5=73, $B15-J$5=1, $B15-J$5&lt;0),"",ROUND(($B15-J$5)*'수학 표준점수 테이블'!$H$10+J$5*'수학 표준점수 테이블'!$H$11+'수학 표준점수 테이블'!$H$14,0))</f>
        <v/>
      </c>
      <c r="K15" s="72">
        <f>IF(OR($B15-K$5&gt;74, $B15-K$5=73, $B15-K$5=1, $B15-K$5&lt;0),"",ROUND(($B15-K$5)*'수학 표준점수 테이블'!$H$10+K$5*'수학 표준점수 테이블'!$H$11+'수학 표준점수 테이블'!$H$14,0))</f>
        <v>137</v>
      </c>
      <c r="L15" s="72" t="str">
        <f>IF(OR($B15-L$5&gt;74, $B15-L$5=73, $B15-L$5=1, $B15-L$5&lt;0),"",ROUND(($B15-L$5)*'수학 표준점수 테이블'!$H$10+L$5*'수학 표준점수 테이블'!$H$11+'수학 표준점수 테이블'!$H$14,0))</f>
        <v/>
      </c>
      <c r="M15" s="72" t="str">
        <f>IF(OR($B15-M$5&gt;74, $B15-M$5=73, $B15-M$5=1, $B15-M$5&lt;0),"",ROUND(($B15-M$5)*'수학 표준점수 테이블'!$H$10+M$5*'수학 표준점수 테이블'!$H$11+'수학 표준점수 테이블'!$H$14,0))</f>
        <v/>
      </c>
      <c r="N15" s="72" t="str">
        <f>IF(OR($B15-N$5&gt;74, $B15-N$5=73, $B15-N$5=1, $B15-N$5&lt;0),"",ROUND(($B15-N$5)*'수학 표준점수 테이블'!$H$10+N$5*'수학 표준점수 테이블'!$H$11+'수학 표준점수 테이블'!$H$14,0))</f>
        <v/>
      </c>
      <c r="O15" s="72" t="str">
        <f>IF(OR($B15-O$5&gt;74, $B15-O$5=73, $B15-O$5=1, $B15-O$5&lt;0),"",ROUND(($B15-O$5)*'수학 표준점수 테이블'!$H$10+O$5*'수학 표준점수 테이블'!$H$11+'수학 표준점수 테이블'!$H$14,0))</f>
        <v/>
      </c>
      <c r="P15" s="72" t="str">
        <f>IF(OR($B15-P$5&gt;74, $B15-P$5=73, $B15-P$5=1, $B15-P$5&lt;0),"",ROUND(($B15-P$5)*'수학 표준점수 테이블'!$H$10+P$5*'수학 표준점수 테이블'!$H$11+'수학 표준점수 테이블'!$H$14,0))</f>
        <v/>
      </c>
      <c r="Q15" s="72" t="str">
        <f>IF(OR($B15-Q$5&gt;74, $B15-Q$5=73, $B15-Q$5=1, $B15-Q$5&lt;0),"",ROUND(($B15-Q$5)*'수학 표준점수 테이블'!$H$10+Q$5*'수학 표준점수 테이블'!$H$11+'수학 표준점수 테이블'!$H$14,0))</f>
        <v/>
      </c>
      <c r="R15" s="72" t="str">
        <f>IF(OR($B15-R$5&gt;74, $B15-R$5=73, $B15-R$5=1, $B15-R$5&lt;0),"",ROUND(($B15-R$5)*'수학 표준점수 테이블'!$H$10+R$5*'수학 표준점수 테이블'!$H$11+'수학 표준점수 테이블'!$H$14,0))</f>
        <v/>
      </c>
      <c r="S15" s="72" t="str">
        <f>IF(OR($B15-S$5&gt;74, $B15-S$5=73, $B15-S$5=1, $B15-S$5&lt;0),"",ROUND(($B15-S$5)*'수학 표준점수 테이블'!$H$10+S$5*'수학 표준점수 테이블'!$H$11+'수학 표준점수 테이블'!$H$14,0))</f>
        <v/>
      </c>
      <c r="T15" s="72" t="str">
        <f>IF(OR($B15-T$5&gt;74, $B15-T$5=73, $B15-T$5=1, $B15-T$5&lt;0),"",ROUND(($B15-T$5)*'수학 표준점수 테이블'!$H$10+T$5*'수학 표준점수 테이블'!$H$11+'수학 표준점수 테이블'!$H$14,0))</f>
        <v/>
      </c>
      <c r="U15" s="72" t="str">
        <f>IF(OR($B15-U$5&gt;74, $B15-U$5=73, $B15-U$5=1, $B15-U$5&lt;0),"",ROUND(($B15-U$5)*'수학 표준점수 테이블'!$H$10+U$5*'수학 표준점수 테이블'!$H$11+'수학 표준점수 테이블'!$H$14,0))</f>
        <v/>
      </c>
      <c r="V15" s="72" t="str">
        <f>IF(OR($B15-V$5&gt;74, $B15-V$5=73, $B15-V$5=1, $B15-V$5&lt;0),"",ROUND(($B15-V$5)*'수학 표준점수 테이블'!$H$10+V$5*'수학 표준점수 테이블'!$H$11+'수학 표준점수 테이블'!$H$14,0))</f>
        <v/>
      </c>
      <c r="W15" s="72" t="str">
        <f>IF(OR($B15-W$5&gt;74, $B15-W$5=73, $B15-W$5=1, $B15-W$5&lt;0),"",ROUND(($B15-W$5)*'수학 표준점수 테이블'!$H$10+W$5*'수학 표준점수 테이블'!$H$11+'수학 표준점수 테이블'!$H$14,0))</f>
        <v/>
      </c>
      <c r="X15" s="72" t="str">
        <f>IF(OR($B15-X$5&gt;74, $B15-X$5=73, $B15-X$5=1, $B15-X$5&lt;0),"",ROUND(($B15-X$5)*'수학 표준점수 테이블'!$H$10+X$5*'수학 표준점수 테이블'!$H$11+'수학 표준점수 테이블'!$H$14,0))</f>
        <v/>
      </c>
      <c r="Y15" s="72" t="str">
        <f>IF(OR($B15-Y$5&gt;74, $B15-Y$5=73, $B15-Y$5=1, $B15-Y$5&lt;0),"",ROUND(($B15-Y$5)*'수학 표준점수 테이블'!$H$10+Y$5*'수학 표준점수 테이블'!$H$11+'수학 표준점수 테이블'!$H$14,0))</f>
        <v/>
      </c>
      <c r="Z15" s="72" t="str">
        <f>IF(OR($B15-Z$5&gt;74, $B15-Z$5=73, $B15-Z$5=1, $B15-Z$5&lt;0),"",ROUND(($B15-Z$5)*'수학 표준점수 테이블'!$H$10+Z$5*'수학 표준점수 테이블'!$H$11+'수학 표준점수 테이블'!$H$14,0))</f>
        <v/>
      </c>
      <c r="AA15" s="73" t="str">
        <f>IF(OR($B15-AA$5&gt;74, $B15-AA$5=73, $B15-AA$5=1, $B15-AA$5&lt;0),"",ROUND(($B15-AA$5)*'수학 표준점수 테이블'!$H$10+AA$5*'수학 표준점수 테이블'!$H$11+'수학 표준점수 테이블'!$H$14,0))</f>
        <v/>
      </c>
      <c r="AB15" s="34"/>
      <c r="AC15" s="34">
        <f t="shared" si="0"/>
        <v>137</v>
      </c>
      <c r="AD15" s="34">
        <f t="shared" si="1"/>
        <v>137</v>
      </c>
      <c r="AE15" s="35">
        <f t="shared" si="3"/>
        <v>137</v>
      </c>
      <c r="AF15" s="35">
        <f t="shared" si="4"/>
        <v>1</v>
      </c>
      <c r="AG15" s="35">
        <f t="shared" si="4"/>
        <v>1</v>
      </c>
      <c r="AH15" s="35">
        <f t="shared" si="5"/>
        <v>1</v>
      </c>
      <c r="AI15" s="194" t="str">
        <f t="shared" si="2"/>
        <v>1등급</v>
      </c>
      <c r="AJ15" s="32" t="e">
        <f>IF(AC15=AD15,VLOOKUP(AE15,'인원 입력 기능'!$B$5:$F$102,6,0), VLOOKUP(AC15,'인원 입력 기능'!$B$5:$F$102,6,0)&amp;" ~ "&amp;VLOOKUP(AD15,'인원 입력 기능'!$B$5:$F$102,6,0))</f>
        <v>#REF!</v>
      </c>
    </row>
    <row r="16" spans="1:39">
      <c r="A16" s="16"/>
      <c r="B16" s="86">
        <v>90</v>
      </c>
      <c r="C16" s="72">
        <f>IF(OR($B16-C$5&gt;74, $B16-C$5=73, $B16-C$5=1, $B16-C$5&lt;0),"",ROUND(($B16-C$5)*'수학 표준점수 테이블'!$H$10+C$5*'수학 표준점수 테이블'!$H$11+'수학 표준점수 테이블'!$H$14,0))</f>
        <v>136</v>
      </c>
      <c r="D16" s="72">
        <f>IF(OR($B16-D$5&gt;74, $B16-D$5=73, $B16-D$5=1, $B16-D$5&lt;0),"",ROUND(($B16-D$5)*'수학 표준점수 테이블'!$H$10+D$5*'수학 표준점수 테이블'!$H$11+'수학 표준점수 테이블'!$H$14,0))</f>
        <v>136</v>
      </c>
      <c r="E16" s="72">
        <f>IF(OR($B16-E$5&gt;74, $B16-E$5=73, $B16-E$5=1, $B16-E$5&lt;0),"",ROUND(($B16-E$5)*'수학 표준점수 테이블'!$H$10+E$5*'수학 표준점수 테이블'!$H$11+'수학 표준점수 테이블'!$H$14,0))</f>
        <v>136</v>
      </c>
      <c r="F16" s="72">
        <f>IF(OR($B16-F$5&gt;74, $B16-F$5=73, $B16-F$5=1, $B16-F$5&lt;0),"",ROUND(($B16-F$5)*'수학 표준점수 테이블'!$H$10+F$5*'수학 표준점수 테이블'!$H$11+'수학 표준점수 테이블'!$H$14,0))</f>
        <v>136</v>
      </c>
      <c r="G16" s="72">
        <f>IF(OR($B16-G$5&gt;74, $B16-G$5=73, $B16-G$5=1, $B16-G$5&lt;0),"",ROUND(($B16-G$5)*'수학 표준점수 테이블'!$H$10+G$5*'수학 표준점수 테이블'!$H$11+'수학 표준점수 테이블'!$H$14,0))</f>
        <v>136</v>
      </c>
      <c r="H16" s="72">
        <f>IF(OR($B16-H$5&gt;74, $B16-H$5=73, $B16-H$5=1, $B16-H$5&lt;0),"",ROUND(($B16-H$5)*'수학 표준점수 테이블'!$H$10+H$5*'수학 표준점수 테이블'!$H$11+'수학 표준점수 테이블'!$H$14,0))</f>
        <v>136</v>
      </c>
      <c r="I16" s="72">
        <f>IF(OR($B16-I$5&gt;74, $B16-I$5=73, $B16-I$5=1, $B16-I$5&lt;0),"",ROUND(($B16-I$5)*'수학 표준점수 테이블'!$H$10+I$5*'수학 표준점수 테이블'!$H$11+'수학 표준점수 테이블'!$H$14,0))</f>
        <v>136</v>
      </c>
      <c r="J16" s="72">
        <f>IF(OR($B16-J$5&gt;74, $B16-J$5=73, $B16-J$5=1, $B16-J$5&lt;0),"",ROUND(($B16-J$5)*'수학 표준점수 테이블'!$H$10+J$5*'수학 표준점수 테이블'!$H$11+'수학 표준점수 테이블'!$H$14,0))</f>
        <v>136</v>
      </c>
      <c r="K16" s="72" t="str">
        <f>IF(OR($B16-K$5&gt;74, $B16-K$5=73, $B16-K$5=1, $B16-K$5&lt;0),"",ROUND(($B16-K$5)*'수학 표준점수 테이블'!$H$10+K$5*'수학 표준점수 테이블'!$H$11+'수학 표준점수 테이블'!$H$14,0))</f>
        <v/>
      </c>
      <c r="L16" s="72">
        <f>IF(OR($B16-L$5&gt;74, $B16-L$5=73, $B16-L$5=1, $B16-L$5&lt;0),"",ROUND(($B16-L$5)*'수학 표준점수 테이블'!$H$10+L$5*'수학 표준점수 테이블'!$H$11+'수학 표준점수 테이블'!$H$14,0))</f>
        <v>136</v>
      </c>
      <c r="M16" s="72" t="str">
        <f>IF(OR($B16-M$5&gt;74, $B16-M$5=73, $B16-M$5=1, $B16-M$5&lt;0),"",ROUND(($B16-M$5)*'수학 표준점수 테이블'!$H$10+M$5*'수학 표준점수 테이블'!$H$11+'수학 표준점수 테이블'!$H$14,0))</f>
        <v/>
      </c>
      <c r="N16" s="72" t="str">
        <f>IF(OR($B16-N$5&gt;74, $B16-N$5=73, $B16-N$5=1, $B16-N$5&lt;0),"",ROUND(($B16-N$5)*'수학 표준점수 테이블'!$H$10+N$5*'수학 표준점수 테이블'!$H$11+'수학 표준점수 테이블'!$H$14,0))</f>
        <v/>
      </c>
      <c r="O16" s="72" t="str">
        <f>IF(OR($B16-O$5&gt;74, $B16-O$5=73, $B16-O$5=1, $B16-O$5&lt;0),"",ROUND(($B16-O$5)*'수학 표준점수 테이블'!$H$10+O$5*'수학 표준점수 테이블'!$H$11+'수학 표준점수 테이블'!$H$14,0))</f>
        <v/>
      </c>
      <c r="P16" s="72" t="str">
        <f>IF(OR($B16-P$5&gt;74, $B16-P$5=73, $B16-P$5=1, $B16-P$5&lt;0),"",ROUND(($B16-P$5)*'수학 표준점수 테이블'!$H$10+P$5*'수학 표준점수 테이블'!$H$11+'수학 표준점수 테이블'!$H$14,0))</f>
        <v/>
      </c>
      <c r="Q16" s="72" t="str">
        <f>IF(OR($B16-Q$5&gt;74, $B16-Q$5=73, $B16-Q$5=1, $B16-Q$5&lt;0),"",ROUND(($B16-Q$5)*'수학 표준점수 테이블'!$H$10+Q$5*'수학 표준점수 테이블'!$H$11+'수학 표준점수 테이블'!$H$14,0))</f>
        <v/>
      </c>
      <c r="R16" s="72" t="str">
        <f>IF(OR($B16-R$5&gt;74, $B16-R$5=73, $B16-R$5=1, $B16-R$5&lt;0),"",ROUND(($B16-R$5)*'수학 표준점수 테이블'!$H$10+R$5*'수학 표준점수 테이블'!$H$11+'수학 표준점수 테이블'!$H$14,0))</f>
        <v/>
      </c>
      <c r="S16" s="72" t="str">
        <f>IF(OR($B16-S$5&gt;74, $B16-S$5=73, $B16-S$5=1, $B16-S$5&lt;0),"",ROUND(($B16-S$5)*'수학 표준점수 테이블'!$H$10+S$5*'수학 표준점수 테이블'!$H$11+'수학 표준점수 테이블'!$H$14,0))</f>
        <v/>
      </c>
      <c r="T16" s="72" t="str">
        <f>IF(OR($B16-T$5&gt;74, $B16-T$5=73, $B16-T$5=1, $B16-T$5&lt;0),"",ROUND(($B16-T$5)*'수학 표준점수 테이블'!$H$10+T$5*'수학 표준점수 테이블'!$H$11+'수학 표준점수 테이블'!$H$14,0))</f>
        <v/>
      </c>
      <c r="U16" s="72" t="str">
        <f>IF(OR($B16-U$5&gt;74, $B16-U$5=73, $B16-U$5=1, $B16-U$5&lt;0),"",ROUND(($B16-U$5)*'수학 표준점수 테이블'!$H$10+U$5*'수학 표준점수 테이블'!$H$11+'수학 표준점수 테이블'!$H$14,0))</f>
        <v/>
      </c>
      <c r="V16" s="72" t="str">
        <f>IF(OR($B16-V$5&gt;74, $B16-V$5=73, $B16-V$5=1, $B16-V$5&lt;0),"",ROUND(($B16-V$5)*'수학 표준점수 테이블'!$H$10+V$5*'수학 표준점수 테이블'!$H$11+'수학 표준점수 테이블'!$H$14,0))</f>
        <v/>
      </c>
      <c r="W16" s="72" t="str">
        <f>IF(OR($B16-W$5&gt;74, $B16-W$5=73, $B16-W$5=1, $B16-W$5&lt;0),"",ROUND(($B16-W$5)*'수학 표준점수 테이블'!$H$10+W$5*'수학 표준점수 테이블'!$H$11+'수학 표준점수 테이블'!$H$14,0))</f>
        <v/>
      </c>
      <c r="X16" s="72" t="str">
        <f>IF(OR($B16-X$5&gt;74, $B16-X$5=73, $B16-X$5=1, $B16-X$5&lt;0),"",ROUND(($B16-X$5)*'수학 표준점수 테이블'!$H$10+X$5*'수학 표준점수 테이블'!$H$11+'수학 표준점수 테이블'!$H$14,0))</f>
        <v/>
      </c>
      <c r="Y16" s="72" t="str">
        <f>IF(OR($B16-Y$5&gt;74, $B16-Y$5=73, $B16-Y$5=1, $B16-Y$5&lt;0),"",ROUND(($B16-Y$5)*'수학 표준점수 테이블'!$H$10+Y$5*'수학 표준점수 테이블'!$H$11+'수학 표준점수 테이블'!$H$14,0))</f>
        <v/>
      </c>
      <c r="Z16" s="72" t="str">
        <f>IF(OR($B16-Z$5&gt;74, $B16-Z$5=73, $B16-Z$5=1, $B16-Z$5&lt;0),"",ROUND(($B16-Z$5)*'수학 표준점수 테이블'!$H$10+Z$5*'수학 표준점수 테이블'!$H$11+'수학 표준점수 테이블'!$H$14,0))</f>
        <v/>
      </c>
      <c r="AA16" s="73" t="str">
        <f>IF(OR($B16-AA$5&gt;74, $B16-AA$5=73, $B16-AA$5=1, $B16-AA$5&lt;0),"",ROUND(($B16-AA$5)*'수학 표준점수 테이블'!$H$10+AA$5*'수학 표준점수 테이블'!$H$11+'수학 표준점수 테이블'!$H$14,0))</f>
        <v/>
      </c>
      <c r="AB16" s="34"/>
      <c r="AC16" s="34">
        <f t="shared" si="0"/>
        <v>136</v>
      </c>
      <c r="AD16" s="34">
        <f t="shared" si="1"/>
        <v>136</v>
      </c>
      <c r="AE16" s="35">
        <f t="shared" si="3"/>
        <v>136</v>
      </c>
      <c r="AF16" s="35">
        <f t="shared" si="4"/>
        <v>2</v>
      </c>
      <c r="AG16" s="35">
        <f t="shared" si="4"/>
        <v>2</v>
      </c>
      <c r="AH16" s="35">
        <f t="shared" si="5"/>
        <v>2</v>
      </c>
      <c r="AI16" s="194" t="str">
        <f t="shared" si="2"/>
        <v>2등급</v>
      </c>
      <c r="AJ16" s="32" t="e">
        <f>IF(AC16=AD16,VLOOKUP(AE16,'인원 입력 기능'!$B$5:$F$102,6,0), VLOOKUP(AC16,'인원 입력 기능'!$B$5:$F$102,6,0)&amp;" ~ "&amp;VLOOKUP(AD16,'인원 입력 기능'!$B$5:$F$102,6,0))</f>
        <v>#REF!</v>
      </c>
    </row>
    <row r="17" spans="1:36">
      <c r="A17" s="16"/>
      <c r="B17" s="86">
        <v>89</v>
      </c>
      <c r="C17" s="72">
        <f>IF(OR($B17-C$5&gt;74, $B17-C$5=73, $B17-C$5=1, $B17-C$5&lt;0),"",ROUND(($B17-C$5)*'수학 표준점수 테이블'!$H$10+C$5*'수학 표준점수 테이블'!$H$11+'수학 표준점수 테이블'!$H$14,0))</f>
        <v>135</v>
      </c>
      <c r="D17" s="72">
        <f>IF(OR($B17-D$5&gt;74, $B17-D$5=73, $B17-D$5=1, $B17-D$5&lt;0),"",ROUND(($B17-D$5)*'수학 표준점수 테이블'!$H$10+D$5*'수학 표준점수 테이블'!$H$11+'수학 표준점수 테이블'!$H$14,0))</f>
        <v>135</v>
      </c>
      <c r="E17" s="72">
        <f>IF(OR($B17-E$5&gt;74, $B17-E$5=73, $B17-E$5=1, $B17-E$5&lt;0),"",ROUND(($B17-E$5)*'수학 표준점수 테이블'!$H$10+E$5*'수학 표준점수 테이블'!$H$11+'수학 표준점수 테이블'!$H$14,0))</f>
        <v>135</v>
      </c>
      <c r="F17" s="72">
        <f>IF(OR($B17-F$5&gt;74, $B17-F$5=73, $B17-F$5=1, $B17-F$5&lt;0),"",ROUND(($B17-F$5)*'수학 표준점수 테이블'!$H$10+F$5*'수학 표준점수 테이블'!$H$11+'수학 표준점수 테이블'!$H$14,0))</f>
        <v>135</v>
      </c>
      <c r="G17" s="72">
        <f>IF(OR($B17-G$5&gt;74, $B17-G$5=73, $B17-G$5=1, $B17-G$5&lt;0),"",ROUND(($B17-G$5)*'수학 표준점수 테이블'!$H$10+G$5*'수학 표준점수 테이블'!$H$11+'수학 표준점수 테이블'!$H$14,0))</f>
        <v>135</v>
      </c>
      <c r="H17" s="72">
        <f>IF(OR($B17-H$5&gt;74, $B17-H$5=73, $B17-H$5=1, $B17-H$5&lt;0),"",ROUND(($B17-H$5)*'수학 표준점수 테이블'!$H$10+H$5*'수학 표준점수 테이블'!$H$11+'수학 표준점수 테이블'!$H$14,0))</f>
        <v>135</v>
      </c>
      <c r="I17" s="72">
        <f>IF(OR($B17-I$5&gt;74, $B17-I$5=73, $B17-I$5=1, $B17-I$5&lt;0),"",ROUND(($B17-I$5)*'수학 표준점수 테이블'!$H$10+I$5*'수학 표준점수 테이블'!$H$11+'수학 표준점수 테이블'!$H$14,0))</f>
        <v>135</v>
      </c>
      <c r="J17" s="72">
        <f>IF(OR($B17-J$5&gt;74, $B17-J$5=73, $B17-J$5=1, $B17-J$5&lt;0),"",ROUND(($B17-J$5)*'수학 표준점수 테이블'!$H$10+J$5*'수학 표준점수 테이블'!$H$11+'수학 표준점수 테이블'!$H$14,0))</f>
        <v>135</v>
      </c>
      <c r="K17" s="72">
        <f>IF(OR($B17-K$5&gt;74, $B17-K$5=73, $B17-K$5=1, $B17-K$5&lt;0),"",ROUND(($B17-K$5)*'수학 표준점수 테이블'!$H$10+K$5*'수학 표준점수 테이블'!$H$11+'수학 표준점수 테이블'!$H$14,0))</f>
        <v>135</v>
      </c>
      <c r="L17" s="72" t="str">
        <f>IF(OR($B17-L$5&gt;74, $B17-L$5=73, $B17-L$5=1, $B17-L$5&lt;0),"",ROUND(($B17-L$5)*'수학 표준점수 테이블'!$H$10+L$5*'수학 표준점수 테이블'!$H$11+'수학 표준점수 테이블'!$H$14,0))</f>
        <v/>
      </c>
      <c r="M17" s="72">
        <f>IF(OR($B17-M$5&gt;74, $B17-M$5=73, $B17-M$5=1, $B17-M$5&lt;0),"",ROUND(($B17-M$5)*'수학 표준점수 테이블'!$H$10+M$5*'수학 표준점수 테이블'!$H$11+'수학 표준점수 테이블'!$H$14,0))</f>
        <v>135</v>
      </c>
      <c r="N17" s="72" t="str">
        <f>IF(OR($B17-N$5&gt;74, $B17-N$5=73, $B17-N$5=1, $B17-N$5&lt;0),"",ROUND(($B17-N$5)*'수학 표준점수 테이블'!$H$10+N$5*'수학 표준점수 테이블'!$H$11+'수학 표준점수 테이블'!$H$14,0))</f>
        <v/>
      </c>
      <c r="O17" s="72" t="str">
        <f>IF(OR($B17-O$5&gt;74, $B17-O$5=73, $B17-O$5=1, $B17-O$5&lt;0),"",ROUND(($B17-O$5)*'수학 표준점수 테이블'!$H$10+O$5*'수학 표준점수 테이블'!$H$11+'수학 표준점수 테이블'!$H$14,0))</f>
        <v/>
      </c>
      <c r="P17" s="72" t="str">
        <f>IF(OR($B17-P$5&gt;74, $B17-P$5=73, $B17-P$5=1, $B17-P$5&lt;0),"",ROUND(($B17-P$5)*'수학 표준점수 테이블'!$H$10+P$5*'수학 표준점수 테이블'!$H$11+'수학 표준점수 테이블'!$H$14,0))</f>
        <v/>
      </c>
      <c r="Q17" s="72" t="str">
        <f>IF(OR($B17-Q$5&gt;74, $B17-Q$5=73, $B17-Q$5=1, $B17-Q$5&lt;0),"",ROUND(($B17-Q$5)*'수학 표준점수 테이블'!$H$10+Q$5*'수학 표준점수 테이블'!$H$11+'수학 표준점수 테이블'!$H$14,0))</f>
        <v/>
      </c>
      <c r="R17" s="72" t="str">
        <f>IF(OR($B17-R$5&gt;74, $B17-R$5=73, $B17-R$5=1, $B17-R$5&lt;0),"",ROUND(($B17-R$5)*'수학 표준점수 테이블'!$H$10+R$5*'수학 표준점수 테이블'!$H$11+'수학 표준점수 테이블'!$H$14,0))</f>
        <v/>
      </c>
      <c r="S17" s="72" t="str">
        <f>IF(OR($B17-S$5&gt;74, $B17-S$5=73, $B17-S$5=1, $B17-S$5&lt;0),"",ROUND(($B17-S$5)*'수학 표준점수 테이블'!$H$10+S$5*'수학 표준점수 테이블'!$H$11+'수학 표준점수 테이블'!$H$14,0))</f>
        <v/>
      </c>
      <c r="T17" s="72" t="str">
        <f>IF(OR($B17-T$5&gt;74, $B17-T$5=73, $B17-T$5=1, $B17-T$5&lt;0),"",ROUND(($B17-T$5)*'수학 표준점수 테이블'!$H$10+T$5*'수학 표준점수 테이블'!$H$11+'수학 표준점수 테이블'!$H$14,0))</f>
        <v/>
      </c>
      <c r="U17" s="72" t="str">
        <f>IF(OR($B17-U$5&gt;74, $B17-U$5=73, $B17-U$5=1, $B17-U$5&lt;0),"",ROUND(($B17-U$5)*'수학 표준점수 테이블'!$H$10+U$5*'수학 표준점수 테이블'!$H$11+'수학 표준점수 테이블'!$H$14,0))</f>
        <v/>
      </c>
      <c r="V17" s="72" t="str">
        <f>IF(OR($B17-V$5&gt;74, $B17-V$5=73, $B17-V$5=1, $B17-V$5&lt;0),"",ROUND(($B17-V$5)*'수학 표준점수 테이블'!$H$10+V$5*'수학 표준점수 테이블'!$H$11+'수학 표준점수 테이블'!$H$14,0))</f>
        <v/>
      </c>
      <c r="W17" s="72" t="str">
        <f>IF(OR($B17-W$5&gt;74, $B17-W$5=73, $B17-W$5=1, $B17-W$5&lt;0),"",ROUND(($B17-W$5)*'수학 표준점수 테이블'!$H$10+W$5*'수학 표준점수 테이블'!$H$11+'수학 표준점수 테이블'!$H$14,0))</f>
        <v/>
      </c>
      <c r="X17" s="72" t="str">
        <f>IF(OR($B17-X$5&gt;74, $B17-X$5=73, $B17-X$5=1, $B17-X$5&lt;0),"",ROUND(($B17-X$5)*'수학 표준점수 테이블'!$H$10+X$5*'수학 표준점수 테이블'!$H$11+'수학 표준점수 테이블'!$H$14,0))</f>
        <v/>
      </c>
      <c r="Y17" s="72" t="str">
        <f>IF(OR($B17-Y$5&gt;74, $B17-Y$5=73, $B17-Y$5=1, $B17-Y$5&lt;0),"",ROUND(($B17-Y$5)*'수학 표준점수 테이블'!$H$10+Y$5*'수학 표준점수 테이블'!$H$11+'수학 표준점수 테이블'!$H$14,0))</f>
        <v/>
      </c>
      <c r="Z17" s="72" t="str">
        <f>IF(OR($B17-Z$5&gt;74, $B17-Z$5=73, $B17-Z$5=1, $B17-Z$5&lt;0),"",ROUND(($B17-Z$5)*'수학 표준점수 테이블'!$H$10+Z$5*'수학 표준점수 테이블'!$H$11+'수학 표준점수 테이블'!$H$14,0))</f>
        <v/>
      </c>
      <c r="AA17" s="73" t="str">
        <f>IF(OR($B17-AA$5&gt;74, $B17-AA$5=73, $B17-AA$5=1, $B17-AA$5&lt;0),"",ROUND(($B17-AA$5)*'수학 표준점수 테이블'!$H$10+AA$5*'수학 표준점수 테이블'!$H$11+'수학 표준점수 테이블'!$H$14,0))</f>
        <v/>
      </c>
      <c r="AB17" s="34"/>
      <c r="AC17" s="34">
        <f t="shared" si="0"/>
        <v>135</v>
      </c>
      <c r="AD17" s="34">
        <f t="shared" si="1"/>
        <v>135</v>
      </c>
      <c r="AE17" s="35">
        <f t="shared" si="3"/>
        <v>135</v>
      </c>
      <c r="AF17" s="35">
        <f t="shared" si="4"/>
        <v>2</v>
      </c>
      <c r="AG17" s="35">
        <f t="shared" si="4"/>
        <v>2</v>
      </c>
      <c r="AH17" s="35">
        <f t="shared" si="5"/>
        <v>2</v>
      </c>
      <c r="AI17" s="194" t="str">
        <f t="shared" si="2"/>
        <v>2등급</v>
      </c>
      <c r="AJ17" s="32" t="e">
        <f>IF(AC17=AD17,VLOOKUP(AE17,'인원 입력 기능'!$B$5:$F$102,6,0), VLOOKUP(AC17,'인원 입력 기능'!$B$5:$F$102,6,0)&amp;" ~ "&amp;VLOOKUP(AD17,'인원 입력 기능'!$B$5:$F$102,6,0))</f>
        <v>#REF!</v>
      </c>
    </row>
    <row r="18" spans="1:36">
      <c r="A18" s="16"/>
      <c r="B18" s="87">
        <v>88</v>
      </c>
      <c r="C18" s="74">
        <f>IF(OR($B18-C$5&gt;74, $B18-C$5=73, $B18-C$5=1, $B18-C$5&lt;0),"",ROUND(($B18-C$5)*'수학 표준점수 테이블'!$H$10+C$5*'수학 표준점수 테이블'!$H$11+'수학 표준점수 테이블'!$H$14,0))</f>
        <v>135</v>
      </c>
      <c r="D18" s="74">
        <f>IF(OR($B18-D$5&gt;74, $B18-D$5=73, $B18-D$5=1, $B18-D$5&lt;0),"",ROUND(($B18-D$5)*'수학 표준점수 테이블'!$H$10+D$5*'수학 표준점수 테이블'!$H$11+'수학 표준점수 테이블'!$H$14,0))</f>
        <v>135</v>
      </c>
      <c r="E18" s="74">
        <f>IF(OR($B18-E$5&gt;74, $B18-E$5=73, $B18-E$5=1, $B18-E$5&lt;0),"",ROUND(($B18-E$5)*'수학 표준점수 테이블'!$H$10+E$5*'수학 표준점수 테이블'!$H$11+'수학 표준점수 테이블'!$H$14,0))</f>
        <v>135</v>
      </c>
      <c r="F18" s="74">
        <f>IF(OR($B18-F$5&gt;74, $B18-F$5=73, $B18-F$5=1, $B18-F$5&lt;0),"",ROUND(($B18-F$5)*'수학 표준점수 테이블'!$H$10+F$5*'수학 표준점수 테이블'!$H$11+'수학 표준점수 테이블'!$H$14,0))</f>
        <v>135</v>
      </c>
      <c r="G18" s="74">
        <f>IF(OR($B18-G$5&gt;74, $B18-G$5=73, $B18-G$5=1, $B18-G$5&lt;0),"",ROUND(($B18-G$5)*'수학 표준점수 테이블'!$H$10+G$5*'수학 표준점수 테이블'!$H$11+'수학 표준점수 테이블'!$H$14,0))</f>
        <v>135</v>
      </c>
      <c r="H18" s="74">
        <f>IF(OR($B18-H$5&gt;74, $B18-H$5=73, $B18-H$5=1, $B18-H$5&lt;0),"",ROUND(($B18-H$5)*'수학 표준점수 테이블'!$H$10+H$5*'수학 표준점수 테이블'!$H$11+'수학 표준점수 테이블'!$H$14,0))</f>
        <v>135</v>
      </c>
      <c r="I18" s="74">
        <f>IF(OR($B18-I$5&gt;74, $B18-I$5=73, $B18-I$5=1, $B18-I$5&lt;0),"",ROUND(($B18-I$5)*'수학 표준점수 테이블'!$H$10+I$5*'수학 표준점수 테이블'!$H$11+'수학 표준점수 테이블'!$H$14,0))</f>
        <v>135</v>
      </c>
      <c r="J18" s="74">
        <f>IF(OR($B18-J$5&gt;74, $B18-J$5=73, $B18-J$5=1, $B18-J$5&lt;0),"",ROUND(($B18-J$5)*'수학 표준점수 테이블'!$H$10+J$5*'수학 표준점수 테이블'!$H$11+'수학 표준점수 테이블'!$H$14,0))</f>
        <v>135</v>
      </c>
      <c r="K18" s="74">
        <f>IF(OR($B18-K$5&gt;74, $B18-K$5=73, $B18-K$5=1, $B18-K$5&lt;0),"",ROUND(($B18-K$5)*'수학 표준점수 테이블'!$H$10+K$5*'수학 표준점수 테이블'!$H$11+'수학 표준점수 테이블'!$H$14,0))</f>
        <v>135</v>
      </c>
      <c r="L18" s="74">
        <f>IF(OR($B18-L$5&gt;74, $B18-L$5=73, $B18-L$5=1, $B18-L$5&lt;0),"",ROUND(($B18-L$5)*'수학 표준점수 테이블'!$H$10+L$5*'수학 표준점수 테이블'!$H$11+'수학 표준점수 테이블'!$H$14,0))</f>
        <v>135</v>
      </c>
      <c r="M18" s="74" t="str">
        <f>IF(OR($B18-M$5&gt;74, $B18-M$5=73, $B18-M$5=1, $B18-M$5&lt;0),"",ROUND(($B18-M$5)*'수학 표준점수 테이블'!$H$10+M$5*'수학 표준점수 테이블'!$H$11+'수학 표준점수 테이블'!$H$14,0))</f>
        <v/>
      </c>
      <c r="N18" s="74">
        <f>IF(OR($B18-N$5&gt;74, $B18-N$5=73, $B18-N$5=1, $B18-N$5&lt;0),"",ROUND(($B18-N$5)*'수학 표준점수 테이블'!$H$10+N$5*'수학 표준점수 테이블'!$H$11+'수학 표준점수 테이블'!$H$14,0))</f>
        <v>134</v>
      </c>
      <c r="O18" s="74" t="str">
        <f>IF(OR($B18-O$5&gt;74, $B18-O$5=73, $B18-O$5=1, $B18-O$5&lt;0),"",ROUND(($B18-O$5)*'수학 표준점수 테이블'!$H$10+O$5*'수학 표준점수 테이블'!$H$11+'수학 표준점수 테이블'!$H$14,0))</f>
        <v/>
      </c>
      <c r="P18" s="74" t="str">
        <f>IF(OR($B18-P$5&gt;74, $B18-P$5=73, $B18-P$5=1, $B18-P$5&lt;0),"",ROUND(($B18-P$5)*'수학 표준점수 테이블'!$H$10+P$5*'수학 표준점수 테이블'!$H$11+'수학 표준점수 테이블'!$H$14,0))</f>
        <v/>
      </c>
      <c r="Q18" s="74" t="str">
        <f>IF(OR($B18-Q$5&gt;74, $B18-Q$5=73, $B18-Q$5=1, $B18-Q$5&lt;0),"",ROUND(($B18-Q$5)*'수학 표준점수 테이블'!$H$10+Q$5*'수학 표준점수 테이블'!$H$11+'수학 표준점수 테이블'!$H$14,0))</f>
        <v/>
      </c>
      <c r="R18" s="74" t="str">
        <f>IF(OR($B18-R$5&gt;74, $B18-R$5=73, $B18-R$5=1, $B18-R$5&lt;0),"",ROUND(($B18-R$5)*'수학 표준점수 테이블'!$H$10+R$5*'수학 표준점수 테이블'!$H$11+'수학 표준점수 테이블'!$H$14,0))</f>
        <v/>
      </c>
      <c r="S18" s="74" t="str">
        <f>IF(OR($B18-S$5&gt;74, $B18-S$5=73, $B18-S$5=1, $B18-S$5&lt;0),"",ROUND(($B18-S$5)*'수학 표준점수 테이블'!$H$10+S$5*'수학 표준점수 테이블'!$H$11+'수학 표준점수 테이블'!$H$14,0))</f>
        <v/>
      </c>
      <c r="T18" s="74" t="str">
        <f>IF(OR($B18-T$5&gt;74, $B18-T$5=73, $B18-T$5=1, $B18-T$5&lt;0),"",ROUND(($B18-T$5)*'수학 표준점수 테이블'!$H$10+T$5*'수학 표준점수 테이블'!$H$11+'수학 표준점수 테이블'!$H$14,0))</f>
        <v/>
      </c>
      <c r="U18" s="74" t="str">
        <f>IF(OR($B18-U$5&gt;74, $B18-U$5=73, $B18-U$5=1, $B18-U$5&lt;0),"",ROUND(($B18-U$5)*'수학 표준점수 테이블'!$H$10+U$5*'수학 표준점수 테이블'!$H$11+'수학 표준점수 테이블'!$H$14,0))</f>
        <v/>
      </c>
      <c r="V18" s="74" t="str">
        <f>IF(OR($B18-V$5&gt;74, $B18-V$5=73, $B18-V$5=1, $B18-V$5&lt;0),"",ROUND(($B18-V$5)*'수학 표준점수 테이블'!$H$10+V$5*'수학 표준점수 테이블'!$H$11+'수학 표준점수 테이블'!$H$14,0))</f>
        <v/>
      </c>
      <c r="W18" s="74" t="str">
        <f>IF(OR($B18-W$5&gt;74, $B18-W$5=73, $B18-W$5=1, $B18-W$5&lt;0),"",ROUND(($B18-W$5)*'수학 표준점수 테이블'!$H$10+W$5*'수학 표준점수 테이블'!$H$11+'수학 표준점수 테이블'!$H$14,0))</f>
        <v/>
      </c>
      <c r="X18" s="74" t="str">
        <f>IF(OR($B18-X$5&gt;74, $B18-X$5=73, $B18-X$5=1, $B18-X$5&lt;0),"",ROUND(($B18-X$5)*'수학 표준점수 테이블'!$H$10+X$5*'수학 표준점수 테이블'!$H$11+'수학 표준점수 테이블'!$H$14,0))</f>
        <v/>
      </c>
      <c r="Y18" s="74" t="str">
        <f>IF(OR($B18-Y$5&gt;74, $B18-Y$5=73, $B18-Y$5=1, $B18-Y$5&lt;0),"",ROUND(($B18-Y$5)*'수학 표준점수 테이블'!$H$10+Y$5*'수학 표준점수 테이블'!$H$11+'수학 표준점수 테이블'!$H$14,0))</f>
        <v/>
      </c>
      <c r="Z18" s="74" t="str">
        <f>IF(OR($B18-Z$5&gt;74, $B18-Z$5=73, $B18-Z$5=1, $B18-Z$5&lt;0),"",ROUND(($B18-Z$5)*'수학 표준점수 테이블'!$H$10+Z$5*'수학 표준점수 테이블'!$H$11+'수학 표준점수 테이블'!$H$14,0))</f>
        <v/>
      </c>
      <c r="AA18" s="75" t="str">
        <f>IF(OR($B18-AA$5&gt;74, $B18-AA$5=73, $B18-AA$5=1, $B18-AA$5&lt;0),"",ROUND(($B18-AA$5)*'수학 표준점수 테이블'!$H$10+AA$5*'수학 표준점수 테이블'!$H$11+'수학 표준점수 테이블'!$H$14,0))</f>
        <v/>
      </c>
      <c r="AB18" s="34"/>
      <c r="AC18" s="34">
        <f t="shared" si="0"/>
        <v>134</v>
      </c>
      <c r="AD18" s="34">
        <f t="shared" si="1"/>
        <v>135</v>
      </c>
      <c r="AE18" s="35" t="str">
        <f t="shared" si="3"/>
        <v>134 ~ 135</v>
      </c>
      <c r="AF18" s="35">
        <f t="shared" si="4"/>
        <v>2</v>
      </c>
      <c r="AG18" s="35">
        <f t="shared" si="4"/>
        <v>2</v>
      </c>
      <c r="AH18" s="35">
        <f t="shared" si="5"/>
        <v>2</v>
      </c>
      <c r="AI18" s="194" t="str">
        <f t="shared" si="2"/>
        <v>2등급</v>
      </c>
      <c r="AJ18" s="32" t="e">
        <f>IF(AC18=AD18,VLOOKUP(AE18,'인원 입력 기능'!$B$5:$F$102,6,0), VLOOKUP(AC18,'인원 입력 기능'!$B$5:$F$102,6,0)&amp;" ~ "&amp;VLOOKUP(AD18,'인원 입력 기능'!$B$5:$F$102,6,0))</f>
        <v>#REF!</v>
      </c>
    </row>
    <row r="19" spans="1:36">
      <c r="A19" s="16"/>
      <c r="B19" s="87">
        <v>87</v>
      </c>
      <c r="C19" s="74">
        <f>IF(OR($B19-C$5&gt;74, $B19-C$5=73, $B19-C$5=1, $B19-C$5&lt;0),"",ROUND(($B19-C$5)*'수학 표준점수 테이블'!$H$10+C$5*'수학 표준점수 테이블'!$H$11+'수학 표준점수 테이블'!$H$14,0))</f>
        <v>134</v>
      </c>
      <c r="D19" s="74">
        <f>IF(OR($B19-D$5&gt;74, $B19-D$5=73, $B19-D$5=1, $B19-D$5&lt;0),"",ROUND(($B19-D$5)*'수학 표준점수 테이블'!$H$10+D$5*'수학 표준점수 테이블'!$H$11+'수학 표준점수 테이블'!$H$14,0))</f>
        <v>134</v>
      </c>
      <c r="E19" s="74">
        <f>IF(OR($B19-E$5&gt;74, $B19-E$5=73, $B19-E$5=1, $B19-E$5&lt;0),"",ROUND(($B19-E$5)*'수학 표준점수 테이블'!$H$10+E$5*'수학 표준점수 테이블'!$H$11+'수학 표준점수 테이블'!$H$14,0))</f>
        <v>134</v>
      </c>
      <c r="F19" s="74">
        <f>IF(OR($B19-F$5&gt;74, $B19-F$5=73, $B19-F$5=1, $B19-F$5&lt;0),"",ROUND(($B19-F$5)*'수학 표준점수 테이블'!$H$10+F$5*'수학 표준점수 테이블'!$H$11+'수학 표준점수 테이블'!$H$14,0))</f>
        <v>134</v>
      </c>
      <c r="G19" s="74">
        <f>IF(OR($B19-G$5&gt;74, $B19-G$5=73, $B19-G$5=1, $B19-G$5&lt;0),"",ROUND(($B19-G$5)*'수학 표준점수 테이블'!$H$10+G$5*'수학 표준점수 테이블'!$H$11+'수학 표준점수 테이블'!$H$14,0))</f>
        <v>134</v>
      </c>
      <c r="H19" s="74">
        <f>IF(OR($B19-H$5&gt;74, $B19-H$5=73, $B19-H$5=1, $B19-H$5&lt;0),"",ROUND(($B19-H$5)*'수학 표준점수 테이블'!$H$10+H$5*'수학 표준점수 테이블'!$H$11+'수학 표준점수 테이블'!$H$14,0))</f>
        <v>134</v>
      </c>
      <c r="I19" s="74">
        <f>IF(OR($B19-I$5&gt;74, $B19-I$5=73, $B19-I$5=1, $B19-I$5&lt;0),"",ROUND(($B19-I$5)*'수학 표준점수 테이블'!$H$10+I$5*'수학 표준점수 테이블'!$H$11+'수학 표준점수 테이블'!$H$14,0))</f>
        <v>134</v>
      </c>
      <c r="J19" s="74">
        <f>IF(OR($B19-J$5&gt;74, $B19-J$5=73, $B19-J$5=1, $B19-J$5&lt;0),"",ROUND(($B19-J$5)*'수학 표준점수 테이블'!$H$10+J$5*'수학 표준점수 테이블'!$H$11+'수학 표준점수 테이블'!$H$14,0))</f>
        <v>134</v>
      </c>
      <c r="K19" s="74">
        <f>IF(OR($B19-K$5&gt;74, $B19-K$5=73, $B19-K$5=1, $B19-K$5&lt;0),"",ROUND(($B19-K$5)*'수학 표준점수 테이블'!$H$10+K$5*'수학 표준점수 테이블'!$H$11+'수학 표준점수 테이블'!$H$14,0))</f>
        <v>134</v>
      </c>
      <c r="L19" s="74">
        <f>IF(OR($B19-L$5&gt;74, $B19-L$5=73, $B19-L$5=1, $B19-L$5&lt;0),"",ROUND(($B19-L$5)*'수학 표준점수 테이블'!$H$10+L$5*'수학 표준점수 테이블'!$H$11+'수학 표준점수 테이블'!$H$14,0))</f>
        <v>134</v>
      </c>
      <c r="M19" s="74">
        <f>IF(OR($B19-M$5&gt;74, $B19-M$5=73, $B19-M$5=1, $B19-M$5&lt;0),"",ROUND(($B19-M$5)*'수학 표준점수 테이블'!$H$10+M$5*'수학 표준점수 테이블'!$H$11+'수학 표준점수 테이블'!$H$14,0))</f>
        <v>134</v>
      </c>
      <c r="N19" s="74" t="str">
        <f>IF(OR($B19-N$5&gt;74, $B19-N$5=73, $B19-N$5=1, $B19-N$5&lt;0),"",ROUND(($B19-N$5)*'수학 표준점수 테이블'!$H$10+N$5*'수학 표준점수 테이블'!$H$11+'수학 표준점수 테이블'!$H$14,0))</f>
        <v/>
      </c>
      <c r="O19" s="74">
        <f>IF(OR($B19-O$5&gt;74, $B19-O$5=73, $B19-O$5=1, $B19-O$5&lt;0),"",ROUND(($B19-O$5)*'수학 표준점수 테이블'!$H$10+O$5*'수학 표준점수 테이블'!$H$11+'수학 표준점수 테이블'!$H$14,0))</f>
        <v>134</v>
      </c>
      <c r="P19" s="74" t="str">
        <f>IF(OR($B19-P$5&gt;74, $B19-P$5=73, $B19-P$5=1, $B19-P$5&lt;0),"",ROUND(($B19-P$5)*'수학 표준점수 테이블'!$H$10+P$5*'수학 표준점수 테이블'!$H$11+'수학 표준점수 테이블'!$H$14,0))</f>
        <v/>
      </c>
      <c r="Q19" s="74" t="str">
        <f>IF(OR($B19-Q$5&gt;74, $B19-Q$5=73, $B19-Q$5=1, $B19-Q$5&lt;0),"",ROUND(($B19-Q$5)*'수학 표준점수 테이블'!$H$10+Q$5*'수학 표준점수 테이블'!$H$11+'수학 표준점수 테이블'!$H$14,0))</f>
        <v/>
      </c>
      <c r="R19" s="74" t="str">
        <f>IF(OR($B19-R$5&gt;74, $B19-R$5=73, $B19-R$5=1, $B19-R$5&lt;0),"",ROUND(($B19-R$5)*'수학 표준점수 테이블'!$H$10+R$5*'수학 표준점수 테이블'!$H$11+'수학 표준점수 테이블'!$H$14,0))</f>
        <v/>
      </c>
      <c r="S19" s="74" t="str">
        <f>IF(OR($B19-S$5&gt;74, $B19-S$5=73, $B19-S$5=1, $B19-S$5&lt;0),"",ROUND(($B19-S$5)*'수학 표준점수 테이블'!$H$10+S$5*'수학 표준점수 테이블'!$H$11+'수학 표준점수 테이블'!$H$14,0))</f>
        <v/>
      </c>
      <c r="T19" s="74" t="str">
        <f>IF(OR($B19-T$5&gt;74, $B19-T$5=73, $B19-T$5=1, $B19-T$5&lt;0),"",ROUND(($B19-T$5)*'수학 표준점수 테이블'!$H$10+T$5*'수학 표준점수 테이블'!$H$11+'수학 표준점수 테이블'!$H$14,0))</f>
        <v/>
      </c>
      <c r="U19" s="74" t="str">
        <f>IF(OR($B19-U$5&gt;74, $B19-U$5=73, $B19-U$5=1, $B19-U$5&lt;0),"",ROUND(($B19-U$5)*'수학 표준점수 테이블'!$H$10+U$5*'수학 표준점수 테이블'!$H$11+'수학 표준점수 테이블'!$H$14,0))</f>
        <v/>
      </c>
      <c r="V19" s="74" t="str">
        <f>IF(OR($B19-V$5&gt;74, $B19-V$5=73, $B19-V$5=1, $B19-V$5&lt;0),"",ROUND(($B19-V$5)*'수학 표준점수 테이블'!$H$10+V$5*'수학 표준점수 테이블'!$H$11+'수학 표준점수 테이블'!$H$14,0))</f>
        <v/>
      </c>
      <c r="W19" s="74" t="str">
        <f>IF(OR($B19-W$5&gt;74, $B19-W$5=73, $B19-W$5=1, $B19-W$5&lt;0),"",ROUND(($B19-W$5)*'수학 표준점수 테이블'!$H$10+W$5*'수학 표준점수 테이블'!$H$11+'수학 표준점수 테이블'!$H$14,0))</f>
        <v/>
      </c>
      <c r="X19" s="74" t="str">
        <f>IF(OR($B19-X$5&gt;74, $B19-X$5=73, $B19-X$5=1, $B19-X$5&lt;0),"",ROUND(($B19-X$5)*'수학 표준점수 테이블'!$H$10+X$5*'수학 표준점수 테이블'!$H$11+'수학 표준점수 테이블'!$H$14,0))</f>
        <v/>
      </c>
      <c r="Y19" s="74" t="str">
        <f>IF(OR($B19-Y$5&gt;74, $B19-Y$5=73, $B19-Y$5=1, $B19-Y$5&lt;0),"",ROUND(($B19-Y$5)*'수학 표준점수 테이블'!$H$10+Y$5*'수학 표준점수 테이블'!$H$11+'수학 표준점수 테이블'!$H$14,0))</f>
        <v/>
      </c>
      <c r="Z19" s="74" t="str">
        <f>IF(OR($B19-Z$5&gt;74, $B19-Z$5=73, $B19-Z$5=1, $B19-Z$5&lt;0),"",ROUND(($B19-Z$5)*'수학 표준점수 테이블'!$H$10+Z$5*'수학 표준점수 테이블'!$H$11+'수학 표준점수 테이블'!$H$14,0))</f>
        <v/>
      </c>
      <c r="AA19" s="75" t="str">
        <f>IF(OR($B19-AA$5&gt;74, $B19-AA$5=73, $B19-AA$5=1, $B19-AA$5&lt;0),"",ROUND(($B19-AA$5)*'수학 표준점수 테이블'!$H$10+AA$5*'수학 표준점수 테이블'!$H$11+'수학 표준점수 테이블'!$H$14,0))</f>
        <v/>
      </c>
      <c r="AB19" s="34"/>
      <c r="AC19" s="34">
        <f t="shared" si="0"/>
        <v>134</v>
      </c>
      <c r="AD19" s="34">
        <f t="shared" si="1"/>
        <v>134</v>
      </c>
      <c r="AE19" s="35">
        <f t="shared" si="3"/>
        <v>134</v>
      </c>
      <c r="AF19" s="35">
        <f t="shared" si="4"/>
        <v>2</v>
      </c>
      <c r="AG19" s="35">
        <f t="shared" si="4"/>
        <v>2</v>
      </c>
      <c r="AH19" s="35">
        <f t="shared" si="5"/>
        <v>2</v>
      </c>
      <c r="AI19" s="194" t="str">
        <f t="shared" si="2"/>
        <v>2등급</v>
      </c>
      <c r="AJ19" s="32" t="e">
        <f>IF(AC19=AD19,VLOOKUP(AE19,'인원 입력 기능'!$B$5:$F$102,6,0), VLOOKUP(AC19,'인원 입력 기능'!$B$5:$F$102,6,0)&amp;" ~ "&amp;VLOOKUP(AD19,'인원 입력 기능'!$B$5:$F$102,6,0))</f>
        <v>#REF!</v>
      </c>
    </row>
    <row r="20" spans="1:36">
      <c r="A20" s="16"/>
      <c r="B20" s="87">
        <v>86</v>
      </c>
      <c r="C20" s="74">
        <f>IF(OR($B20-C$5&gt;74, $B20-C$5=73, $B20-C$5=1, $B20-C$5&lt;0),"",ROUND(($B20-C$5)*'수학 표준점수 테이블'!$H$10+C$5*'수학 표준점수 테이블'!$H$11+'수학 표준점수 테이블'!$H$14,0))</f>
        <v>133</v>
      </c>
      <c r="D20" s="74">
        <f>IF(OR($B20-D$5&gt;74, $B20-D$5=73, $B20-D$5=1, $B20-D$5&lt;0),"",ROUND(($B20-D$5)*'수학 표준점수 테이블'!$H$10+D$5*'수학 표준점수 테이블'!$H$11+'수학 표준점수 테이블'!$H$14,0))</f>
        <v>133</v>
      </c>
      <c r="E20" s="74">
        <f>IF(OR($B20-E$5&gt;74, $B20-E$5=73, $B20-E$5=1, $B20-E$5&lt;0),"",ROUND(($B20-E$5)*'수학 표준점수 테이블'!$H$10+E$5*'수학 표준점수 테이블'!$H$11+'수학 표준점수 테이블'!$H$14,0))</f>
        <v>133</v>
      </c>
      <c r="F20" s="74">
        <f>IF(OR($B20-F$5&gt;74, $B20-F$5=73, $B20-F$5=1, $B20-F$5&lt;0),"",ROUND(($B20-F$5)*'수학 표준점수 테이블'!$H$10+F$5*'수학 표준점수 테이블'!$H$11+'수학 표준점수 테이블'!$H$14,0))</f>
        <v>133</v>
      </c>
      <c r="G20" s="74">
        <f>IF(OR($B20-G$5&gt;74, $B20-G$5=73, $B20-G$5=1, $B20-G$5&lt;0),"",ROUND(($B20-G$5)*'수학 표준점수 테이블'!$H$10+G$5*'수학 표준점수 테이블'!$H$11+'수학 표준점수 테이블'!$H$14,0))</f>
        <v>133</v>
      </c>
      <c r="H20" s="74">
        <f>IF(OR($B20-H$5&gt;74, $B20-H$5=73, $B20-H$5=1, $B20-H$5&lt;0),"",ROUND(($B20-H$5)*'수학 표준점수 테이블'!$H$10+H$5*'수학 표준점수 테이블'!$H$11+'수학 표준점수 테이블'!$H$14,0))</f>
        <v>133</v>
      </c>
      <c r="I20" s="74">
        <f>IF(OR($B20-I$5&gt;74, $B20-I$5=73, $B20-I$5=1, $B20-I$5&lt;0),"",ROUND(($B20-I$5)*'수학 표준점수 테이블'!$H$10+I$5*'수학 표준점수 테이블'!$H$11+'수학 표준점수 테이블'!$H$14,0))</f>
        <v>133</v>
      </c>
      <c r="J20" s="74">
        <f>IF(OR($B20-J$5&gt;74, $B20-J$5=73, $B20-J$5=1, $B20-J$5&lt;0),"",ROUND(($B20-J$5)*'수학 표준점수 테이블'!$H$10+J$5*'수학 표준점수 테이블'!$H$11+'수학 표준점수 테이블'!$H$14,0))</f>
        <v>133</v>
      </c>
      <c r="K20" s="74">
        <f>IF(OR($B20-K$5&gt;74, $B20-K$5=73, $B20-K$5=1, $B20-K$5&lt;0),"",ROUND(($B20-K$5)*'수학 표준점수 테이블'!$H$10+K$5*'수학 표준점수 테이블'!$H$11+'수학 표준점수 테이블'!$H$14,0))</f>
        <v>133</v>
      </c>
      <c r="L20" s="74">
        <f>IF(OR($B20-L$5&gt;74, $B20-L$5=73, $B20-L$5=1, $B20-L$5&lt;0),"",ROUND(($B20-L$5)*'수학 표준점수 테이블'!$H$10+L$5*'수학 표준점수 테이블'!$H$11+'수학 표준점수 테이블'!$H$14,0))</f>
        <v>133</v>
      </c>
      <c r="M20" s="74">
        <f>IF(OR($B20-M$5&gt;74, $B20-M$5=73, $B20-M$5=1, $B20-M$5&lt;0),"",ROUND(($B20-M$5)*'수학 표준점수 테이블'!$H$10+M$5*'수학 표준점수 테이블'!$H$11+'수학 표준점수 테이블'!$H$14,0))</f>
        <v>133</v>
      </c>
      <c r="N20" s="74">
        <f>IF(OR($B20-N$5&gt;74, $B20-N$5=73, $B20-N$5=1, $B20-N$5&lt;0),"",ROUND(($B20-N$5)*'수학 표준점수 테이블'!$H$10+N$5*'수학 표준점수 테이블'!$H$11+'수학 표준점수 테이블'!$H$14,0))</f>
        <v>133</v>
      </c>
      <c r="O20" s="74" t="str">
        <f>IF(OR($B20-O$5&gt;74, $B20-O$5=73, $B20-O$5=1, $B20-O$5&lt;0),"",ROUND(($B20-O$5)*'수학 표준점수 테이블'!$H$10+O$5*'수학 표준점수 테이블'!$H$11+'수학 표준점수 테이블'!$H$14,0))</f>
        <v/>
      </c>
      <c r="P20" s="74">
        <f>IF(OR($B20-P$5&gt;74, $B20-P$5=73, $B20-P$5=1, $B20-P$5&lt;0),"",ROUND(($B20-P$5)*'수학 표준점수 테이블'!$H$10+P$5*'수학 표준점수 테이블'!$H$11+'수학 표준점수 테이블'!$H$14,0))</f>
        <v>133</v>
      </c>
      <c r="Q20" s="74" t="str">
        <f>IF(OR($B20-Q$5&gt;74, $B20-Q$5=73, $B20-Q$5=1, $B20-Q$5&lt;0),"",ROUND(($B20-Q$5)*'수학 표준점수 테이블'!$H$10+Q$5*'수학 표준점수 테이블'!$H$11+'수학 표준점수 테이블'!$H$14,0))</f>
        <v/>
      </c>
      <c r="R20" s="74" t="str">
        <f>IF(OR($B20-R$5&gt;74, $B20-R$5=73, $B20-R$5=1, $B20-R$5&lt;0),"",ROUND(($B20-R$5)*'수학 표준점수 테이블'!$H$10+R$5*'수학 표준점수 테이블'!$H$11+'수학 표준점수 테이블'!$H$14,0))</f>
        <v/>
      </c>
      <c r="S20" s="74" t="str">
        <f>IF(OR($B20-S$5&gt;74, $B20-S$5=73, $B20-S$5=1, $B20-S$5&lt;0),"",ROUND(($B20-S$5)*'수학 표준점수 테이블'!$H$10+S$5*'수학 표준점수 테이블'!$H$11+'수학 표준점수 테이블'!$H$14,0))</f>
        <v/>
      </c>
      <c r="T20" s="74" t="str">
        <f>IF(OR($B20-T$5&gt;74, $B20-T$5=73, $B20-T$5=1, $B20-T$5&lt;0),"",ROUND(($B20-T$5)*'수학 표준점수 테이블'!$H$10+T$5*'수학 표준점수 테이블'!$H$11+'수학 표준점수 테이블'!$H$14,0))</f>
        <v/>
      </c>
      <c r="U20" s="74" t="str">
        <f>IF(OR($B20-U$5&gt;74, $B20-U$5=73, $B20-U$5=1, $B20-U$5&lt;0),"",ROUND(($B20-U$5)*'수학 표준점수 테이블'!$H$10+U$5*'수학 표준점수 테이블'!$H$11+'수학 표준점수 테이블'!$H$14,0))</f>
        <v/>
      </c>
      <c r="V20" s="74" t="str">
        <f>IF(OR($B20-V$5&gt;74, $B20-V$5=73, $B20-V$5=1, $B20-V$5&lt;0),"",ROUND(($B20-V$5)*'수학 표준점수 테이블'!$H$10+V$5*'수학 표준점수 테이블'!$H$11+'수학 표준점수 테이블'!$H$14,0))</f>
        <v/>
      </c>
      <c r="W20" s="74" t="str">
        <f>IF(OR($B20-W$5&gt;74, $B20-W$5=73, $B20-W$5=1, $B20-W$5&lt;0),"",ROUND(($B20-W$5)*'수학 표준점수 테이블'!$H$10+W$5*'수학 표준점수 테이블'!$H$11+'수학 표준점수 테이블'!$H$14,0))</f>
        <v/>
      </c>
      <c r="X20" s="74" t="str">
        <f>IF(OR($B20-X$5&gt;74, $B20-X$5=73, $B20-X$5=1, $B20-X$5&lt;0),"",ROUND(($B20-X$5)*'수학 표준점수 테이블'!$H$10+X$5*'수학 표준점수 테이블'!$H$11+'수학 표준점수 테이블'!$H$14,0))</f>
        <v/>
      </c>
      <c r="Y20" s="74" t="str">
        <f>IF(OR($B20-Y$5&gt;74, $B20-Y$5=73, $B20-Y$5=1, $B20-Y$5&lt;0),"",ROUND(($B20-Y$5)*'수학 표준점수 테이블'!$H$10+Y$5*'수학 표준점수 테이블'!$H$11+'수학 표준점수 테이블'!$H$14,0))</f>
        <v/>
      </c>
      <c r="Z20" s="74" t="str">
        <f>IF(OR($B20-Z$5&gt;74, $B20-Z$5=73, $B20-Z$5=1, $B20-Z$5&lt;0),"",ROUND(($B20-Z$5)*'수학 표준점수 테이블'!$H$10+Z$5*'수학 표준점수 테이블'!$H$11+'수학 표준점수 테이블'!$H$14,0))</f>
        <v/>
      </c>
      <c r="AA20" s="75" t="str">
        <f>IF(OR($B20-AA$5&gt;74, $B20-AA$5=73, $B20-AA$5=1, $B20-AA$5&lt;0),"",ROUND(($B20-AA$5)*'수학 표준점수 테이블'!$H$10+AA$5*'수학 표준점수 테이블'!$H$11+'수학 표준점수 테이블'!$H$14,0))</f>
        <v/>
      </c>
      <c r="AB20" s="34"/>
      <c r="AC20" s="34">
        <f t="shared" si="0"/>
        <v>133</v>
      </c>
      <c r="AD20" s="34">
        <f t="shared" si="1"/>
        <v>133</v>
      </c>
      <c r="AE20" s="35">
        <f t="shared" si="3"/>
        <v>133</v>
      </c>
      <c r="AF20" s="35">
        <f t="shared" si="4"/>
        <v>2</v>
      </c>
      <c r="AG20" s="35">
        <f t="shared" si="4"/>
        <v>2</v>
      </c>
      <c r="AH20" s="35">
        <f t="shared" si="5"/>
        <v>2</v>
      </c>
      <c r="AI20" s="194" t="str">
        <f t="shared" si="2"/>
        <v>2등급</v>
      </c>
      <c r="AJ20" s="32" t="e">
        <f>IF(AC20=AD20,VLOOKUP(AE20,'인원 입력 기능'!$B$5:$F$102,6,0), VLOOKUP(AC20,'인원 입력 기능'!$B$5:$F$102,6,0)&amp;" ~ "&amp;VLOOKUP(AD20,'인원 입력 기능'!$B$5:$F$102,6,0))</f>
        <v>#REF!</v>
      </c>
    </row>
    <row r="21" spans="1:36">
      <c r="A21" s="16"/>
      <c r="B21" s="87">
        <v>85</v>
      </c>
      <c r="C21" s="74">
        <f>IF(OR($B21-C$5&gt;74, $B21-C$5=73, $B21-C$5=1, $B21-C$5&lt;0),"",ROUND(($B21-C$5)*'수학 표준점수 테이블'!$H$10+C$5*'수학 표준점수 테이블'!$H$11+'수학 표준점수 테이블'!$H$14,0))</f>
        <v>132</v>
      </c>
      <c r="D21" s="74">
        <f>IF(OR($B21-D$5&gt;74, $B21-D$5=73, $B21-D$5=1, $B21-D$5&lt;0),"",ROUND(($B21-D$5)*'수학 표준점수 테이블'!$H$10+D$5*'수학 표준점수 테이블'!$H$11+'수학 표준점수 테이블'!$H$14,0))</f>
        <v>132</v>
      </c>
      <c r="E21" s="74">
        <f>IF(OR($B21-E$5&gt;74, $B21-E$5=73, $B21-E$5=1, $B21-E$5&lt;0),"",ROUND(($B21-E$5)*'수학 표준점수 테이블'!$H$10+E$5*'수학 표준점수 테이블'!$H$11+'수학 표준점수 테이블'!$H$14,0))</f>
        <v>132</v>
      </c>
      <c r="F21" s="74">
        <f>IF(OR($B21-F$5&gt;74, $B21-F$5=73, $B21-F$5=1, $B21-F$5&lt;0),"",ROUND(($B21-F$5)*'수학 표준점수 테이블'!$H$10+F$5*'수학 표준점수 테이블'!$H$11+'수학 표준점수 테이블'!$H$14,0))</f>
        <v>132</v>
      </c>
      <c r="G21" s="74">
        <f>IF(OR($B21-G$5&gt;74, $B21-G$5=73, $B21-G$5=1, $B21-G$5&lt;0),"",ROUND(($B21-G$5)*'수학 표준점수 테이블'!$H$10+G$5*'수학 표준점수 테이블'!$H$11+'수학 표준점수 테이블'!$H$14,0))</f>
        <v>132</v>
      </c>
      <c r="H21" s="74">
        <f>IF(OR($B21-H$5&gt;74, $B21-H$5=73, $B21-H$5=1, $B21-H$5&lt;0),"",ROUND(($B21-H$5)*'수학 표준점수 테이블'!$H$10+H$5*'수학 표준점수 테이블'!$H$11+'수학 표준점수 테이블'!$H$14,0))</f>
        <v>132</v>
      </c>
      <c r="I21" s="74">
        <f>IF(OR($B21-I$5&gt;74, $B21-I$5=73, $B21-I$5=1, $B21-I$5&lt;0),"",ROUND(($B21-I$5)*'수학 표준점수 테이블'!$H$10+I$5*'수학 표준점수 테이블'!$H$11+'수학 표준점수 테이블'!$H$14,0))</f>
        <v>132</v>
      </c>
      <c r="J21" s="74">
        <f>IF(OR($B21-J$5&gt;74, $B21-J$5=73, $B21-J$5=1, $B21-J$5&lt;0),"",ROUND(($B21-J$5)*'수학 표준점수 테이블'!$H$10+J$5*'수학 표준점수 테이블'!$H$11+'수학 표준점수 테이블'!$H$14,0))</f>
        <v>132</v>
      </c>
      <c r="K21" s="74">
        <f>IF(OR($B21-K$5&gt;74, $B21-K$5=73, $B21-K$5=1, $B21-K$5&lt;0),"",ROUND(($B21-K$5)*'수학 표준점수 테이블'!$H$10+K$5*'수학 표준점수 테이블'!$H$11+'수학 표준점수 테이블'!$H$14,0))</f>
        <v>132</v>
      </c>
      <c r="L21" s="74">
        <f>IF(OR($B21-L$5&gt;74, $B21-L$5=73, $B21-L$5=1, $B21-L$5&lt;0),"",ROUND(($B21-L$5)*'수학 표준점수 테이블'!$H$10+L$5*'수학 표준점수 테이블'!$H$11+'수학 표준점수 테이블'!$H$14,0))</f>
        <v>132</v>
      </c>
      <c r="M21" s="74">
        <f>IF(OR($B21-M$5&gt;74, $B21-M$5=73, $B21-M$5=1, $B21-M$5&lt;0),"",ROUND(($B21-M$5)*'수학 표준점수 테이블'!$H$10+M$5*'수학 표준점수 테이블'!$H$11+'수학 표준점수 테이블'!$H$14,0))</f>
        <v>132</v>
      </c>
      <c r="N21" s="74">
        <f>IF(OR($B21-N$5&gt;74, $B21-N$5=73, $B21-N$5=1, $B21-N$5&lt;0),"",ROUND(($B21-N$5)*'수학 표준점수 테이블'!$H$10+N$5*'수학 표준점수 테이블'!$H$11+'수학 표준점수 테이블'!$H$14,0))</f>
        <v>132</v>
      </c>
      <c r="O21" s="74">
        <f>IF(OR($B21-O$5&gt;74, $B21-O$5=73, $B21-O$5=1, $B21-O$5&lt;0),"",ROUND(($B21-O$5)*'수학 표준점수 테이블'!$H$10+O$5*'수학 표준점수 테이블'!$H$11+'수학 표준점수 테이블'!$H$14,0))</f>
        <v>132</v>
      </c>
      <c r="P21" s="74" t="str">
        <f>IF(OR($B21-P$5&gt;74, $B21-P$5=73, $B21-P$5=1, $B21-P$5&lt;0),"",ROUND(($B21-P$5)*'수학 표준점수 테이블'!$H$10+P$5*'수학 표준점수 테이블'!$H$11+'수학 표준점수 테이블'!$H$14,0))</f>
        <v/>
      </c>
      <c r="Q21" s="74">
        <f>IF(OR($B21-Q$5&gt;74, $B21-Q$5=73, $B21-Q$5=1, $B21-Q$5&lt;0),"",ROUND(($B21-Q$5)*'수학 표준점수 테이블'!$H$10+Q$5*'수학 표준점수 테이블'!$H$11+'수학 표준점수 테이블'!$H$14,0))</f>
        <v>132</v>
      </c>
      <c r="R21" s="74" t="str">
        <f>IF(OR($B21-R$5&gt;74, $B21-R$5=73, $B21-R$5=1, $B21-R$5&lt;0),"",ROUND(($B21-R$5)*'수학 표준점수 테이블'!$H$10+R$5*'수학 표준점수 테이블'!$H$11+'수학 표준점수 테이블'!$H$14,0))</f>
        <v/>
      </c>
      <c r="S21" s="74" t="str">
        <f>IF(OR($B21-S$5&gt;74, $B21-S$5=73, $B21-S$5=1, $B21-S$5&lt;0),"",ROUND(($B21-S$5)*'수학 표준점수 테이블'!$H$10+S$5*'수학 표준점수 테이블'!$H$11+'수학 표준점수 테이블'!$H$14,0))</f>
        <v/>
      </c>
      <c r="T21" s="74" t="str">
        <f>IF(OR($B21-T$5&gt;74, $B21-T$5=73, $B21-T$5=1, $B21-T$5&lt;0),"",ROUND(($B21-T$5)*'수학 표준점수 테이블'!$H$10+T$5*'수학 표준점수 테이블'!$H$11+'수학 표준점수 테이블'!$H$14,0))</f>
        <v/>
      </c>
      <c r="U21" s="74" t="str">
        <f>IF(OR($B21-U$5&gt;74, $B21-U$5=73, $B21-U$5=1, $B21-U$5&lt;0),"",ROUND(($B21-U$5)*'수학 표준점수 테이블'!$H$10+U$5*'수학 표준점수 테이블'!$H$11+'수학 표준점수 테이블'!$H$14,0))</f>
        <v/>
      </c>
      <c r="V21" s="74" t="str">
        <f>IF(OR($B21-V$5&gt;74, $B21-V$5=73, $B21-V$5=1, $B21-V$5&lt;0),"",ROUND(($B21-V$5)*'수학 표준점수 테이블'!$H$10+V$5*'수학 표준점수 테이블'!$H$11+'수학 표준점수 테이블'!$H$14,0))</f>
        <v/>
      </c>
      <c r="W21" s="74" t="str">
        <f>IF(OR($B21-W$5&gt;74, $B21-W$5=73, $B21-W$5=1, $B21-W$5&lt;0),"",ROUND(($B21-W$5)*'수학 표준점수 테이블'!$H$10+W$5*'수학 표준점수 테이블'!$H$11+'수학 표준점수 테이블'!$H$14,0))</f>
        <v/>
      </c>
      <c r="X21" s="74" t="str">
        <f>IF(OR($B21-X$5&gt;74, $B21-X$5=73, $B21-X$5=1, $B21-X$5&lt;0),"",ROUND(($B21-X$5)*'수학 표준점수 테이블'!$H$10+X$5*'수학 표준점수 테이블'!$H$11+'수학 표준점수 테이블'!$H$14,0))</f>
        <v/>
      </c>
      <c r="Y21" s="74" t="str">
        <f>IF(OR($B21-Y$5&gt;74, $B21-Y$5=73, $B21-Y$5=1, $B21-Y$5&lt;0),"",ROUND(($B21-Y$5)*'수학 표준점수 테이블'!$H$10+Y$5*'수학 표준점수 테이블'!$H$11+'수학 표준점수 테이블'!$H$14,0))</f>
        <v/>
      </c>
      <c r="Z21" s="74" t="str">
        <f>IF(OR($B21-Z$5&gt;74, $B21-Z$5=73, $B21-Z$5=1, $B21-Z$5&lt;0),"",ROUND(($B21-Z$5)*'수학 표준점수 테이블'!$H$10+Z$5*'수학 표준점수 테이블'!$H$11+'수학 표준점수 테이블'!$H$14,0))</f>
        <v/>
      </c>
      <c r="AA21" s="75" t="str">
        <f>IF(OR($B21-AA$5&gt;74, $B21-AA$5=73, $B21-AA$5=1, $B21-AA$5&lt;0),"",ROUND(($B21-AA$5)*'수학 표준점수 테이블'!$H$10+AA$5*'수학 표준점수 테이블'!$H$11+'수학 표준점수 테이블'!$H$14,0))</f>
        <v/>
      </c>
      <c r="AB21" s="34"/>
      <c r="AC21" s="34">
        <f t="shared" si="0"/>
        <v>132</v>
      </c>
      <c r="AD21" s="34">
        <f t="shared" si="1"/>
        <v>132</v>
      </c>
      <c r="AE21" s="35">
        <f t="shared" si="3"/>
        <v>132</v>
      </c>
      <c r="AF21" s="35">
        <f t="shared" si="4"/>
        <v>2</v>
      </c>
      <c r="AG21" s="35">
        <f t="shared" si="4"/>
        <v>2</v>
      </c>
      <c r="AH21" s="35">
        <f t="shared" si="5"/>
        <v>2</v>
      </c>
      <c r="AI21" s="194" t="str">
        <f t="shared" si="2"/>
        <v>2등급</v>
      </c>
      <c r="AJ21" s="32" t="e">
        <f>IF(AC21=AD21,VLOOKUP(AE21,'인원 입력 기능'!$B$5:$F$102,6,0), VLOOKUP(AC21,'인원 입력 기능'!$B$5:$F$102,6,0)&amp;" ~ "&amp;VLOOKUP(AD21,'인원 입력 기능'!$B$5:$F$102,6,0))</f>
        <v>#REF!</v>
      </c>
    </row>
    <row r="22" spans="1:36">
      <c r="A22" s="16"/>
      <c r="B22" s="88">
        <v>84</v>
      </c>
      <c r="C22" s="76">
        <f>IF(OR($B22-C$5&gt;74, $B22-C$5=73, $B22-C$5=1, $B22-C$5&lt;0),"",ROUND(($B22-C$5)*'수학 표준점수 테이블'!$H$10+C$5*'수학 표준점수 테이블'!$H$11+'수학 표준점수 테이블'!$H$14,0))</f>
        <v>131</v>
      </c>
      <c r="D22" s="76">
        <f>IF(OR($B22-D$5&gt;74, $B22-D$5=73, $B22-D$5=1, $B22-D$5&lt;0),"",ROUND(($B22-D$5)*'수학 표준점수 테이블'!$H$10+D$5*'수학 표준점수 테이블'!$H$11+'수학 표준점수 테이블'!$H$14,0))</f>
        <v>131</v>
      </c>
      <c r="E22" s="76">
        <f>IF(OR($B22-E$5&gt;74, $B22-E$5=73, $B22-E$5=1, $B22-E$5&lt;0),"",ROUND(($B22-E$5)*'수학 표준점수 테이블'!$H$10+E$5*'수학 표준점수 테이블'!$H$11+'수학 표준점수 테이블'!$H$14,0))</f>
        <v>131</v>
      </c>
      <c r="F22" s="76">
        <f>IF(OR($B22-F$5&gt;74, $B22-F$5=73, $B22-F$5=1, $B22-F$5&lt;0),"",ROUND(($B22-F$5)*'수학 표준점수 테이블'!$H$10+F$5*'수학 표준점수 테이블'!$H$11+'수학 표준점수 테이블'!$H$14,0))</f>
        <v>131</v>
      </c>
      <c r="G22" s="76">
        <f>IF(OR($B22-G$5&gt;74, $B22-G$5=73, $B22-G$5=1, $B22-G$5&lt;0),"",ROUND(($B22-G$5)*'수학 표준점수 테이블'!$H$10+G$5*'수학 표준점수 테이블'!$H$11+'수학 표준점수 테이블'!$H$14,0))</f>
        <v>131</v>
      </c>
      <c r="H22" s="76">
        <f>IF(OR($B22-H$5&gt;74, $B22-H$5=73, $B22-H$5=1, $B22-H$5&lt;0),"",ROUND(($B22-H$5)*'수학 표준점수 테이블'!$H$10+H$5*'수학 표준점수 테이블'!$H$11+'수학 표준점수 테이블'!$H$14,0))</f>
        <v>131</v>
      </c>
      <c r="I22" s="76">
        <f>IF(OR($B22-I$5&gt;74, $B22-I$5=73, $B22-I$5=1, $B22-I$5&lt;0),"",ROUND(($B22-I$5)*'수학 표준점수 테이블'!$H$10+I$5*'수학 표준점수 테이블'!$H$11+'수학 표준점수 테이블'!$H$14,0))</f>
        <v>131</v>
      </c>
      <c r="J22" s="76">
        <f>IF(OR($B22-J$5&gt;74, $B22-J$5=73, $B22-J$5=1, $B22-J$5&lt;0),"",ROUND(($B22-J$5)*'수학 표준점수 테이블'!$H$10+J$5*'수학 표준점수 테이블'!$H$11+'수학 표준점수 테이블'!$H$14,0))</f>
        <v>131</v>
      </c>
      <c r="K22" s="76">
        <f>IF(OR($B22-K$5&gt;74, $B22-K$5=73, $B22-K$5=1, $B22-K$5&lt;0),"",ROUND(($B22-K$5)*'수학 표준점수 테이블'!$H$10+K$5*'수학 표준점수 테이블'!$H$11+'수학 표준점수 테이블'!$H$14,0))</f>
        <v>131</v>
      </c>
      <c r="L22" s="76">
        <f>IF(OR($B22-L$5&gt;74, $B22-L$5=73, $B22-L$5=1, $B22-L$5&lt;0),"",ROUND(($B22-L$5)*'수학 표준점수 테이블'!$H$10+L$5*'수학 표준점수 테이블'!$H$11+'수학 표준점수 테이블'!$H$14,0))</f>
        <v>131</v>
      </c>
      <c r="M22" s="76">
        <f>IF(OR($B22-M$5&gt;74, $B22-M$5=73, $B22-M$5=1, $B22-M$5&lt;0),"",ROUND(($B22-M$5)*'수학 표준점수 테이블'!$H$10+M$5*'수학 표준점수 테이블'!$H$11+'수학 표준점수 테이블'!$H$14,0))</f>
        <v>131</v>
      </c>
      <c r="N22" s="76">
        <f>IF(OR($B22-N$5&gt;74, $B22-N$5=73, $B22-N$5=1, $B22-N$5&lt;0),"",ROUND(($B22-N$5)*'수학 표준점수 테이블'!$H$10+N$5*'수학 표준점수 테이블'!$H$11+'수학 표준점수 테이블'!$H$14,0))</f>
        <v>131</v>
      </c>
      <c r="O22" s="76">
        <f>IF(OR($B22-O$5&gt;74, $B22-O$5=73, $B22-O$5=1, $B22-O$5&lt;0),"",ROUND(($B22-O$5)*'수학 표준점수 테이블'!$H$10+O$5*'수학 표준점수 테이블'!$H$11+'수학 표준점수 테이블'!$H$14,0))</f>
        <v>131</v>
      </c>
      <c r="P22" s="76">
        <f>IF(OR($B22-P$5&gt;74, $B22-P$5=73, $B22-P$5=1, $B22-P$5&lt;0),"",ROUND(($B22-P$5)*'수학 표준점수 테이블'!$H$10+P$5*'수학 표준점수 테이블'!$H$11+'수학 표준점수 테이블'!$H$14,0))</f>
        <v>131</v>
      </c>
      <c r="Q22" s="76" t="str">
        <f>IF(OR($B22-Q$5&gt;74, $B22-Q$5=73, $B22-Q$5=1, $B22-Q$5&lt;0),"",ROUND(($B22-Q$5)*'수학 표준점수 테이블'!$H$10+Q$5*'수학 표준점수 테이블'!$H$11+'수학 표준점수 테이블'!$H$14,0))</f>
        <v/>
      </c>
      <c r="R22" s="76">
        <f>IF(OR($B22-R$5&gt;74, $B22-R$5=73, $B22-R$5=1, $B22-R$5&lt;0),"",ROUND(($B22-R$5)*'수학 표준점수 테이블'!$H$10+R$5*'수학 표준점수 테이블'!$H$11+'수학 표준점수 테이블'!$H$14,0))</f>
        <v>131</v>
      </c>
      <c r="S22" s="76" t="str">
        <f>IF(OR($B22-S$5&gt;74, $B22-S$5=73, $B22-S$5=1, $B22-S$5&lt;0),"",ROUND(($B22-S$5)*'수학 표준점수 테이블'!$H$10+S$5*'수학 표준점수 테이블'!$H$11+'수학 표준점수 테이블'!$H$14,0))</f>
        <v/>
      </c>
      <c r="T22" s="76" t="str">
        <f>IF(OR($B22-T$5&gt;74, $B22-T$5=73, $B22-T$5=1, $B22-T$5&lt;0),"",ROUND(($B22-T$5)*'수학 표준점수 테이블'!$H$10+T$5*'수학 표준점수 테이블'!$H$11+'수학 표준점수 테이블'!$H$14,0))</f>
        <v/>
      </c>
      <c r="U22" s="76" t="str">
        <f>IF(OR($B22-U$5&gt;74, $B22-U$5=73, $B22-U$5=1, $B22-U$5&lt;0),"",ROUND(($B22-U$5)*'수학 표준점수 테이블'!$H$10+U$5*'수학 표준점수 테이블'!$H$11+'수학 표준점수 테이블'!$H$14,0))</f>
        <v/>
      </c>
      <c r="V22" s="76" t="str">
        <f>IF(OR($B22-V$5&gt;74, $B22-V$5=73, $B22-V$5=1, $B22-V$5&lt;0),"",ROUND(($B22-V$5)*'수학 표준점수 테이블'!$H$10+V$5*'수학 표준점수 테이블'!$H$11+'수학 표준점수 테이블'!$H$14,0))</f>
        <v/>
      </c>
      <c r="W22" s="76" t="str">
        <f>IF(OR($B22-W$5&gt;74, $B22-W$5=73, $B22-W$5=1, $B22-W$5&lt;0),"",ROUND(($B22-W$5)*'수학 표준점수 테이블'!$H$10+W$5*'수학 표준점수 테이블'!$H$11+'수학 표준점수 테이블'!$H$14,0))</f>
        <v/>
      </c>
      <c r="X22" s="76" t="str">
        <f>IF(OR($B22-X$5&gt;74, $B22-X$5=73, $B22-X$5=1, $B22-X$5&lt;0),"",ROUND(($B22-X$5)*'수학 표준점수 테이블'!$H$10+X$5*'수학 표준점수 테이블'!$H$11+'수학 표준점수 테이블'!$H$14,0))</f>
        <v/>
      </c>
      <c r="Y22" s="76" t="str">
        <f>IF(OR($B22-Y$5&gt;74, $B22-Y$5=73, $B22-Y$5=1, $B22-Y$5&lt;0),"",ROUND(($B22-Y$5)*'수학 표준점수 테이블'!$H$10+Y$5*'수학 표준점수 테이블'!$H$11+'수학 표준점수 테이블'!$H$14,0))</f>
        <v/>
      </c>
      <c r="Z22" s="76" t="str">
        <f>IF(OR($B22-Z$5&gt;74, $B22-Z$5=73, $B22-Z$5=1, $B22-Z$5&lt;0),"",ROUND(($B22-Z$5)*'수학 표준점수 테이블'!$H$10+Z$5*'수학 표준점수 테이블'!$H$11+'수학 표준점수 테이블'!$H$14,0))</f>
        <v/>
      </c>
      <c r="AA22" s="77" t="str">
        <f>IF(OR($B22-AA$5&gt;74, $B22-AA$5=73, $B22-AA$5=1, $B22-AA$5&lt;0),"",ROUND(($B22-AA$5)*'수학 표준점수 테이블'!$H$10+AA$5*'수학 표준점수 테이블'!$H$11+'수학 표준점수 테이블'!$H$14,0))</f>
        <v/>
      </c>
      <c r="AB22" s="34"/>
      <c r="AC22" s="34">
        <f t="shared" si="0"/>
        <v>131</v>
      </c>
      <c r="AD22" s="34">
        <f t="shared" si="1"/>
        <v>131</v>
      </c>
      <c r="AE22" s="35">
        <f t="shared" si="3"/>
        <v>131</v>
      </c>
      <c r="AF22" s="35">
        <f t="shared" si="4"/>
        <v>2</v>
      </c>
      <c r="AG22" s="35">
        <f t="shared" si="4"/>
        <v>2</v>
      </c>
      <c r="AH22" s="35">
        <f t="shared" si="5"/>
        <v>2</v>
      </c>
      <c r="AI22" s="194" t="str">
        <f t="shared" si="2"/>
        <v>2등급</v>
      </c>
      <c r="AJ22" s="32" t="e">
        <f>IF(AC22=AD22,VLOOKUP(AE22,'인원 입력 기능'!$B$5:$F$102,6,0), VLOOKUP(AC22,'인원 입력 기능'!$B$5:$F$102,6,0)&amp;" ~ "&amp;VLOOKUP(AD22,'인원 입력 기능'!$B$5:$F$102,6,0))</f>
        <v>#REF!</v>
      </c>
    </row>
    <row r="23" spans="1:36">
      <c r="A23" s="16"/>
      <c r="B23" s="88">
        <v>83</v>
      </c>
      <c r="C23" s="76">
        <f>IF(OR($B23-C$5&gt;74, $B23-C$5=73, $B23-C$5=1, $B23-C$5&lt;0),"",ROUND(($B23-C$5)*'수학 표준점수 테이블'!$H$10+C$5*'수학 표준점수 테이블'!$H$11+'수학 표준점수 테이블'!$H$14,0))</f>
        <v>131</v>
      </c>
      <c r="D23" s="76">
        <f>IF(OR($B23-D$5&gt;74, $B23-D$5=73, $B23-D$5=1, $B23-D$5&lt;0),"",ROUND(($B23-D$5)*'수학 표준점수 테이블'!$H$10+D$5*'수학 표준점수 테이블'!$H$11+'수학 표준점수 테이블'!$H$14,0))</f>
        <v>131</v>
      </c>
      <c r="E23" s="76">
        <f>IF(OR($B23-E$5&gt;74, $B23-E$5=73, $B23-E$5=1, $B23-E$5&lt;0),"",ROUND(($B23-E$5)*'수학 표준점수 테이블'!$H$10+E$5*'수학 표준점수 테이블'!$H$11+'수학 표준점수 테이블'!$H$14,0))</f>
        <v>131</v>
      </c>
      <c r="F23" s="76">
        <f>IF(OR($B23-F$5&gt;74, $B23-F$5=73, $B23-F$5=1, $B23-F$5&lt;0),"",ROUND(($B23-F$5)*'수학 표준점수 테이블'!$H$10+F$5*'수학 표준점수 테이블'!$H$11+'수학 표준점수 테이블'!$H$14,0))</f>
        <v>131</v>
      </c>
      <c r="G23" s="76">
        <f>IF(OR($B23-G$5&gt;74, $B23-G$5=73, $B23-G$5=1, $B23-G$5&lt;0),"",ROUND(($B23-G$5)*'수학 표준점수 테이블'!$H$10+G$5*'수학 표준점수 테이블'!$H$11+'수학 표준점수 테이블'!$H$14,0))</f>
        <v>131</v>
      </c>
      <c r="H23" s="76">
        <f>IF(OR($B23-H$5&gt;74, $B23-H$5=73, $B23-H$5=1, $B23-H$5&lt;0),"",ROUND(($B23-H$5)*'수학 표준점수 테이블'!$H$10+H$5*'수학 표준점수 테이블'!$H$11+'수학 표준점수 테이블'!$H$14,0))</f>
        <v>131</v>
      </c>
      <c r="I23" s="76">
        <f>IF(OR($B23-I$5&gt;74, $B23-I$5=73, $B23-I$5=1, $B23-I$5&lt;0),"",ROUND(($B23-I$5)*'수학 표준점수 테이블'!$H$10+I$5*'수학 표준점수 테이블'!$H$11+'수학 표준점수 테이블'!$H$14,0))</f>
        <v>130</v>
      </c>
      <c r="J23" s="76">
        <f>IF(OR($B23-J$5&gt;74, $B23-J$5=73, $B23-J$5=1, $B23-J$5&lt;0),"",ROUND(($B23-J$5)*'수학 표준점수 테이블'!$H$10+J$5*'수학 표준점수 테이블'!$H$11+'수학 표준점수 테이블'!$H$14,0))</f>
        <v>130</v>
      </c>
      <c r="K23" s="76">
        <f>IF(OR($B23-K$5&gt;74, $B23-K$5=73, $B23-K$5=1, $B23-K$5&lt;0),"",ROUND(($B23-K$5)*'수학 표준점수 테이블'!$H$10+K$5*'수학 표준점수 테이블'!$H$11+'수학 표준점수 테이블'!$H$14,0))</f>
        <v>130</v>
      </c>
      <c r="L23" s="76">
        <f>IF(OR($B23-L$5&gt;74, $B23-L$5=73, $B23-L$5=1, $B23-L$5&lt;0),"",ROUND(($B23-L$5)*'수학 표준점수 테이블'!$H$10+L$5*'수학 표준점수 테이블'!$H$11+'수학 표준점수 테이블'!$H$14,0))</f>
        <v>130</v>
      </c>
      <c r="M23" s="76">
        <f>IF(OR($B23-M$5&gt;74, $B23-M$5=73, $B23-M$5=1, $B23-M$5&lt;0),"",ROUND(($B23-M$5)*'수학 표준점수 테이블'!$H$10+M$5*'수학 표준점수 테이블'!$H$11+'수학 표준점수 테이블'!$H$14,0))</f>
        <v>130</v>
      </c>
      <c r="N23" s="76">
        <f>IF(OR($B23-N$5&gt;74, $B23-N$5=73, $B23-N$5=1, $B23-N$5&lt;0),"",ROUND(($B23-N$5)*'수학 표준점수 테이블'!$H$10+N$5*'수학 표준점수 테이블'!$H$11+'수학 표준점수 테이블'!$H$14,0))</f>
        <v>130</v>
      </c>
      <c r="O23" s="76">
        <f>IF(OR($B23-O$5&gt;74, $B23-O$5=73, $B23-O$5=1, $B23-O$5&lt;0),"",ROUND(($B23-O$5)*'수학 표준점수 테이블'!$H$10+O$5*'수학 표준점수 테이블'!$H$11+'수학 표준점수 테이블'!$H$14,0))</f>
        <v>130</v>
      </c>
      <c r="P23" s="76">
        <f>IF(OR($B23-P$5&gt;74, $B23-P$5=73, $B23-P$5=1, $B23-P$5&lt;0),"",ROUND(($B23-P$5)*'수학 표준점수 테이블'!$H$10+P$5*'수학 표준점수 테이블'!$H$11+'수학 표준점수 테이블'!$H$14,0))</f>
        <v>130</v>
      </c>
      <c r="Q23" s="76">
        <f>IF(OR($B23-Q$5&gt;74, $B23-Q$5=73, $B23-Q$5=1, $B23-Q$5&lt;0),"",ROUND(($B23-Q$5)*'수학 표준점수 테이블'!$H$10+Q$5*'수학 표준점수 테이블'!$H$11+'수학 표준점수 테이블'!$H$14,0))</f>
        <v>130</v>
      </c>
      <c r="R23" s="76" t="str">
        <f>IF(OR($B23-R$5&gt;74, $B23-R$5=73, $B23-R$5=1, $B23-R$5&lt;0),"",ROUND(($B23-R$5)*'수학 표준점수 테이블'!$H$10+R$5*'수학 표준점수 테이블'!$H$11+'수학 표준점수 테이블'!$H$14,0))</f>
        <v/>
      </c>
      <c r="S23" s="76">
        <f>IF(OR($B23-S$5&gt;74, $B23-S$5=73, $B23-S$5=1, $B23-S$5&lt;0),"",ROUND(($B23-S$5)*'수학 표준점수 테이블'!$H$10+S$5*'수학 표준점수 테이블'!$H$11+'수학 표준점수 테이블'!$H$14,0))</f>
        <v>130</v>
      </c>
      <c r="T23" s="76" t="str">
        <f>IF(OR($B23-T$5&gt;74, $B23-T$5=73, $B23-T$5=1, $B23-T$5&lt;0),"",ROUND(($B23-T$5)*'수학 표준점수 테이블'!$H$10+T$5*'수학 표준점수 테이블'!$H$11+'수학 표준점수 테이블'!$H$14,0))</f>
        <v/>
      </c>
      <c r="U23" s="76" t="str">
        <f>IF(OR($B23-U$5&gt;74, $B23-U$5=73, $B23-U$5=1, $B23-U$5&lt;0),"",ROUND(($B23-U$5)*'수학 표준점수 테이블'!$H$10+U$5*'수학 표준점수 테이블'!$H$11+'수학 표준점수 테이블'!$H$14,0))</f>
        <v/>
      </c>
      <c r="V23" s="76" t="str">
        <f>IF(OR($B23-V$5&gt;74, $B23-V$5=73, $B23-V$5=1, $B23-V$5&lt;0),"",ROUND(($B23-V$5)*'수학 표준점수 테이블'!$H$10+V$5*'수학 표준점수 테이블'!$H$11+'수학 표준점수 테이블'!$H$14,0))</f>
        <v/>
      </c>
      <c r="W23" s="76" t="str">
        <f>IF(OR($B23-W$5&gt;74, $B23-W$5=73, $B23-W$5=1, $B23-W$5&lt;0),"",ROUND(($B23-W$5)*'수학 표준점수 테이블'!$H$10+W$5*'수학 표준점수 테이블'!$H$11+'수학 표준점수 테이블'!$H$14,0))</f>
        <v/>
      </c>
      <c r="X23" s="76" t="str">
        <f>IF(OR($B23-X$5&gt;74, $B23-X$5=73, $B23-X$5=1, $B23-X$5&lt;0),"",ROUND(($B23-X$5)*'수학 표준점수 테이블'!$H$10+X$5*'수학 표준점수 테이블'!$H$11+'수학 표준점수 테이블'!$H$14,0))</f>
        <v/>
      </c>
      <c r="Y23" s="76" t="str">
        <f>IF(OR($B23-Y$5&gt;74, $B23-Y$5=73, $B23-Y$5=1, $B23-Y$5&lt;0),"",ROUND(($B23-Y$5)*'수학 표준점수 테이블'!$H$10+Y$5*'수학 표준점수 테이블'!$H$11+'수학 표준점수 테이블'!$H$14,0))</f>
        <v/>
      </c>
      <c r="Z23" s="76" t="str">
        <f>IF(OR($B23-Z$5&gt;74, $B23-Z$5=73, $B23-Z$5=1, $B23-Z$5&lt;0),"",ROUND(($B23-Z$5)*'수학 표준점수 테이블'!$H$10+Z$5*'수학 표준점수 테이블'!$H$11+'수학 표준점수 테이블'!$H$14,0))</f>
        <v/>
      </c>
      <c r="AA23" s="77" t="str">
        <f>IF(OR($B23-AA$5&gt;74, $B23-AA$5=73, $B23-AA$5=1, $B23-AA$5&lt;0),"",ROUND(($B23-AA$5)*'수학 표준점수 테이블'!$H$10+AA$5*'수학 표준점수 테이블'!$H$11+'수학 표준점수 테이블'!$H$14,0))</f>
        <v/>
      </c>
      <c r="AB23" s="34"/>
      <c r="AC23" s="34">
        <f t="shared" si="0"/>
        <v>130</v>
      </c>
      <c r="AD23" s="34">
        <f t="shared" si="1"/>
        <v>131</v>
      </c>
      <c r="AE23" s="35" t="str">
        <f t="shared" si="3"/>
        <v>130 ~ 131</v>
      </c>
      <c r="AF23" s="35">
        <f t="shared" si="4"/>
        <v>2</v>
      </c>
      <c r="AG23" s="35">
        <f t="shared" si="4"/>
        <v>2</v>
      </c>
      <c r="AH23" s="35">
        <f t="shared" si="5"/>
        <v>2</v>
      </c>
      <c r="AI23" s="194" t="str">
        <f t="shared" si="2"/>
        <v>2등급</v>
      </c>
      <c r="AJ23" s="32" t="e">
        <f>IF(AC23=AD23,VLOOKUP(AE23,'인원 입력 기능'!$B$5:$F$102,6,0), VLOOKUP(AC23,'인원 입력 기능'!$B$5:$F$102,6,0)&amp;" ~ "&amp;VLOOKUP(AD23,'인원 입력 기능'!$B$5:$F$102,6,0))</f>
        <v>#REF!</v>
      </c>
    </row>
    <row r="24" spans="1:36">
      <c r="A24" s="16"/>
      <c r="B24" s="88">
        <v>82</v>
      </c>
      <c r="C24" s="76">
        <f>IF(OR($B24-C$5&gt;74, $B24-C$5=73, $B24-C$5=1, $B24-C$5&lt;0),"",ROUND(($B24-C$5)*'수학 표준점수 테이블'!$H$10+C$5*'수학 표준점수 테이블'!$H$11+'수학 표준점수 테이블'!$H$14,0))</f>
        <v>130</v>
      </c>
      <c r="D24" s="76">
        <f>IF(OR($B24-D$5&gt;74, $B24-D$5=73, $B24-D$5=1, $B24-D$5&lt;0),"",ROUND(($B24-D$5)*'수학 표준점수 테이블'!$H$10+D$5*'수학 표준점수 테이블'!$H$11+'수학 표준점수 테이블'!$H$14,0))</f>
        <v>130</v>
      </c>
      <c r="E24" s="76">
        <f>IF(OR($B24-E$5&gt;74, $B24-E$5=73, $B24-E$5=1, $B24-E$5&lt;0),"",ROUND(($B24-E$5)*'수학 표준점수 테이블'!$H$10+E$5*'수학 표준점수 테이블'!$H$11+'수학 표준점수 테이블'!$H$14,0))</f>
        <v>130</v>
      </c>
      <c r="F24" s="76">
        <f>IF(OR($B24-F$5&gt;74, $B24-F$5=73, $B24-F$5=1, $B24-F$5&lt;0),"",ROUND(($B24-F$5)*'수학 표준점수 테이블'!$H$10+F$5*'수학 표준점수 테이블'!$H$11+'수학 표준점수 테이블'!$H$14,0))</f>
        <v>130</v>
      </c>
      <c r="G24" s="76">
        <f>IF(OR($B24-G$5&gt;74, $B24-G$5=73, $B24-G$5=1, $B24-G$5&lt;0),"",ROUND(($B24-G$5)*'수학 표준점수 테이블'!$H$10+G$5*'수학 표준점수 테이블'!$H$11+'수학 표준점수 테이블'!$H$14,0))</f>
        <v>130</v>
      </c>
      <c r="H24" s="76">
        <f>IF(OR($B24-H$5&gt;74, $B24-H$5=73, $B24-H$5=1, $B24-H$5&lt;0),"",ROUND(($B24-H$5)*'수학 표준점수 테이블'!$H$10+H$5*'수학 표준점수 테이블'!$H$11+'수학 표준점수 테이블'!$H$14,0))</f>
        <v>130</v>
      </c>
      <c r="I24" s="76">
        <f>IF(OR($B24-I$5&gt;74, $B24-I$5=73, $B24-I$5=1, $B24-I$5&lt;0),"",ROUND(($B24-I$5)*'수학 표준점수 테이블'!$H$10+I$5*'수학 표준점수 테이블'!$H$11+'수학 표준점수 테이블'!$H$14,0))</f>
        <v>130</v>
      </c>
      <c r="J24" s="76">
        <f>IF(OR($B24-J$5&gt;74, $B24-J$5=73, $B24-J$5=1, $B24-J$5&lt;0),"",ROUND(($B24-J$5)*'수학 표준점수 테이블'!$H$10+J$5*'수학 표준점수 테이블'!$H$11+'수학 표준점수 테이블'!$H$14,0))</f>
        <v>130</v>
      </c>
      <c r="K24" s="76">
        <f>IF(OR($B24-K$5&gt;74, $B24-K$5=73, $B24-K$5=1, $B24-K$5&lt;0),"",ROUND(($B24-K$5)*'수학 표준점수 테이블'!$H$10+K$5*'수학 표준점수 테이블'!$H$11+'수학 표준점수 테이블'!$H$14,0))</f>
        <v>130</v>
      </c>
      <c r="L24" s="76">
        <f>IF(OR($B24-L$5&gt;74, $B24-L$5=73, $B24-L$5=1, $B24-L$5&lt;0),"",ROUND(($B24-L$5)*'수학 표준점수 테이블'!$H$10+L$5*'수학 표준점수 테이블'!$H$11+'수학 표준점수 테이블'!$H$14,0))</f>
        <v>130</v>
      </c>
      <c r="M24" s="76">
        <f>IF(OR($B24-M$5&gt;74, $B24-M$5=73, $B24-M$5=1, $B24-M$5&lt;0),"",ROUND(($B24-M$5)*'수학 표준점수 테이블'!$H$10+M$5*'수학 표준점수 테이블'!$H$11+'수학 표준점수 테이블'!$H$14,0))</f>
        <v>130</v>
      </c>
      <c r="N24" s="76">
        <f>IF(OR($B24-N$5&gt;74, $B24-N$5=73, $B24-N$5=1, $B24-N$5&lt;0),"",ROUND(($B24-N$5)*'수학 표준점수 테이블'!$H$10+N$5*'수학 표준점수 테이블'!$H$11+'수학 표준점수 테이블'!$H$14,0))</f>
        <v>130</v>
      </c>
      <c r="O24" s="76">
        <f>IF(OR($B24-O$5&gt;74, $B24-O$5=73, $B24-O$5=1, $B24-O$5&lt;0),"",ROUND(($B24-O$5)*'수학 표준점수 테이블'!$H$10+O$5*'수학 표준점수 테이블'!$H$11+'수학 표준점수 테이블'!$H$14,0))</f>
        <v>130</v>
      </c>
      <c r="P24" s="76">
        <f>IF(OR($B24-P$5&gt;74, $B24-P$5=73, $B24-P$5=1, $B24-P$5&lt;0),"",ROUND(($B24-P$5)*'수학 표준점수 테이블'!$H$10+P$5*'수학 표준점수 테이블'!$H$11+'수학 표준점수 테이블'!$H$14,0))</f>
        <v>130</v>
      </c>
      <c r="Q24" s="76">
        <f>IF(OR($B24-Q$5&gt;74, $B24-Q$5=73, $B24-Q$5=1, $B24-Q$5&lt;0),"",ROUND(($B24-Q$5)*'수학 표준점수 테이블'!$H$10+Q$5*'수학 표준점수 테이블'!$H$11+'수학 표준점수 테이블'!$H$14,0))</f>
        <v>130</v>
      </c>
      <c r="R24" s="76">
        <f>IF(OR($B24-R$5&gt;74, $B24-R$5=73, $B24-R$5=1, $B24-R$5&lt;0),"",ROUND(($B24-R$5)*'수학 표준점수 테이블'!$H$10+R$5*'수학 표준점수 테이블'!$H$11+'수학 표준점수 테이블'!$H$14,0))</f>
        <v>130</v>
      </c>
      <c r="S24" s="76" t="str">
        <f>IF(OR($B24-S$5&gt;74, $B24-S$5=73, $B24-S$5=1, $B24-S$5&lt;0),"",ROUND(($B24-S$5)*'수학 표준점수 테이블'!$H$10+S$5*'수학 표준점수 테이블'!$H$11+'수학 표준점수 테이블'!$H$14,0))</f>
        <v/>
      </c>
      <c r="T24" s="76">
        <f>IF(OR($B24-T$5&gt;74, $B24-T$5=73, $B24-T$5=1, $B24-T$5&lt;0),"",ROUND(($B24-T$5)*'수학 표준점수 테이블'!$H$10+T$5*'수학 표준점수 테이블'!$H$11+'수학 표준점수 테이블'!$H$14,0))</f>
        <v>130</v>
      </c>
      <c r="U24" s="76" t="str">
        <f>IF(OR($B24-U$5&gt;74, $B24-U$5=73, $B24-U$5=1, $B24-U$5&lt;0),"",ROUND(($B24-U$5)*'수학 표준점수 테이블'!$H$10+U$5*'수학 표준점수 테이블'!$H$11+'수학 표준점수 테이블'!$H$14,0))</f>
        <v/>
      </c>
      <c r="V24" s="76" t="str">
        <f>IF(OR($B24-V$5&gt;74, $B24-V$5=73, $B24-V$5=1, $B24-V$5&lt;0),"",ROUND(($B24-V$5)*'수학 표준점수 테이블'!$H$10+V$5*'수학 표준점수 테이블'!$H$11+'수학 표준점수 테이블'!$H$14,0))</f>
        <v/>
      </c>
      <c r="W24" s="76" t="str">
        <f>IF(OR($B24-W$5&gt;74, $B24-W$5=73, $B24-W$5=1, $B24-W$5&lt;0),"",ROUND(($B24-W$5)*'수학 표준점수 테이블'!$H$10+W$5*'수학 표준점수 테이블'!$H$11+'수학 표준점수 테이블'!$H$14,0))</f>
        <v/>
      </c>
      <c r="X24" s="76" t="str">
        <f>IF(OR($B24-X$5&gt;74, $B24-X$5=73, $B24-X$5=1, $B24-X$5&lt;0),"",ROUND(($B24-X$5)*'수학 표준점수 테이블'!$H$10+X$5*'수학 표준점수 테이블'!$H$11+'수학 표준점수 테이블'!$H$14,0))</f>
        <v/>
      </c>
      <c r="Y24" s="76" t="str">
        <f>IF(OR($B24-Y$5&gt;74, $B24-Y$5=73, $B24-Y$5=1, $B24-Y$5&lt;0),"",ROUND(($B24-Y$5)*'수학 표준점수 테이블'!$H$10+Y$5*'수학 표준점수 테이블'!$H$11+'수학 표준점수 테이블'!$H$14,0))</f>
        <v/>
      </c>
      <c r="Z24" s="76" t="str">
        <f>IF(OR($B24-Z$5&gt;74, $B24-Z$5=73, $B24-Z$5=1, $B24-Z$5&lt;0),"",ROUND(($B24-Z$5)*'수학 표준점수 테이블'!$H$10+Z$5*'수학 표준점수 테이블'!$H$11+'수학 표준점수 테이블'!$H$14,0))</f>
        <v/>
      </c>
      <c r="AA24" s="77" t="str">
        <f>IF(OR($B24-AA$5&gt;74, $B24-AA$5=73, $B24-AA$5=1, $B24-AA$5&lt;0),"",ROUND(($B24-AA$5)*'수학 표준점수 테이블'!$H$10+AA$5*'수학 표준점수 테이블'!$H$11+'수학 표준점수 테이블'!$H$14,0))</f>
        <v/>
      </c>
      <c r="AB24" s="34"/>
      <c r="AC24" s="34">
        <f t="shared" si="0"/>
        <v>130</v>
      </c>
      <c r="AD24" s="34">
        <f t="shared" si="1"/>
        <v>130</v>
      </c>
      <c r="AE24" s="35">
        <f t="shared" si="3"/>
        <v>130</v>
      </c>
      <c r="AF24" s="35">
        <f t="shared" si="4"/>
        <v>2</v>
      </c>
      <c r="AG24" s="35">
        <f t="shared" si="4"/>
        <v>2</v>
      </c>
      <c r="AH24" s="35">
        <f t="shared" si="5"/>
        <v>2</v>
      </c>
      <c r="AI24" s="194" t="str">
        <f t="shared" si="2"/>
        <v>2등급</v>
      </c>
      <c r="AJ24" s="32" t="e">
        <f>IF(AC24=AD24,VLOOKUP(AE24,'인원 입력 기능'!$B$5:$F$102,6,0), VLOOKUP(AC24,'인원 입력 기능'!$B$5:$F$102,6,0)&amp;" ~ "&amp;VLOOKUP(AD24,'인원 입력 기능'!$B$5:$F$102,6,0))</f>
        <v>#REF!</v>
      </c>
    </row>
    <row r="25" spans="1:36">
      <c r="A25" s="16"/>
      <c r="B25" s="88">
        <v>81</v>
      </c>
      <c r="C25" s="76">
        <f>IF(OR($B25-C$5&gt;74, $B25-C$5=73, $B25-C$5=1, $B25-C$5&lt;0),"",ROUND(($B25-C$5)*'수학 표준점수 테이블'!$H$10+C$5*'수학 표준점수 테이블'!$H$11+'수학 표준점수 테이블'!$H$14,0))</f>
        <v>129</v>
      </c>
      <c r="D25" s="76">
        <f>IF(OR($B25-D$5&gt;74, $B25-D$5=73, $B25-D$5=1, $B25-D$5&lt;0),"",ROUND(($B25-D$5)*'수학 표준점수 테이블'!$H$10+D$5*'수학 표준점수 테이블'!$H$11+'수학 표준점수 테이블'!$H$14,0))</f>
        <v>129</v>
      </c>
      <c r="E25" s="76">
        <f>IF(OR($B25-E$5&gt;74, $B25-E$5=73, $B25-E$5=1, $B25-E$5&lt;0),"",ROUND(($B25-E$5)*'수학 표준점수 테이블'!$H$10+E$5*'수학 표준점수 테이블'!$H$11+'수학 표준점수 테이블'!$H$14,0))</f>
        <v>129</v>
      </c>
      <c r="F25" s="76">
        <f>IF(OR($B25-F$5&gt;74, $B25-F$5=73, $B25-F$5=1, $B25-F$5&lt;0),"",ROUND(($B25-F$5)*'수학 표준점수 테이블'!$H$10+F$5*'수학 표준점수 테이블'!$H$11+'수학 표준점수 테이블'!$H$14,0))</f>
        <v>129</v>
      </c>
      <c r="G25" s="76">
        <f>IF(OR($B25-G$5&gt;74, $B25-G$5=73, $B25-G$5=1, $B25-G$5&lt;0),"",ROUND(($B25-G$5)*'수학 표준점수 테이블'!$H$10+G$5*'수학 표준점수 테이블'!$H$11+'수학 표준점수 테이블'!$H$14,0))</f>
        <v>129</v>
      </c>
      <c r="H25" s="76">
        <f>IF(OR($B25-H$5&gt;74, $B25-H$5=73, $B25-H$5=1, $B25-H$5&lt;0),"",ROUND(($B25-H$5)*'수학 표준점수 테이블'!$H$10+H$5*'수학 표준점수 테이블'!$H$11+'수학 표준점수 테이블'!$H$14,0))</f>
        <v>129</v>
      </c>
      <c r="I25" s="76">
        <f>IF(OR($B25-I$5&gt;74, $B25-I$5=73, $B25-I$5=1, $B25-I$5&lt;0),"",ROUND(($B25-I$5)*'수학 표준점수 테이블'!$H$10+I$5*'수학 표준점수 테이블'!$H$11+'수학 표준점수 테이블'!$H$14,0))</f>
        <v>129</v>
      </c>
      <c r="J25" s="76">
        <f>IF(OR($B25-J$5&gt;74, $B25-J$5=73, $B25-J$5=1, $B25-J$5&lt;0),"",ROUND(($B25-J$5)*'수학 표준점수 테이블'!$H$10+J$5*'수학 표준점수 테이블'!$H$11+'수학 표준점수 테이블'!$H$14,0))</f>
        <v>129</v>
      </c>
      <c r="K25" s="76">
        <f>IF(OR($B25-K$5&gt;74, $B25-K$5=73, $B25-K$5=1, $B25-K$5&lt;0),"",ROUND(($B25-K$5)*'수학 표준점수 테이블'!$H$10+K$5*'수학 표준점수 테이블'!$H$11+'수학 표준점수 테이블'!$H$14,0))</f>
        <v>129</v>
      </c>
      <c r="L25" s="76">
        <f>IF(OR($B25-L$5&gt;74, $B25-L$5=73, $B25-L$5=1, $B25-L$5&lt;0),"",ROUND(($B25-L$5)*'수학 표준점수 테이블'!$H$10+L$5*'수학 표준점수 테이블'!$H$11+'수학 표준점수 테이블'!$H$14,0))</f>
        <v>129</v>
      </c>
      <c r="M25" s="76">
        <f>IF(OR($B25-M$5&gt;74, $B25-M$5=73, $B25-M$5=1, $B25-M$5&lt;0),"",ROUND(($B25-M$5)*'수학 표준점수 테이블'!$H$10+M$5*'수학 표준점수 테이블'!$H$11+'수학 표준점수 테이블'!$H$14,0))</f>
        <v>129</v>
      </c>
      <c r="N25" s="76">
        <f>IF(OR($B25-N$5&gt;74, $B25-N$5=73, $B25-N$5=1, $B25-N$5&lt;0),"",ROUND(($B25-N$5)*'수학 표준점수 테이블'!$H$10+N$5*'수학 표준점수 테이블'!$H$11+'수학 표준점수 테이블'!$H$14,0))</f>
        <v>129</v>
      </c>
      <c r="O25" s="76">
        <f>IF(OR($B25-O$5&gt;74, $B25-O$5=73, $B25-O$5=1, $B25-O$5&lt;0),"",ROUND(($B25-O$5)*'수학 표준점수 테이블'!$H$10+O$5*'수학 표준점수 테이블'!$H$11+'수학 표준점수 테이블'!$H$14,0))</f>
        <v>129</v>
      </c>
      <c r="P25" s="76">
        <f>IF(OR($B25-P$5&gt;74, $B25-P$5=73, $B25-P$5=1, $B25-P$5&lt;0),"",ROUND(($B25-P$5)*'수학 표준점수 테이블'!$H$10+P$5*'수학 표준점수 테이블'!$H$11+'수학 표준점수 테이블'!$H$14,0))</f>
        <v>129</v>
      </c>
      <c r="Q25" s="76">
        <f>IF(OR($B25-Q$5&gt;74, $B25-Q$5=73, $B25-Q$5=1, $B25-Q$5&lt;0),"",ROUND(($B25-Q$5)*'수학 표준점수 테이블'!$H$10+Q$5*'수학 표준점수 테이블'!$H$11+'수학 표준점수 테이블'!$H$14,0))</f>
        <v>129</v>
      </c>
      <c r="R25" s="76">
        <f>IF(OR($B25-R$5&gt;74, $B25-R$5=73, $B25-R$5=1, $B25-R$5&lt;0),"",ROUND(($B25-R$5)*'수학 표준점수 테이블'!$H$10+R$5*'수학 표준점수 테이블'!$H$11+'수학 표준점수 테이블'!$H$14,0))</f>
        <v>129</v>
      </c>
      <c r="S25" s="76">
        <f>IF(OR($B25-S$5&gt;74, $B25-S$5=73, $B25-S$5=1, $B25-S$5&lt;0),"",ROUND(($B25-S$5)*'수학 표준점수 테이블'!$H$10+S$5*'수학 표준점수 테이블'!$H$11+'수학 표준점수 테이블'!$H$14,0))</f>
        <v>129</v>
      </c>
      <c r="T25" s="76" t="str">
        <f>IF(OR($B25-T$5&gt;74, $B25-T$5=73, $B25-T$5=1, $B25-T$5&lt;0),"",ROUND(($B25-T$5)*'수학 표준점수 테이블'!$H$10+T$5*'수학 표준점수 테이블'!$H$11+'수학 표준점수 테이블'!$H$14,0))</f>
        <v/>
      </c>
      <c r="U25" s="76">
        <f>IF(OR($B25-U$5&gt;74, $B25-U$5=73, $B25-U$5=1, $B25-U$5&lt;0),"",ROUND(($B25-U$5)*'수학 표준점수 테이블'!$H$10+U$5*'수학 표준점수 테이블'!$H$11+'수학 표준점수 테이블'!$H$14,0))</f>
        <v>129</v>
      </c>
      <c r="V25" s="76" t="str">
        <f>IF(OR($B25-V$5&gt;74, $B25-V$5=73, $B25-V$5=1, $B25-V$5&lt;0),"",ROUND(($B25-V$5)*'수학 표준점수 테이블'!$H$10+V$5*'수학 표준점수 테이블'!$H$11+'수학 표준점수 테이블'!$H$14,0))</f>
        <v/>
      </c>
      <c r="W25" s="76" t="str">
        <f>IF(OR($B25-W$5&gt;74, $B25-W$5=73, $B25-W$5=1, $B25-W$5&lt;0),"",ROUND(($B25-W$5)*'수학 표준점수 테이블'!$H$10+W$5*'수학 표준점수 테이블'!$H$11+'수학 표준점수 테이블'!$H$14,0))</f>
        <v/>
      </c>
      <c r="X25" s="76" t="str">
        <f>IF(OR($B25-X$5&gt;74, $B25-X$5=73, $B25-X$5=1, $B25-X$5&lt;0),"",ROUND(($B25-X$5)*'수학 표준점수 테이블'!$H$10+X$5*'수학 표준점수 테이블'!$H$11+'수학 표준점수 테이블'!$H$14,0))</f>
        <v/>
      </c>
      <c r="Y25" s="76" t="str">
        <f>IF(OR($B25-Y$5&gt;74, $B25-Y$5=73, $B25-Y$5=1, $B25-Y$5&lt;0),"",ROUND(($B25-Y$5)*'수학 표준점수 테이블'!$H$10+Y$5*'수학 표준점수 테이블'!$H$11+'수학 표준점수 테이블'!$H$14,0))</f>
        <v/>
      </c>
      <c r="Z25" s="76" t="str">
        <f>IF(OR($B25-Z$5&gt;74, $B25-Z$5=73, $B25-Z$5=1, $B25-Z$5&lt;0),"",ROUND(($B25-Z$5)*'수학 표준점수 테이블'!$H$10+Z$5*'수학 표준점수 테이블'!$H$11+'수학 표준점수 테이블'!$H$14,0))</f>
        <v/>
      </c>
      <c r="AA25" s="77" t="str">
        <f>IF(OR($B25-AA$5&gt;74, $B25-AA$5=73, $B25-AA$5=1, $B25-AA$5&lt;0),"",ROUND(($B25-AA$5)*'수학 표준점수 테이블'!$H$10+AA$5*'수학 표준점수 테이블'!$H$11+'수학 표준점수 테이블'!$H$14,0))</f>
        <v/>
      </c>
      <c r="AB25" s="34"/>
      <c r="AC25" s="34">
        <f t="shared" si="0"/>
        <v>129</v>
      </c>
      <c r="AD25" s="34">
        <f t="shared" si="1"/>
        <v>129</v>
      </c>
      <c r="AE25" s="35">
        <f t="shared" si="3"/>
        <v>129</v>
      </c>
      <c r="AF25" s="35">
        <f t="shared" si="4"/>
        <v>2</v>
      </c>
      <c r="AG25" s="35">
        <f t="shared" si="4"/>
        <v>2</v>
      </c>
      <c r="AH25" s="35">
        <f t="shared" si="5"/>
        <v>2</v>
      </c>
      <c r="AI25" s="194" t="str">
        <f t="shared" si="2"/>
        <v>2등급</v>
      </c>
      <c r="AJ25" s="32" t="e">
        <f>IF(AC25=AD25,VLOOKUP(AE25,'인원 입력 기능'!$B$5:$F$102,6,0), VLOOKUP(AC25,'인원 입력 기능'!$B$5:$F$102,6,0)&amp;" ~ "&amp;VLOOKUP(AD25,'인원 입력 기능'!$B$5:$F$102,6,0))</f>
        <v>#REF!</v>
      </c>
    </row>
    <row r="26" spans="1:36">
      <c r="A26" s="16"/>
      <c r="B26" s="84">
        <v>80</v>
      </c>
      <c r="C26" s="68">
        <f>IF(OR($B26-C$5&gt;74, $B26-C$5=73, $B26-C$5=1, $B26-C$5&lt;0),"",ROUND(($B26-C$5)*'수학 표준점수 테이블'!$H$10+C$5*'수학 표준점수 테이블'!$H$11+'수학 표준점수 테이블'!$H$14,0))</f>
        <v>128</v>
      </c>
      <c r="D26" s="68">
        <f>IF(OR($B26-D$5&gt;74, $B26-D$5=73, $B26-D$5=1, $B26-D$5&lt;0),"",ROUND(($B26-D$5)*'수학 표준점수 테이블'!$H$10+D$5*'수학 표준점수 테이블'!$H$11+'수학 표준점수 테이블'!$H$14,0))</f>
        <v>128</v>
      </c>
      <c r="E26" s="68">
        <f>IF(OR($B26-E$5&gt;74, $B26-E$5=73, $B26-E$5=1, $B26-E$5&lt;0),"",ROUND(($B26-E$5)*'수학 표준점수 테이블'!$H$10+E$5*'수학 표준점수 테이블'!$H$11+'수학 표준점수 테이블'!$H$14,0))</f>
        <v>128</v>
      </c>
      <c r="F26" s="68">
        <f>IF(OR($B26-F$5&gt;74, $B26-F$5=73, $B26-F$5=1, $B26-F$5&lt;0),"",ROUND(($B26-F$5)*'수학 표준점수 테이블'!$H$10+F$5*'수학 표준점수 테이블'!$H$11+'수학 표준점수 테이블'!$H$14,0))</f>
        <v>128</v>
      </c>
      <c r="G26" s="68">
        <f>IF(OR($B26-G$5&gt;74, $B26-G$5=73, $B26-G$5=1, $B26-G$5&lt;0),"",ROUND(($B26-G$5)*'수학 표준점수 테이블'!$H$10+G$5*'수학 표준점수 테이블'!$H$11+'수학 표준점수 테이블'!$H$14,0))</f>
        <v>128</v>
      </c>
      <c r="H26" s="68">
        <f>IF(OR($B26-H$5&gt;74, $B26-H$5=73, $B26-H$5=1, $B26-H$5&lt;0),"",ROUND(($B26-H$5)*'수학 표준점수 테이블'!$H$10+H$5*'수학 표준점수 테이블'!$H$11+'수학 표준점수 테이블'!$H$14,0))</f>
        <v>128</v>
      </c>
      <c r="I26" s="68">
        <f>IF(OR($B26-I$5&gt;74, $B26-I$5=73, $B26-I$5=1, $B26-I$5&lt;0),"",ROUND(($B26-I$5)*'수학 표준점수 테이블'!$H$10+I$5*'수학 표준점수 테이블'!$H$11+'수학 표준점수 테이블'!$H$14,0))</f>
        <v>128</v>
      </c>
      <c r="J26" s="68">
        <f>IF(OR($B26-J$5&gt;74, $B26-J$5=73, $B26-J$5=1, $B26-J$5&lt;0),"",ROUND(($B26-J$5)*'수학 표준점수 테이블'!$H$10+J$5*'수학 표준점수 테이블'!$H$11+'수학 표준점수 테이블'!$H$14,0))</f>
        <v>128</v>
      </c>
      <c r="K26" s="68">
        <f>IF(OR($B26-K$5&gt;74, $B26-K$5=73, $B26-K$5=1, $B26-K$5&lt;0),"",ROUND(($B26-K$5)*'수학 표준점수 테이블'!$H$10+K$5*'수학 표준점수 테이블'!$H$11+'수학 표준점수 테이블'!$H$14,0))</f>
        <v>128</v>
      </c>
      <c r="L26" s="68">
        <f>IF(OR($B26-L$5&gt;74, $B26-L$5=73, $B26-L$5=1, $B26-L$5&lt;0),"",ROUND(($B26-L$5)*'수학 표준점수 테이블'!$H$10+L$5*'수학 표준점수 테이블'!$H$11+'수학 표준점수 테이블'!$H$14,0))</f>
        <v>128</v>
      </c>
      <c r="M26" s="68">
        <f>IF(OR($B26-M$5&gt;74, $B26-M$5=73, $B26-M$5=1, $B26-M$5&lt;0),"",ROUND(($B26-M$5)*'수학 표준점수 테이블'!$H$10+M$5*'수학 표준점수 테이블'!$H$11+'수학 표준점수 테이블'!$H$14,0))</f>
        <v>128</v>
      </c>
      <c r="N26" s="68">
        <f>IF(OR($B26-N$5&gt;74, $B26-N$5=73, $B26-N$5=1, $B26-N$5&lt;0),"",ROUND(($B26-N$5)*'수학 표준점수 테이블'!$H$10+N$5*'수학 표준점수 테이블'!$H$11+'수학 표준점수 테이블'!$H$14,0))</f>
        <v>128</v>
      </c>
      <c r="O26" s="68">
        <f>IF(OR($B26-O$5&gt;74, $B26-O$5=73, $B26-O$5=1, $B26-O$5&lt;0),"",ROUND(($B26-O$5)*'수학 표준점수 테이블'!$H$10+O$5*'수학 표준점수 테이블'!$H$11+'수학 표준점수 테이블'!$H$14,0))</f>
        <v>128</v>
      </c>
      <c r="P26" s="68">
        <f>IF(OR($B26-P$5&gt;74, $B26-P$5=73, $B26-P$5=1, $B26-P$5&lt;0),"",ROUND(($B26-P$5)*'수학 표준점수 테이블'!$H$10+P$5*'수학 표준점수 테이블'!$H$11+'수학 표준점수 테이블'!$H$14,0))</f>
        <v>128</v>
      </c>
      <c r="Q26" s="68">
        <f>IF(OR($B26-Q$5&gt;74, $B26-Q$5=73, $B26-Q$5=1, $B26-Q$5&lt;0),"",ROUND(($B26-Q$5)*'수학 표준점수 테이블'!$H$10+Q$5*'수학 표준점수 테이블'!$H$11+'수학 표준점수 테이블'!$H$14,0))</f>
        <v>128</v>
      </c>
      <c r="R26" s="68">
        <f>IF(OR($B26-R$5&gt;74, $B26-R$5=73, $B26-R$5=1, $B26-R$5&lt;0),"",ROUND(($B26-R$5)*'수학 표준점수 테이블'!$H$10+R$5*'수학 표준점수 테이블'!$H$11+'수학 표준점수 테이블'!$H$14,0))</f>
        <v>128</v>
      </c>
      <c r="S26" s="68">
        <f>IF(OR($B26-S$5&gt;74, $B26-S$5=73, $B26-S$5=1, $B26-S$5&lt;0),"",ROUND(($B26-S$5)*'수학 표준점수 테이블'!$H$10+S$5*'수학 표준점수 테이블'!$H$11+'수학 표준점수 테이블'!$H$14,0))</f>
        <v>128</v>
      </c>
      <c r="T26" s="68">
        <f>IF(OR($B26-T$5&gt;74, $B26-T$5=73, $B26-T$5=1, $B26-T$5&lt;0),"",ROUND(($B26-T$5)*'수학 표준점수 테이블'!$H$10+T$5*'수학 표준점수 테이블'!$H$11+'수학 표준점수 테이블'!$H$14,0))</f>
        <v>128</v>
      </c>
      <c r="U26" s="68" t="str">
        <f>IF(OR($B26-U$5&gt;74, $B26-U$5=73, $B26-U$5=1, $B26-U$5&lt;0),"",ROUND(($B26-U$5)*'수학 표준점수 테이블'!$H$10+U$5*'수학 표준점수 테이블'!$H$11+'수학 표준점수 테이블'!$H$14,0))</f>
        <v/>
      </c>
      <c r="V26" s="68">
        <f>IF(OR($B26-V$5&gt;74, $B26-V$5=73, $B26-V$5=1, $B26-V$5&lt;0),"",ROUND(($B26-V$5)*'수학 표준점수 테이블'!$H$10+V$5*'수학 표준점수 테이블'!$H$11+'수학 표준점수 테이블'!$H$14,0))</f>
        <v>128</v>
      </c>
      <c r="W26" s="68" t="str">
        <f>IF(OR($B26-W$5&gt;74, $B26-W$5=73, $B26-W$5=1, $B26-W$5&lt;0),"",ROUND(($B26-W$5)*'수학 표준점수 테이블'!$H$10+W$5*'수학 표준점수 테이블'!$H$11+'수학 표준점수 테이블'!$H$14,0))</f>
        <v/>
      </c>
      <c r="X26" s="68" t="str">
        <f>IF(OR($B26-X$5&gt;74, $B26-X$5=73, $B26-X$5=1, $B26-X$5&lt;0),"",ROUND(($B26-X$5)*'수학 표준점수 테이블'!$H$10+X$5*'수학 표준점수 테이블'!$H$11+'수학 표준점수 테이블'!$H$14,0))</f>
        <v/>
      </c>
      <c r="Y26" s="68" t="str">
        <f>IF(OR($B26-Y$5&gt;74, $B26-Y$5=73, $B26-Y$5=1, $B26-Y$5&lt;0),"",ROUND(($B26-Y$5)*'수학 표준점수 테이블'!$H$10+Y$5*'수학 표준점수 테이블'!$H$11+'수학 표준점수 테이블'!$H$14,0))</f>
        <v/>
      </c>
      <c r="Z26" s="68" t="str">
        <f>IF(OR($B26-Z$5&gt;74, $B26-Z$5=73, $B26-Z$5=1, $B26-Z$5&lt;0),"",ROUND(($B26-Z$5)*'수학 표준점수 테이블'!$H$10+Z$5*'수학 표준점수 테이블'!$H$11+'수학 표준점수 테이블'!$H$14,0))</f>
        <v/>
      </c>
      <c r="AA26" s="69" t="str">
        <f>IF(OR($B26-AA$5&gt;74, $B26-AA$5=73, $B26-AA$5=1, $B26-AA$5&lt;0),"",ROUND(($B26-AA$5)*'수학 표준점수 테이블'!$H$10+AA$5*'수학 표준점수 테이블'!$H$11+'수학 표준점수 테이블'!$H$14,0))</f>
        <v/>
      </c>
      <c r="AB26" s="34"/>
      <c r="AC26" s="34">
        <f t="shared" si="0"/>
        <v>128</v>
      </c>
      <c r="AD26" s="34">
        <f t="shared" si="1"/>
        <v>128</v>
      </c>
      <c r="AE26" s="35">
        <f t="shared" si="3"/>
        <v>128</v>
      </c>
      <c r="AF26" s="35">
        <f t="shared" si="4"/>
        <v>2</v>
      </c>
      <c r="AG26" s="35">
        <f t="shared" si="4"/>
        <v>2</v>
      </c>
      <c r="AH26" s="35">
        <f t="shared" si="5"/>
        <v>2</v>
      </c>
      <c r="AI26" s="194" t="str">
        <f t="shared" si="2"/>
        <v>2등급</v>
      </c>
      <c r="AJ26" s="32" t="e">
        <f>IF(AC26=AD26,VLOOKUP(AE26,'인원 입력 기능'!$B$5:$F$102,6,0), VLOOKUP(AC26,'인원 입력 기능'!$B$5:$F$102,6,0)&amp;" ~ "&amp;VLOOKUP(AD26,'인원 입력 기능'!$B$5:$F$102,6,0))</f>
        <v>#REF!</v>
      </c>
    </row>
    <row r="27" spans="1:36">
      <c r="A27" s="16"/>
      <c r="B27" s="84">
        <v>79</v>
      </c>
      <c r="C27" s="68">
        <f>IF(OR($B27-C$5&gt;74, $B27-C$5=73, $B27-C$5=1, $B27-C$5&lt;0),"",ROUND(($B27-C$5)*'수학 표준점수 테이블'!$H$10+C$5*'수학 표준점수 테이블'!$H$11+'수학 표준점수 테이블'!$H$14,0))</f>
        <v>127</v>
      </c>
      <c r="D27" s="68">
        <f>IF(OR($B27-D$5&gt;74, $B27-D$5=73, $B27-D$5=1, $B27-D$5&lt;0),"",ROUND(($B27-D$5)*'수학 표준점수 테이블'!$H$10+D$5*'수학 표준점수 테이블'!$H$11+'수학 표준점수 테이블'!$H$14,0))</f>
        <v>127</v>
      </c>
      <c r="E27" s="68">
        <f>IF(OR($B27-E$5&gt;74, $B27-E$5=73, $B27-E$5=1, $B27-E$5&lt;0),"",ROUND(($B27-E$5)*'수학 표준점수 테이블'!$H$10+E$5*'수학 표준점수 테이블'!$H$11+'수학 표준점수 테이블'!$H$14,0))</f>
        <v>127</v>
      </c>
      <c r="F27" s="68">
        <f>IF(OR($B27-F$5&gt;74, $B27-F$5=73, $B27-F$5=1, $B27-F$5&lt;0),"",ROUND(($B27-F$5)*'수학 표준점수 테이블'!$H$10+F$5*'수학 표준점수 테이블'!$H$11+'수학 표준점수 테이블'!$H$14,0))</f>
        <v>127</v>
      </c>
      <c r="G27" s="68">
        <f>IF(OR($B27-G$5&gt;74, $B27-G$5=73, $B27-G$5=1, $B27-G$5&lt;0),"",ROUND(($B27-G$5)*'수학 표준점수 테이블'!$H$10+G$5*'수학 표준점수 테이블'!$H$11+'수학 표준점수 테이블'!$H$14,0))</f>
        <v>127</v>
      </c>
      <c r="H27" s="68">
        <f>IF(OR($B27-H$5&gt;74, $B27-H$5=73, $B27-H$5=1, $B27-H$5&lt;0),"",ROUND(($B27-H$5)*'수학 표준점수 테이블'!$H$10+H$5*'수학 표준점수 테이블'!$H$11+'수학 표준점수 테이블'!$H$14,0))</f>
        <v>127</v>
      </c>
      <c r="I27" s="68">
        <f>IF(OR($B27-I$5&gt;74, $B27-I$5=73, $B27-I$5=1, $B27-I$5&lt;0),"",ROUND(($B27-I$5)*'수학 표준점수 테이블'!$H$10+I$5*'수학 표준점수 테이블'!$H$11+'수학 표준점수 테이블'!$H$14,0))</f>
        <v>127</v>
      </c>
      <c r="J27" s="68">
        <f>IF(OR($B27-J$5&gt;74, $B27-J$5=73, $B27-J$5=1, $B27-J$5&lt;0),"",ROUND(($B27-J$5)*'수학 표준점수 테이블'!$H$10+J$5*'수학 표준점수 테이블'!$H$11+'수학 표준점수 테이블'!$H$14,0))</f>
        <v>127</v>
      </c>
      <c r="K27" s="68">
        <f>IF(OR($B27-K$5&gt;74, $B27-K$5=73, $B27-K$5=1, $B27-K$5&lt;0),"",ROUND(($B27-K$5)*'수학 표준점수 테이블'!$H$10+K$5*'수학 표준점수 테이블'!$H$11+'수학 표준점수 테이블'!$H$14,0))</f>
        <v>127</v>
      </c>
      <c r="L27" s="68">
        <f>IF(OR($B27-L$5&gt;74, $B27-L$5=73, $B27-L$5=1, $B27-L$5&lt;0),"",ROUND(($B27-L$5)*'수학 표준점수 테이블'!$H$10+L$5*'수학 표준점수 테이블'!$H$11+'수학 표준점수 테이블'!$H$14,0))</f>
        <v>127</v>
      </c>
      <c r="M27" s="68">
        <f>IF(OR($B27-M$5&gt;74, $B27-M$5=73, $B27-M$5=1, $B27-M$5&lt;0),"",ROUND(($B27-M$5)*'수학 표준점수 테이블'!$H$10+M$5*'수학 표준점수 테이블'!$H$11+'수학 표준점수 테이블'!$H$14,0))</f>
        <v>127</v>
      </c>
      <c r="N27" s="68">
        <f>IF(OR($B27-N$5&gt;74, $B27-N$5=73, $B27-N$5=1, $B27-N$5&lt;0),"",ROUND(($B27-N$5)*'수학 표준점수 테이블'!$H$10+N$5*'수학 표준점수 테이블'!$H$11+'수학 표준점수 테이블'!$H$14,0))</f>
        <v>127</v>
      </c>
      <c r="O27" s="68">
        <f>IF(OR($B27-O$5&gt;74, $B27-O$5=73, $B27-O$5=1, $B27-O$5&lt;0),"",ROUND(($B27-O$5)*'수학 표준점수 테이블'!$H$10+O$5*'수학 표준점수 테이블'!$H$11+'수학 표준점수 테이블'!$H$14,0))</f>
        <v>127</v>
      </c>
      <c r="P27" s="68">
        <f>IF(OR($B27-P$5&gt;74, $B27-P$5=73, $B27-P$5=1, $B27-P$5&lt;0),"",ROUND(($B27-P$5)*'수학 표준점수 테이블'!$H$10+P$5*'수학 표준점수 테이블'!$H$11+'수학 표준점수 테이블'!$H$14,0))</f>
        <v>127</v>
      </c>
      <c r="Q27" s="68">
        <f>IF(OR($B27-Q$5&gt;74, $B27-Q$5=73, $B27-Q$5=1, $B27-Q$5&lt;0),"",ROUND(($B27-Q$5)*'수학 표준점수 테이블'!$H$10+Q$5*'수학 표준점수 테이블'!$H$11+'수학 표준점수 테이블'!$H$14,0))</f>
        <v>127</v>
      </c>
      <c r="R27" s="68">
        <f>IF(OR($B27-R$5&gt;74, $B27-R$5=73, $B27-R$5=1, $B27-R$5&lt;0),"",ROUND(($B27-R$5)*'수학 표준점수 테이블'!$H$10+R$5*'수학 표준점수 테이블'!$H$11+'수학 표준점수 테이블'!$H$14,0))</f>
        <v>127</v>
      </c>
      <c r="S27" s="68">
        <f>IF(OR($B27-S$5&gt;74, $B27-S$5=73, $B27-S$5=1, $B27-S$5&lt;0),"",ROUND(($B27-S$5)*'수학 표준점수 테이블'!$H$10+S$5*'수학 표준점수 테이블'!$H$11+'수학 표준점수 테이블'!$H$14,0))</f>
        <v>127</v>
      </c>
      <c r="T27" s="68">
        <f>IF(OR($B27-T$5&gt;74, $B27-T$5=73, $B27-T$5=1, $B27-T$5&lt;0),"",ROUND(($B27-T$5)*'수학 표준점수 테이블'!$H$10+T$5*'수학 표준점수 테이블'!$H$11+'수학 표준점수 테이블'!$H$14,0))</f>
        <v>127</v>
      </c>
      <c r="U27" s="68">
        <f>IF(OR($B27-U$5&gt;74, $B27-U$5=73, $B27-U$5=1, $B27-U$5&lt;0),"",ROUND(($B27-U$5)*'수학 표준점수 테이블'!$H$10+U$5*'수학 표준점수 테이블'!$H$11+'수학 표준점수 테이블'!$H$14,0))</f>
        <v>127</v>
      </c>
      <c r="V27" s="68" t="str">
        <f>IF(OR($B27-V$5&gt;74, $B27-V$5=73, $B27-V$5=1, $B27-V$5&lt;0),"",ROUND(($B27-V$5)*'수학 표준점수 테이블'!$H$10+V$5*'수학 표준점수 테이블'!$H$11+'수학 표준점수 테이블'!$H$14,0))</f>
        <v/>
      </c>
      <c r="W27" s="68">
        <f>IF(OR($B27-W$5&gt;74, $B27-W$5=73, $B27-W$5=1, $B27-W$5&lt;0),"",ROUND(($B27-W$5)*'수학 표준점수 테이블'!$H$10+W$5*'수학 표준점수 테이블'!$H$11+'수학 표준점수 테이블'!$H$14,0))</f>
        <v>127</v>
      </c>
      <c r="X27" s="68" t="str">
        <f>IF(OR($B27-X$5&gt;74, $B27-X$5=73, $B27-X$5=1, $B27-X$5&lt;0),"",ROUND(($B27-X$5)*'수학 표준점수 테이블'!$H$10+X$5*'수학 표준점수 테이블'!$H$11+'수학 표준점수 테이블'!$H$14,0))</f>
        <v/>
      </c>
      <c r="Y27" s="68" t="str">
        <f>IF(OR($B27-Y$5&gt;74, $B27-Y$5=73, $B27-Y$5=1, $B27-Y$5&lt;0),"",ROUND(($B27-Y$5)*'수학 표준점수 테이블'!$H$10+Y$5*'수학 표준점수 테이블'!$H$11+'수학 표준점수 테이블'!$H$14,0))</f>
        <v/>
      </c>
      <c r="Z27" s="68" t="str">
        <f>IF(OR($B27-Z$5&gt;74, $B27-Z$5=73, $B27-Z$5=1, $B27-Z$5&lt;0),"",ROUND(($B27-Z$5)*'수학 표준점수 테이블'!$H$10+Z$5*'수학 표준점수 테이블'!$H$11+'수학 표준점수 테이블'!$H$14,0))</f>
        <v/>
      </c>
      <c r="AA27" s="69" t="str">
        <f>IF(OR($B27-AA$5&gt;74, $B27-AA$5=73, $B27-AA$5=1, $B27-AA$5&lt;0),"",ROUND(($B27-AA$5)*'수학 표준점수 테이블'!$H$10+AA$5*'수학 표준점수 테이블'!$H$11+'수학 표준점수 테이블'!$H$14,0))</f>
        <v/>
      </c>
      <c r="AB27" s="34"/>
      <c r="AC27" s="34">
        <f t="shared" si="0"/>
        <v>127</v>
      </c>
      <c r="AD27" s="34">
        <f t="shared" si="1"/>
        <v>127</v>
      </c>
      <c r="AE27" s="35">
        <f t="shared" si="3"/>
        <v>127</v>
      </c>
      <c r="AF27" s="35">
        <f t="shared" si="4"/>
        <v>2</v>
      </c>
      <c r="AG27" s="35">
        <f t="shared" si="4"/>
        <v>2</v>
      </c>
      <c r="AH27" s="35">
        <f t="shared" si="5"/>
        <v>2</v>
      </c>
      <c r="AI27" s="194" t="str">
        <f t="shared" si="2"/>
        <v>2등급</v>
      </c>
      <c r="AJ27" s="32" t="e">
        <f>IF(AC27=AD27,VLOOKUP(AE27,'인원 입력 기능'!$B$5:$F$102,6,0), VLOOKUP(AC27,'인원 입력 기능'!$B$5:$F$102,6,0)&amp;" ~ "&amp;VLOOKUP(AD27,'인원 입력 기능'!$B$5:$F$102,6,0))</f>
        <v>#REF!</v>
      </c>
    </row>
    <row r="28" spans="1:36">
      <c r="A28" s="16"/>
      <c r="B28" s="84">
        <v>78</v>
      </c>
      <c r="C28" s="68">
        <f>IF(OR($B28-C$5&gt;74, $B28-C$5=73, $B28-C$5=1, $B28-C$5&lt;0),"",ROUND(($B28-C$5)*'수학 표준점수 테이블'!$H$10+C$5*'수학 표준점수 테이블'!$H$11+'수학 표준점수 테이블'!$H$14,0))</f>
        <v>127</v>
      </c>
      <c r="D28" s="68">
        <f>IF(OR($B28-D$5&gt;74, $B28-D$5=73, $B28-D$5=1, $B28-D$5&lt;0),"",ROUND(($B28-D$5)*'수학 표준점수 테이블'!$H$10+D$5*'수학 표준점수 테이블'!$H$11+'수학 표준점수 테이블'!$H$14,0))</f>
        <v>127</v>
      </c>
      <c r="E28" s="68">
        <f>IF(OR($B28-E$5&gt;74, $B28-E$5=73, $B28-E$5=1, $B28-E$5&lt;0),"",ROUND(($B28-E$5)*'수학 표준점수 테이블'!$H$10+E$5*'수학 표준점수 테이블'!$H$11+'수학 표준점수 테이블'!$H$14,0))</f>
        <v>127</v>
      </c>
      <c r="F28" s="68">
        <f>IF(OR($B28-F$5&gt;74, $B28-F$5=73, $B28-F$5=1, $B28-F$5&lt;0),"",ROUND(($B28-F$5)*'수학 표준점수 테이블'!$H$10+F$5*'수학 표준점수 테이블'!$H$11+'수학 표준점수 테이블'!$H$14,0))</f>
        <v>126</v>
      </c>
      <c r="G28" s="68">
        <f>IF(OR($B28-G$5&gt;74, $B28-G$5=73, $B28-G$5=1, $B28-G$5&lt;0),"",ROUND(($B28-G$5)*'수학 표준점수 테이블'!$H$10+G$5*'수학 표준점수 테이블'!$H$11+'수학 표준점수 테이블'!$H$14,0))</f>
        <v>126</v>
      </c>
      <c r="H28" s="68">
        <f>IF(OR($B28-H$5&gt;74, $B28-H$5=73, $B28-H$5=1, $B28-H$5&lt;0),"",ROUND(($B28-H$5)*'수학 표준점수 테이블'!$H$10+H$5*'수학 표준점수 테이블'!$H$11+'수학 표준점수 테이블'!$H$14,0))</f>
        <v>126</v>
      </c>
      <c r="I28" s="68">
        <f>IF(OR($B28-I$5&gt;74, $B28-I$5=73, $B28-I$5=1, $B28-I$5&lt;0),"",ROUND(($B28-I$5)*'수학 표준점수 테이블'!$H$10+I$5*'수학 표준점수 테이블'!$H$11+'수학 표준점수 테이블'!$H$14,0))</f>
        <v>126</v>
      </c>
      <c r="J28" s="68">
        <f>IF(OR($B28-J$5&gt;74, $B28-J$5=73, $B28-J$5=1, $B28-J$5&lt;0),"",ROUND(($B28-J$5)*'수학 표준점수 테이블'!$H$10+J$5*'수학 표준점수 테이블'!$H$11+'수학 표준점수 테이블'!$H$14,0))</f>
        <v>126</v>
      </c>
      <c r="K28" s="68">
        <f>IF(OR($B28-K$5&gt;74, $B28-K$5=73, $B28-K$5=1, $B28-K$5&lt;0),"",ROUND(($B28-K$5)*'수학 표준점수 테이블'!$H$10+K$5*'수학 표준점수 테이블'!$H$11+'수학 표준점수 테이블'!$H$14,0))</f>
        <v>126</v>
      </c>
      <c r="L28" s="68">
        <f>IF(OR($B28-L$5&gt;74, $B28-L$5=73, $B28-L$5=1, $B28-L$5&lt;0),"",ROUND(($B28-L$5)*'수학 표준점수 테이블'!$H$10+L$5*'수학 표준점수 테이블'!$H$11+'수학 표준점수 테이블'!$H$14,0))</f>
        <v>126</v>
      </c>
      <c r="M28" s="68">
        <f>IF(OR($B28-M$5&gt;74, $B28-M$5=73, $B28-M$5=1, $B28-M$5&lt;0),"",ROUND(($B28-M$5)*'수학 표준점수 테이블'!$H$10+M$5*'수학 표준점수 테이블'!$H$11+'수학 표준점수 테이블'!$H$14,0))</f>
        <v>126</v>
      </c>
      <c r="N28" s="68">
        <f>IF(OR($B28-N$5&gt;74, $B28-N$5=73, $B28-N$5=1, $B28-N$5&lt;0),"",ROUND(($B28-N$5)*'수학 표준점수 테이블'!$H$10+N$5*'수학 표준점수 테이블'!$H$11+'수학 표준점수 테이블'!$H$14,0))</f>
        <v>126</v>
      </c>
      <c r="O28" s="68">
        <f>IF(OR($B28-O$5&gt;74, $B28-O$5=73, $B28-O$5=1, $B28-O$5&lt;0),"",ROUND(($B28-O$5)*'수학 표준점수 테이블'!$H$10+O$5*'수학 표준점수 테이블'!$H$11+'수학 표준점수 테이블'!$H$14,0))</f>
        <v>126</v>
      </c>
      <c r="P28" s="68">
        <f>IF(OR($B28-P$5&gt;74, $B28-P$5=73, $B28-P$5=1, $B28-P$5&lt;0),"",ROUND(($B28-P$5)*'수학 표준점수 테이블'!$H$10+P$5*'수학 표준점수 테이블'!$H$11+'수학 표준점수 테이블'!$H$14,0))</f>
        <v>126</v>
      </c>
      <c r="Q28" s="68">
        <f>IF(OR($B28-Q$5&gt;74, $B28-Q$5=73, $B28-Q$5=1, $B28-Q$5&lt;0),"",ROUND(($B28-Q$5)*'수학 표준점수 테이블'!$H$10+Q$5*'수학 표준점수 테이블'!$H$11+'수학 표준점수 테이블'!$H$14,0))</f>
        <v>126</v>
      </c>
      <c r="R28" s="68">
        <f>IF(OR($B28-R$5&gt;74, $B28-R$5=73, $B28-R$5=1, $B28-R$5&lt;0),"",ROUND(($B28-R$5)*'수학 표준점수 테이블'!$H$10+R$5*'수학 표준점수 테이블'!$H$11+'수학 표준점수 테이블'!$H$14,0))</f>
        <v>126</v>
      </c>
      <c r="S28" s="68">
        <f>IF(OR($B28-S$5&gt;74, $B28-S$5=73, $B28-S$5=1, $B28-S$5&lt;0),"",ROUND(($B28-S$5)*'수학 표준점수 테이블'!$H$10+S$5*'수학 표준점수 테이블'!$H$11+'수학 표준점수 테이블'!$H$14,0))</f>
        <v>126</v>
      </c>
      <c r="T28" s="68">
        <f>IF(OR($B28-T$5&gt;74, $B28-T$5=73, $B28-T$5=1, $B28-T$5&lt;0),"",ROUND(($B28-T$5)*'수학 표준점수 테이블'!$H$10+T$5*'수학 표준점수 테이블'!$H$11+'수학 표준점수 테이블'!$H$14,0))</f>
        <v>126</v>
      </c>
      <c r="U28" s="68">
        <f>IF(OR($B28-U$5&gt;74, $B28-U$5=73, $B28-U$5=1, $B28-U$5&lt;0),"",ROUND(($B28-U$5)*'수학 표준점수 테이블'!$H$10+U$5*'수학 표준점수 테이블'!$H$11+'수학 표준점수 테이블'!$H$14,0))</f>
        <v>126</v>
      </c>
      <c r="V28" s="68">
        <f>IF(OR($B28-V$5&gt;74, $B28-V$5=73, $B28-V$5=1, $B28-V$5&lt;0),"",ROUND(($B28-V$5)*'수학 표준점수 테이블'!$H$10+V$5*'수학 표준점수 테이블'!$H$11+'수학 표준점수 테이블'!$H$14,0))</f>
        <v>126</v>
      </c>
      <c r="W28" s="68" t="str">
        <f>IF(OR($B28-W$5&gt;74, $B28-W$5=73, $B28-W$5=1, $B28-W$5&lt;0),"",ROUND(($B28-W$5)*'수학 표준점수 테이블'!$H$10+W$5*'수학 표준점수 테이블'!$H$11+'수학 표준점수 테이블'!$H$14,0))</f>
        <v/>
      </c>
      <c r="X28" s="68">
        <f>IF(OR($B28-X$5&gt;74, $B28-X$5=73, $B28-X$5=1, $B28-X$5&lt;0),"",ROUND(($B28-X$5)*'수학 표준점수 테이블'!$H$10+X$5*'수학 표준점수 테이블'!$H$11+'수학 표준점수 테이블'!$H$14,0))</f>
        <v>126</v>
      </c>
      <c r="Y28" s="68" t="str">
        <f>IF(OR($B28-Y$5&gt;74, $B28-Y$5=73, $B28-Y$5=1, $B28-Y$5&lt;0),"",ROUND(($B28-Y$5)*'수학 표준점수 테이블'!$H$10+Y$5*'수학 표준점수 테이블'!$H$11+'수학 표준점수 테이블'!$H$14,0))</f>
        <v/>
      </c>
      <c r="Z28" s="68" t="str">
        <f>IF(OR($B28-Z$5&gt;74, $B28-Z$5=73, $B28-Z$5=1, $B28-Z$5&lt;0),"",ROUND(($B28-Z$5)*'수학 표준점수 테이블'!$H$10+Z$5*'수학 표준점수 테이블'!$H$11+'수학 표준점수 테이블'!$H$14,0))</f>
        <v/>
      </c>
      <c r="AA28" s="69" t="str">
        <f>IF(OR($B28-AA$5&gt;74, $B28-AA$5=73, $B28-AA$5=1, $B28-AA$5&lt;0),"",ROUND(($B28-AA$5)*'수학 표준점수 테이블'!$H$10+AA$5*'수학 표준점수 테이블'!$H$11+'수학 표준점수 테이블'!$H$14,0))</f>
        <v/>
      </c>
      <c r="AB28" s="34"/>
      <c r="AC28" s="34">
        <f t="shared" si="0"/>
        <v>126</v>
      </c>
      <c r="AD28" s="34">
        <f t="shared" si="1"/>
        <v>127</v>
      </c>
      <c r="AE28" s="35" t="str">
        <f t="shared" si="3"/>
        <v>126 ~ 127</v>
      </c>
      <c r="AF28" s="35">
        <f t="shared" si="4"/>
        <v>3</v>
      </c>
      <c r="AG28" s="35">
        <f t="shared" si="4"/>
        <v>2</v>
      </c>
      <c r="AH28" s="35" t="str">
        <f t="shared" si="5"/>
        <v>3 ~ 2</v>
      </c>
      <c r="AI28" s="194" t="str">
        <f t="shared" si="2"/>
        <v>조건부 2등급</v>
      </c>
      <c r="AJ28" s="32" t="e">
        <f>IF(AC28=AD28,VLOOKUP(AE28,'인원 입력 기능'!$B$5:$F$102,6,0), VLOOKUP(AC28,'인원 입력 기능'!$B$5:$F$102,6,0)&amp;" ~ "&amp;VLOOKUP(AD28,'인원 입력 기능'!$B$5:$F$102,6,0))</f>
        <v>#REF!</v>
      </c>
    </row>
    <row r="29" spans="1:36">
      <c r="A29" s="16"/>
      <c r="B29" s="84">
        <v>77</v>
      </c>
      <c r="C29" s="68">
        <f>IF(OR($B29-C$5&gt;74, $B29-C$5=73, $B29-C$5=1, $B29-C$5&lt;0),"",ROUND(($B29-C$5)*'수학 표준점수 테이블'!$H$10+C$5*'수학 표준점수 테이블'!$H$11+'수학 표준점수 테이블'!$H$14,0))</f>
        <v>126</v>
      </c>
      <c r="D29" s="68">
        <f>IF(OR($B29-D$5&gt;74, $B29-D$5=73, $B29-D$5=1, $B29-D$5&lt;0),"",ROUND(($B29-D$5)*'수학 표준점수 테이블'!$H$10+D$5*'수학 표준점수 테이블'!$H$11+'수학 표준점수 테이블'!$H$14,0))</f>
        <v>126</v>
      </c>
      <c r="E29" s="68">
        <f>IF(OR($B29-E$5&gt;74, $B29-E$5=73, $B29-E$5=1, $B29-E$5&lt;0),"",ROUND(($B29-E$5)*'수학 표준점수 테이블'!$H$10+E$5*'수학 표준점수 테이블'!$H$11+'수학 표준점수 테이블'!$H$14,0))</f>
        <v>126</v>
      </c>
      <c r="F29" s="68">
        <f>IF(OR($B29-F$5&gt;74, $B29-F$5=73, $B29-F$5=1, $B29-F$5&lt;0),"",ROUND(($B29-F$5)*'수학 표준점수 테이블'!$H$10+F$5*'수학 표준점수 테이블'!$H$11+'수학 표준점수 테이블'!$H$14,0))</f>
        <v>126</v>
      </c>
      <c r="G29" s="68">
        <f>IF(OR($B29-G$5&gt;74, $B29-G$5=73, $B29-G$5=1, $B29-G$5&lt;0),"",ROUND(($B29-G$5)*'수학 표준점수 테이블'!$H$10+G$5*'수학 표준점수 테이블'!$H$11+'수학 표준점수 테이블'!$H$14,0))</f>
        <v>126</v>
      </c>
      <c r="H29" s="68">
        <f>IF(OR($B29-H$5&gt;74, $B29-H$5=73, $B29-H$5=1, $B29-H$5&lt;0),"",ROUND(($B29-H$5)*'수학 표준점수 테이블'!$H$10+H$5*'수학 표준점수 테이블'!$H$11+'수학 표준점수 테이블'!$H$14,0))</f>
        <v>126</v>
      </c>
      <c r="I29" s="68">
        <f>IF(OR($B29-I$5&gt;74, $B29-I$5=73, $B29-I$5=1, $B29-I$5&lt;0),"",ROUND(($B29-I$5)*'수학 표준점수 테이블'!$H$10+I$5*'수학 표준점수 테이블'!$H$11+'수학 표준점수 테이블'!$H$14,0))</f>
        <v>126</v>
      </c>
      <c r="J29" s="68">
        <f>IF(OR($B29-J$5&gt;74, $B29-J$5=73, $B29-J$5=1, $B29-J$5&lt;0),"",ROUND(($B29-J$5)*'수학 표준점수 테이블'!$H$10+J$5*'수학 표준점수 테이블'!$H$11+'수학 표준점수 테이블'!$H$14,0))</f>
        <v>126</v>
      </c>
      <c r="K29" s="68">
        <f>IF(OR($B29-K$5&gt;74, $B29-K$5=73, $B29-K$5=1, $B29-K$5&lt;0),"",ROUND(($B29-K$5)*'수학 표준점수 테이블'!$H$10+K$5*'수학 표준점수 테이블'!$H$11+'수학 표준점수 테이블'!$H$14,0))</f>
        <v>126</v>
      </c>
      <c r="L29" s="68">
        <f>IF(OR($B29-L$5&gt;74, $B29-L$5=73, $B29-L$5=1, $B29-L$5&lt;0),"",ROUND(($B29-L$5)*'수학 표준점수 테이블'!$H$10+L$5*'수학 표준점수 테이블'!$H$11+'수학 표준점수 테이블'!$H$14,0))</f>
        <v>126</v>
      </c>
      <c r="M29" s="68">
        <f>IF(OR($B29-M$5&gt;74, $B29-M$5=73, $B29-M$5=1, $B29-M$5&lt;0),"",ROUND(($B29-M$5)*'수학 표준점수 테이블'!$H$10+M$5*'수학 표준점수 테이블'!$H$11+'수학 표준점수 테이블'!$H$14,0))</f>
        <v>126</v>
      </c>
      <c r="N29" s="68">
        <f>IF(OR($B29-N$5&gt;74, $B29-N$5=73, $B29-N$5=1, $B29-N$5&lt;0),"",ROUND(($B29-N$5)*'수학 표준점수 테이블'!$H$10+N$5*'수학 표준점수 테이블'!$H$11+'수학 표준점수 테이블'!$H$14,0))</f>
        <v>126</v>
      </c>
      <c r="O29" s="68">
        <f>IF(OR($B29-O$5&gt;74, $B29-O$5=73, $B29-O$5=1, $B29-O$5&lt;0),"",ROUND(($B29-O$5)*'수학 표준점수 테이블'!$H$10+O$5*'수학 표준점수 테이블'!$H$11+'수학 표준점수 테이블'!$H$14,0))</f>
        <v>126</v>
      </c>
      <c r="P29" s="68">
        <f>IF(OR($B29-P$5&gt;74, $B29-P$5=73, $B29-P$5=1, $B29-P$5&lt;0),"",ROUND(($B29-P$5)*'수학 표준점수 테이블'!$H$10+P$5*'수학 표준점수 테이블'!$H$11+'수학 표준점수 테이블'!$H$14,0))</f>
        <v>126</v>
      </c>
      <c r="Q29" s="68">
        <f>IF(OR($B29-Q$5&gt;74, $B29-Q$5=73, $B29-Q$5=1, $B29-Q$5&lt;0),"",ROUND(($B29-Q$5)*'수학 표준점수 테이블'!$H$10+Q$5*'수학 표준점수 테이블'!$H$11+'수학 표준점수 테이블'!$H$14,0))</f>
        <v>126</v>
      </c>
      <c r="R29" s="68">
        <f>IF(OR($B29-R$5&gt;74, $B29-R$5=73, $B29-R$5=1, $B29-R$5&lt;0),"",ROUND(($B29-R$5)*'수학 표준점수 테이블'!$H$10+R$5*'수학 표준점수 테이블'!$H$11+'수학 표준점수 테이블'!$H$14,0))</f>
        <v>126</v>
      </c>
      <c r="S29" s="68">
        <f>IF(OR($B29-S$5&gt;74, $B29-S$5=73, $B29-S$5=1, $B29-S$5&lt;0),"",ROUND(($B29-S$5)*'수학 표준점수 테이블'!$H$10+S$5*'수학 표준점수 테이블'!$H$11+'수학 표준점수 테이블'!$H$14,0))</f>
        <v>125</v>
      </c>
      <c r="T29" s="68">
        <f>IF(OR($B29-T$5&gt;74, $B29-T$5=73, $B29-T$5=1, $B29-T$5&lt;0),"",ROUND(($B29-T$5)*'수학 표준점수 테이블'!$H$10+T$5*'수학 표준점수 테이블'!$H$11+'수학 표준점수 테이블'!$H$14,0))</f>
        <v>125</v>
      </c>
      <c r="U29" s="68">
        <f>IF(OR($B29-U$5&gt;74, $B29-U$5=73, $B29-U$5=1, $B29-U$5&lt;0),"",ROUND(($B29-U$5)*'수학 표준점수 테이블'!$H$10+U$5*'수학 표준점수 테이블'!$H$11+'수학 표준점수 테이블'!$H$14,0))</f>
        <v>125</v>
      </c>
      <c r="V29" s="68">
        <f>IF(OR($B29-V$5&gt;74, $B29-V$5=73, $B29-V$5=1, $B29-V$5&lt;0),"",ROUND(($B29-V$5)*'수학 표준점수 테이블'!$H$10+V$5*'수학 표준점수 테이블'!$H$11+'수학 표준점수 테이블'!$H$14,0))</f>
        <v>125</v>
      </c>
      <c r="W29" s="68">
        <f>IF(OR($B29-W$5&gt;74, $B29-W$5=73, $B29-W$5=1, $B29-W$5&lt;0),"",ROUND(($B29-W$5)*'수학 표준점수 테이블'!$H$10+W$5*'수학 표준점수 테이블'!$H$11+'수학 표준점수 테이블'!$H$14,0))</f>
        <v>125</v>
      </c>
      <c r="X29" s="68" t="str">
        <f>IF(OR($B29-X$5&gt;74, $B29-X$5=73, $B29-X$5=1, $B29-X$5&lt;0),"",ROUND(($B29-X$5)*'수학 표준점수 테이블'!$H$10+X$5*'수학 표준점수 테이블'!$H$11+'수학 표준점수 테이블'!$H$14,0))</f>
        <v/>
      </c>
      <c r="Y29" s="68">
        <f>IF(OR($B29-Y$5&gt;74, $B29-Y$5=73, $B29-Y$5=1, $B29-Y$5&lt;0),"",ROUND(($B29-Y$5)*'수학 표준점수 테이블'!$H$10+Y$5*'수학 표준점수 테이블'!$H$11+'수학 표준점수 테이블'!$H$14,0))</f>
        <v>125</v>
      </c>
      <c r="Z29" s="68" t="str">
        <f>IF(OR($B29-Z$5&gt;74, $B29-Z$5=73, $B29-Z$5=1, $B29-Z$5&lt;0),"",ROUND(($B29-Z$5)*'수학 표준점수 테이블'!$H$10+Z$5*'수학 표준점수 테이블'!$H$11+'수학 표준점수 테이블'!$H$14,0))</f>
        <v/>
      </c>
      <c r="AA29" s="69" t="str">
        <f>IF(OR($B29-AA$5&gt;74, $B29-AA$5=73, $B29-AA$5=1, $B29-AA$5&lt;0),"",ROUND(($B29-AA$5)*'수학 표준점수 테이블'!$H$10+AA$5*'수학 표준점수 테이블'!$H$11+'수학 표준점수 테이블'!$H$14,0))</f>
        <v/>
      </c>
      <c r="AB29" s="34"/>
      <c r="AC29" s="34">
        <f t="shared" si="0"/>
        <v>125</v>
      </c>
      <c r="AD29" s="34">
        <f t="shared" si="1"/>
        <v>126</v>
      </c>
      <c r="AE29" s="35" t="str">
        <f t="shared" si="3"/>
        <v>125 ~ 126</v>
      </c>
      <c r="AF29" s="35">
        <f t="shared" si="4"/>
        <v>3</v>
      </c>
      <c r="AG29" s="35">
        <f t="shared" si="4"/>
        <v>3</v>
      </c>
      <c r="AH29" s="35">
        <f t="shared" si="5"/>
        <v>3</v>
      </c>
      <c r="AI29" s="194" t="str">
        <f t="shared" si="2"/>
        <v>3등급</v>
      </c>
      <c r="AJ29" s="32" t="e">
        <f>IF(AC29=AD29,VLOOKUP(AE29,'인원 입력 기능'!$B$5:$F$102,6,0), VLOOKUP(AC29,'인원 입력 기능'!$B$5:$F$102,6,0)&amp;" ~ "&amp;VLOOKUP(AD29,'인원 입력 기능'!$B$5:$F$102,6,0))</f>
        <v>#REF!</v>
      </c>
    </row>
    <row r="30" spans="1:36">
      <c r="A30" s="16"/>
      <c r="B30" s="85">
        <v>76</v>
      </c>
      <c r="C30" s="70">
        <f>IF(OR($B30-C$5&gt;74, $B30-C$5=73, $B30-C$5=1, $B30-C$5&lt;0),"",ROUND(($B30-C$5)*'수학 표준점수 테이블'!$H$10+C$5*'수학 표준점수 테이블'!$H$11+'수학 표준점수 테이블'!$H$14,0))</f>
        <v>125</v>
      </c>
      <c r="D30" s="70">
        <f>IF(OR($B30-D$5&gt;74, $B30-D$5=73, $B30-D$5=1, $B30-D$5&lt;0),"",ROUND(($B30-D$5)*'수학 표준점수 테이블'!$H$10+D$5*'수학 표준점수 테이블'!$H$11+'수학 표준점수 테이블'!$H$14,0))</f>
        <v>125</v>
      </c>
      <c r="E30" s="70">
        <f>IF(OR($B30-E$5&gt;74, $B30-E$5=73, $B30-E$5=1, $B30-E$5&lt;0),"",ROUND(($B30-E$5)*'수학 표준점수 테이블'!$H$10+E$5*'수학 표준점수 테이블'!$H$11+'수학 표준점수 테이블'!$H$14,0))</f>
        <v>125</v>
      </c>
      <c r="F30" s="70">
        <f>IF(OR($B30-F$5&gt;74, $B30-F$5=73, $B30-F$5=1, $B30-F$5&lt;0),"",ROUND(($B30-F$5)*'수학 표준점수 테이블'!$H$10+F$5*'수학 표준점수 테이블'!$H$11+'수학 표준점수 테이블'!$H$14,0))</f>
        <v>125</v>
      </c>
      <c r="G30" s="70">
        <f>IF(OR($B30-G$5&gt;74, $B30-G$5=73, $B30-G$5=1, $B30-G$5&lt;0),"",ROUND(($B30-G$5)*'수학 표준점수 테이블'!$H$10+G$5*'수학 표준점수 테이블'!$H$11+'수학 표준점수 테이블'!$H$14,0))</f>
        <v>125</v>
      </c>
      <c r="H30" s="70">
        <f>IF(OR($B30-H$5&gt;74, $B30-H$5=73, $B30-H$5=1, $B30-H$5&lt;0),"",ROUND(($B30-H$5)*'수학 표준점수 테이블'!$H$10+H$5*'수학 표준점수 테이블'!$H$11+'수학 표준점수 테이블'!$H$14,0))</f>
        <v>125</v>
      </c>
      <c r="I30" s="70">
        <f>IF(OR($B30-I$5&gt;74, $B30-I$5=73, $B30-I$5=1, $B30-I$5&lt;0),"",ROUND(($B30-I$5)*'수학 표준점수 테이블'!$H$10+I$5*'수학 표준점수 테이블'!$H$11+'수학 표준점수 테이블'!$H$14,0))</f>
        <v>125</v>
      </c>
      <c r="J30" s="70">
        <f>IF(OR($B30-J$5&gt;74, $B30-J$5=73, $B30-J$5=1, $B30-J$5&lt;0),"",ROUND(($B30-J$5)*'수학 표준점수 테이블'!$H$10+J$5*'수학 표준점수 테이블'!$H$11+'수학 표준점수 테이블'!$H$14,0))</f>
        <v>125</v>
      </c>
      <c r="K30" s="70">
        <f>IF(OR($B30-K$5&gt;74, $B30-K$5=73, $B30-K$5=1, $B30-K$5&lt;0),"",ROUND(($B30-K$5)*'수학 표준점수 테이블'!$H$10+K$5*'수학 표준점수 테이블'!$H$11+'수학 표준점수 테이블'!$H$14,0))</f>
        <v>125</v>
      </c>
      <c r="L30" s="70">
        <f>IF(OR($B30-L$5&gt;74, $B30-L$5=73, $B30-L$5=1, $B30-L$5&lt;0),"",ROUND(($B30-L$5)*'수학 표준점수 테이블'!$H$10+L$5*'수학 표준점수 테이블'!$H$11+'수학 표준점수 테이블'!$H$14,0))</f>
        <v>125</v>
      </c>
      <c r="M30" s="70">
        <f>IF(OR($B30-M$5&gt;74, $B30-M$5=73, $B30-M$5=1, $B30-M$5&lt;0),"",ROUND(($B30-M$5)*'수학 표준점수 테이블'!$H$10+M$5*'수학 표준점수 테이블'!$H$11+'수학 표준점수 테이블'!$H$14,0))</f>
        <v>125</v>
      </c>
      <c r="N30" s="70">
        <f>IF(OR($B30-N$5&gt;74, $B30-N$5=73, $B30-N$5=1, $B30-N$5&lt;0),"",ROUND(($B30-N$5)*'수학 표준점수 테이블'!$H$10+N$5*'수학 표준점수 테이블'!$H$11+'수학 표준점수 테이블'!$H$14,0))</f>
        <v>125</v>
      </c>
      <c r="O30" s="70">
        <f>IF(OR($B30-O$5&gt;74, $B30-O$5=73, $B30-O$5=1, $B30-O$5&lt;0),"",ROUND(($B30-O$5)*'수학 표준점수 테이블'!$H$10+O$5*'수학 표준점수 테이블'!$H$11+'수학 표준점수 테이블'!$H$14,0))</f>
        <v>125</v>
      </c>
      <c r="P30" s="70">
        <f>IF(OR($B30-P$5&gt;74, $B30-P$5=73, $B30-P$5=1, $B30-P$5&lt;0),"",ROUND(($B30-P$5)*'수학 표준점수 테이블'!$H$10+P$5*'수학 표준점수 테이블'!$H$11+'수학 표준점수 테이블'!$H$14,0))</f>
        <v>125</v>
      </c>
      <c r="Q30" s="70">
        <f>IF(OR($B30-Q$5&gt;74, $B30-Q$5=73, $B30-Q$5=1, $B30-Q$5&lt;0),"",ROUND(($B30-Q$5)*'수학 표준점수 테이블'!$H$10+Q$5*'수학 표준점수 테이블'!$H$11+'수학 표준점수 테이블'!$H$14,0))</f>
        <v>125</v>
      </c>
      <c r="R30" s="70">
        <f>IF(OR($B30-R$5&gt;74, $B30-R$5=73, $B30-R$5=1, $B30-R$5&lt;0),"",ROUND(($B30-R$5)*'수학 표준점수 테이블'!$H$10+R$5*'수학 표준점수 테이블'!$H$11+'수학 표준점수 테이블'!$H$14,0))</f>
        <v>125</v>
      </c>
      <c r="S30" s="70">
        <f>IF(OR($B30-S$5&gt;74, $B30-S$5=73, $B30-S$5=1, $B30-S$5&lt;0),"",ROUND(($B30-S$5)*'수학 표준점수 테이블'!$H$10+S$5*'수학 표준점수 테이블'!$H$11+'수학 표준점수 테이블'!$H$14,0))</f>
        <v>125</v>
      </c>
      <c r="T30" s="70">
        <f>IF(OR($B30-T$5&gt;74, $B30-T$5=73, $B30-T$5=1, $B30-T$5&lt;0),"",ROUND(($B30-T$5)*'수학 표준점수 테이블'!$H$10+T$5*'수학 표준점수 테이블'!$H$11+'수학 표준점수 테이블'!$H$14,0))</f>
        <v>125</v>
      </c>
      <c r="U30" s="70">
        <f>IF(OR($B30-U$5&gt;74, $B30-U$5=73, $B30-U$5=1, $B30-U$5&lt;0),"",ROUND(($B30-U$5)*'수학 표준점수 테이블'!$H$10+U$5*'수학 표준점수 테이블'!$H$11+'수학 표준점수 테이블'!$H$14,0))</f>
        <v>125</v>
      </c>
      <c r="V30" s="70">
        <f>IF(OR($B30-V$5&gt;74, $B30-V$5=73, $B30-V$5=1, $B30-V$5&lt;0),"",ROUND(($B30-V$5)*'수학 표준점수 테이블'!$H$10+V$5*'수학 표준점수 테이블'!$H$11+'수학 표준점수 테이블'!$H$14,0))</f>
        <v>125</v>
      </c>
      <c r="W30" s="70">
        <f>IF(OR($B30-W$5&gt;74, $B30-W$5=73, $B30-W$5=1, $B30-W$5&lt;0),"",ROUND(($B30-W$5)*'수학 표준점수 테이블'!$H$10+W$5*'수학 표준점수 테이블'!$H$11+'수학 표준점수 테이블'!$H$14,0))</f>
        <v>125</v>
      </c>
      <c r="X30" s="70">
        <f>IF(OR($B30-X$5&gt;74, $B30-X$5=73, $B30-X$5=1, $B30-X$5&lt;0),"",ROUND(($B30-X$5)*'수학 표준점수 테이블'!$H$10+X$5*'수학 표준점수 테이블'!$H$11+'수학 표준점수 테이블'!$H$14,0))</f>
        <v>125</v>
      </c>
      <c r="Y30" s="70" t="str">
        <f>IF(OR($B30-Y$5&gt;74, $B30-Y$5=73, $B30-Y$5=1, $B30-Y$5&lt;0),"",ROUND(($B30-Y$5)*'수학 표준점수 테이블'!$H$10+Y$5*'수학 표준점수 테이블'!$H$11+'수학 표준점수 테이블'!$H$14,0))</f>
        <v/>
      </c>
      <c r="Z30" s="70">
        <f>IF(OR($B30-Z$5&gt;74, $B30-Z$5=73, $B30-Z$5=1, $B30-Z$5&lt;0),"",ROUND(($B30-Z$5)*'수학 표준점수 테이블'!$H$10+Z$5*'수학 표준점수 테이블'!$H$11+'수학 표준점수 테이블'!$H$14,0))</f>
        <v>125</v>
      </c>
      <c r="AA30" s="71" t="str">
        <f>IF(OR($B30-AA$5&gt;74, $B30-AA$5=73, $B30-AA$5=1, $B30-AA$5&lt;0),"",ROUND(($B30-AA$5)*'수학 표준점수 테이블'!$H$10+AA$5*'수학 표준점수 테이블'!$H$11+'수학 표준점수 테이블'!$H$14,0))</f>
        <v/>
      </c>
      <c r="AB30" s="34"/>
      <c r="AC30" s="34">
        <f t="shared" si="0"/>
        <v>125</v>
      </c>
      <c r="AD30" s="34">
        <f t="shared" si="1"/>
        <v>125</v>
      </c>
      <c r="AE30" s="35">
        <f t="shared" si="3"/>
        <v>125</v>
      </c>
      <c r="AF30" s="35">
        <f t="shared" si="4"/>
        <v>3</v>
      </c>
      <c r="AG30" s="35">
        <f t="shared" si="4"/>
        <v>3</v>
      </c>
      <c r="AH30" s="35">
        <f t="shared" si="5"/>
        <v>3</v>
      </c>
      <c r="AI30" s="194" t="str">
        <f t="shared" si="2"/>
        <v>3등급</v>
      </c>
      <c r="AJ30" s="32" t="e">
        <f>IF(AC30=AD30,VLOOKUP(AE30,'인원 입력 기능'!$B$5:$F$102,6,0), VLOOKUP(AC30,'인원 입력 기능'!$B$5:$F$102,6,0)&amp;" ~ "&amp;VLOOKUP(AD30,'인원 입력 기능'!$B$5:$F$102,6,0))</f>
        <v>#REF!</v>
      </c>
    </row>
    <row r="31" spans="1:36">
      <c r="A31" s="16"/>
      <c r="B31" s="85">
        <v>75</v>
      </c>
      <c r="C31" s="70">
        <f>IF(OR($B31-C$5&gt;74, $B31-C$5=73, $B31-C$5=1, $B31-C$5&lt;0),"",ROUND(($B31-C$5)*'수학 표준점수 테이블'!$H$10+C$5*'수학 표준점수 테이블'!$H$11+'수학 표준점수 테이블'!$H$14,0))</f>
        <v>124</v>
      </c>
      <c r="D31" s="70">
        <f>IF(OR($B31-D$5&gt;74, $B31-D$5=73, $B31-D$5=1, $B31-D$5&lt;0),"",ROUND(($B31-D$5)*'수학 표준점수 테이블'!$H$10+D$5*'수학 표준점수 테이블'!$H$11+'수학 표준점수 테이블'!$H$14,0))</f>
        <v>124</v>
      </c>
      <c r="E31" s="70">
        <f>IF(OR($B31-E$5&gt;74, $B31-E$5=73, $B31-E$5=1, $B31-E$5&lt;0),"",ROUND(($B31-E$5)*'수학 표준점수 테이블'!$H$10+E$5*'수학 표준점수 테이블'!$H$11+'수학 표준점수 테이블'!$H$14,0))</f>
        <v>124</v>
      </c>
      <c r="F31" s="70">
        <f>IF(OR($B31-F$5&gt;74, $B31-F$5=73, $B31-F$5=1, $B31-F$5&lt;0),"",ROUND(($B31-F$5)*'수학 표준점수 테이블'!$H$10+F$5*'수학 표준점수 테이블'!$H$11+'수학 표준점수 테이블'!$H$14,0))</f>
        <v>124</v>
      </c>
      <c r="G31" s="70">
        <f>IF(OR($B31-G$5&gt;74, $B31-G$5=73, $B31-G$5=1, $B31-G$5&lt;0),"",ROUND(($B31-G$5)*'수학 표준점수 테이블'!$H$10+G$5*'수학 표준점수 테이블'!$H$11+'수학 표준점수 테이블'!$H$14,0))</f>
        <v>124</v>
      </c>
      <c r="H31" s="70">
        <f>IF(OR($B31-H$5&gt;74, $B31-H$5=73, $B31-H$5=1, $B31-H$5&lt;0),"",ROUND(($B31-H$5)*'수학 표준점수 테이블'!$H$10+H$5*'수학 표준점수 테이블'!$H$11+'수학 표준점수 테이블'!$H$14,0))</f>
        <v>124</v>
      </c>
      <c r="I31" s="70">
        <f>IF(OR($B31-I$5&gt;74, $B31-I$5=73, $B31-I$5=1, $B31-I$5&lt;0),"",ROUND(($B31-I$5)*'수학 표준점수 테이블'!$H$10+I$5*'수학 표준점수 테이블'!$H$11+'수학 표준점수 테이블'!$H$14,0))</f>
        <v>124</v>
      </c>
      <c r="J31" s="70">
        <f>IF(OR($B31-J$5&gt;74, $B31-J$5=73, $B31-J$5=1, $B31-J$5&lt;0),"",ROUND(($B31-J$5)*'수학 표준점수 테이블'!$H$10+J$5*'수학 표준점수 테이블'!$H$11+'수학 표준점수 테이블'!$H$14,0))</f>
        <v>124</v>
      </c>
      <c r="K31" s="70">
        <f>IF(OR($B31-K$5&gt;74, $B31-K$5=73, $B31-K$5=1, $B31-K$5&lt;0),"",ROUND(($B31-K$5)*'수학 표준점수 테이블'!$H$10+K$5*'수학 표준점수 테이블'!$H$11+'수학 표준점수 테이블'!$H$14,0))</f>
        <v>124</v>
      </c>
      <c r="L31" s="70">
        <f>IF(OR($B31-L$5&gt;74, $B31-L$5=73, $B31-L$5=1, $B31-L$5&lt;0),"",ROUND(($B31-L$5)*'수학 표준점수 테이블'!$H$10+L$5*'수학 표준점수 테이블'!$H$11+'수학 표준점수 테이블'!$H$14,0))</f>
        <v>124</v>
      </c>
      <c r="M31" s="70">
        <f>IF(OR($B31-M$5&gt;74, $B31-M$5=73, $B31-M$5=1, $B31-M$5&lt;0),"",ROUND(($B31-M$5)*'수학 표준점수 테이블'!$H$10+M$5*'수학 표준점수 테이블'!$H$11+'수학 표준점수 테이블'!$H$14,0))</f>
        <v>124</v>
      </c>
      <c r="N31" s="70">
        <f>IF(OR($B31-N$5&gt;74, $B31-N$5=73, $B31-N$5=1, $B31-N$5&lt;0),"",ROUND(($B31-N$5)*'수학 표준점수 테이블'!$H$10+N$5*'수학 표준점수 테이블'!$H$11+'수학 표준점수 테이블'!$H$14,0))</f>
        <v>124</v>
      </c>
      <c r="O31" s="70">
        <f>IF(OR($B31-O$5&gt;74, $B31-O$5=73, $B31-O$5=1, $B31-O$5&lt;0),"",ROUND(($B31-O$5)*'수학 표준점수 테이블'!$H$10+O$5*'수학 표준점수 테이블'!$H$11+'수학 표준점수 테이블'!$H$14,0))</f>
        <v>124</v>
      </c>
      <c r="P31" s="70">
        <f>IF(OR($B31-P$5&gt;74, $B31-P$5=73, $B31-P$5=1, $B31-P$5&lt;0),"",ROUND(($B31-P$5)*'수학 표준점수 테이블'!$H$10+P$5*'수학 표준점수 테이블'!$H$11+'수학 표준점수 테이블'!$H$14,0))</f>
        <v>124</v>
      </c>
      <c r="Q31" s="70">
        <f>IF(OR($B31-Q$5&gt;74, $B31-Q$5=73, $B31-Q$5=1, $B31-Q$5&lt;0),"",ROUND(($B31-Q$5)*'수학 표준점수 테이블'!$H$10+Q$5*'수학 표준점수 테이블'!$H$11+'수학 표준점수 테이블'!$H$14,0))</f>
        <v>124</v>
      </c>
      <c r="R31" s="70">
        <f>IF(OR($B31-R$5&gt;74, $B31-R$5=73, $B31-R$5=1, $B31-R$5&lt;0),"",ROUND(($B31-R$5)*'수학 표준점수 테이블'!$H$10+R$5*'수학 표준점수 테이블'!$H$11+'수학 표준점수 테이블'!$H$14,0))</f>
        <v>124</v>
      </c>
      <c r="S31" s="70">
        <f>IF(OR($B31-S$5&gt;74, $B31-S$5=73, $B31-S$5=1, $B31-S$5&lt;0),"",ROUND(($B31-S$5)*'수학 표준점수 테이블'!$H$10+S$5*'수학 표준점수 테이블'!$H$11+'수학 표준점수 테이블'!$H$14,0))</f>
        <v>124</v>
      </c>
      <c r="T31" s="70">
        <f>IF(OR($B31-T$5&gt;74, $B31-T$5=73, $B31-T$5=1, $B31-T$5&lt;0),"",ROUND(($B31-T$5)*'수학 표준점수 테이블'!$H$10+T$5*'수학 표준점수 테이블'!$H$11+'수학 표준점수 테이블'!$H$14,0))</f>
        <v>124</v>
      </c>
      <c r="U31" s="70">
        <f>IF(OR($B31-U$5&gt;74, $B31-U$5=73, $B31-U$5=1, $B31-U$5&lt;0),"",ROUND(($B31-U$5)*'수학 표준점수 테이블'!$H$10+U$5*'수학 표준점수 테이블'!$H$11+'수학 표준점수 테이블'!$H$14,0))</f>
        <v>124</v>
      </c>
      <c r="V31" s="70">
        <f>IF(OR($B31-V$5&gt;74, $B31-V$5=73, $B31-V$5=1, $B31-V$5&lt;0),"",ROUND(($B31-V$5)*'수학 표준점수 테이블'!$H$10+V$5*'수학 표준점수 테이블'!$H$11+'수학 표준점수 테이블'!$H$14,0))</f>
        <v>124</v>
      </c>
      <c r="W31" s="70">
        <f>IF(OR($B31-W$5&gt;74, $B31-W$5=73, $B31-W$5=1, $B31-W$5&lt;0),"",ROUND(($B31-W$5)*'수학 표준점수 테이블'!$H$10+W$5*'수학 표준점수 테이블'!$H$11+'수학 표준점수 테이블'!$H$14,0))</f>
        <v>124</v>
      </c>
      <c r="X31" s="70">
        <f>IF(OR($B31-X$5&gt;74, $B31-X$5=73, $B31-X$5=1, $B31-X$5&lt;0),"",ROUND(($B31-X$5)*'수학 표준점수 테이블'!$H$10+X$5*'수학 표준점수 테이블'!$H$11+'수학 표준점수 테이블'!$H$14,0))</f>
        <v>124</v>
      </c>
      <c r="Y31" s="70">
        <f>IF(OR($B31-Y$5&gt;74, $B31-Y$5=73, $B31-Y$5=1, $B31-Y$5&lt;0),"",ROUND(($B31-Y$5)*'수학 표준점수 테이블'!$H$10+Y$5*'수학 표준점수 테이블'!$H$11+'수학 표준점수 테이블'!$H$14,0))</f>
        <v>124</v>
      </c>
      <c r="Z31" s="70" t="str">
        <f>IF(OR($B31-Z$5&gt;74, $B31-Z$5=73, $B31-Z$5=1, $B31-Z$5&lt;0),"",ROUND(($B31-Z$5)*'수학 표준점수 테이블'!$H$10+Z$5*'수학 표준점수 테이블'!$H$11+'수학 표준점수 테이블'!$H$14,0))</f>
        <v/>
      </c>
      <c r="AA31" s="71" t="str">
        <f>IF(OR($B31-AA$5&gt;74, $B31-AA$5=73, $B31-AA$5=1, $B31-AA$5&lt;0),"",ROUND(($B31-AA$5)*'수학 표준점수 테이블'!$H$10+AA$5*'수학 표준점수 테이블'!$H$11+'수학 표준점수 테이블'!$H$14,0))</f>
        <v/>
      </c>
      <c r="AB31" s="34"/>
      <c r="AC31" s="34">
        <f t="shared" si="0"/>
        <v>124</v>
      </c>
      <c r="AD31" s="34">
        <f t="shared" si="1"/>
        <v>124</v>
      </c>
      <c r="AE31" s="35">
        <f t="shared" si="3"/>
        <v>124</v>
      </c>
      <c r="AF31" s="35">
        <f t="shared" si="4"/>
        <v>3</v>
      </c>
      <c r="AG31" s="35">
        <f t="shared" si="4"/>
        <v>3</v>
      </c>
      <c r="AH31" s="35">
        <f t="shared" si="5"/>
        <v>3</v>
      </c>
      <c r="AI31" s="194" t="str">
        <f t="shared" si="2"/>
        <v>3등급</v>
      </c>
      <c r="AJ31" s="32" t="e">
        <f>IF(AC31=AD31,VLOOKUP(AE31,'인원 입력 기능'!$B$5:$F$102,6,0), VLOOKUP(AC31,'인원 입력 기능'!$B$5:$F$102,6,0)&amp;" ~ "&amp;VLOOKUP(AD31,'인원 입력 기능'!$B$5:$F$102,6,0))</f>
        <v>#REF!</v>
      </c>
    </row>
    <row r="32" spans="1:36">
      <c r="A32" s="16"/>
      <c r="B32" s="85">
        <v>74</v>
      </c>
      <c r="C32" s="70">
        <f>IF(OR($B32-C$5&gt;74, $B32-C$5=73, $B32-C$5=1, $B32-C$5&lt;0),"",ROUND(($B32-C$5)*'수학 표준점수 테이블'!$H$10+C$5*'수학 표준점수 테이블'!$H$11+'수학 표준점수 테이블'!$H$14,0))</f>
        <v>123</v>
      </c>
      <c r="D32" s="70">
        <f>IF(OR($B32-D$5&gt;74, $B32-D$5=73, $B32-D$5=1, $B32-D$5&lt;0),"",ROUND(($B32-D$5)*'수학 표준점수 테이블'!$H$10+D$5*'수학 표준점수 테이블'!$H$11+'수학 표준점수 테이블'!$H$14,0))</f>
        <v>123</v>
      </c>
      <c r="E32" s="70">
        <f>IF(OR($B32-E$5&gt;74, $B32-E$5=73, $B32-E$5=1, $B32-E$5&lt;0),"",ROUND(($B32-E$5)*'수학 표준점수 테이블'!$H$10+E$5*'수학 표준점수 테이블'!$H$11+'수학 표준점수 테이블'!$H$14,0))</f>
        <v>123</v>
      </c>
      <c r="F32" s="70">
        <f>IF(OR($B32-F$5&gt;74, $B32-F$5=73, $B32-F$5=1, $B32-F$5&lt;0),"",ROUND(($B32-F$5)*'수학 표준점수 테이블'!$H$10+F$5*'수학 표준점수 테이블'!$H$11+'수학 표준점수 테이블'!$H$14,0))</f>
        <v>123</v>
      </c>
      <c r="G32" s="70">
        <f>IF(OR($B32-G$5&gt;74, $B32-G$5=73, $B32-G$5=1, $B32-G$5&lt;0),"",ROUND(($B32-G$5)*'수학 표준점수 테이블'!$H$10+G$5*'수학 표준점수 테이블'!$H$11+'수학 표준점수 테이블'!$H$14,0))</f>
        <v>123</v>
      </c>
      <c r="H32" s="70">
        <f>IF(OR($B32-H$5&gt;74, $B32-H$5=73, $B32-H$5=1, $B32-H$5&lt;0),"",ROUND(($B32-H$5)*'수학 표준점수 테이블'!$H$10+H$5*'수학 표준점수 테이블'!$H$11+'수학 표준점수 테이블'!$H$14,0))</f>
        <v>123</v>
      </c>
      <c r="I32" s="70">
        <f>IF(OR($B32-I$5&gt;74, $B32-I$5=73, $B32-I$5=1, $B32-I$5&lt;0),"",ROUND(($B32-I$5)*'수학 표준점수 테이블'!$H$10+I$5*'수학 표준점수 테이블'!$H$11+'수학 표준점수 테이블'!$H$14,0))</f>
        <v>123</v>
      </c>
      <c r="J32" s="70">
        <f>IF(OR($B32-J$5&gt;74, $B32-J$5=73, $B32-J$5=1, $B32-J$5&lt;0),"",ROUND(($B32-J$5)*'수학 표준점수 테이블'!$H$10+J$5*'수학 표준점수 테이블'!$H$11+'수학 표준점수 테이블'!$H$14,0))</f>
        <v>123</v>
      </c>
      <c r="K32" s="70">
        <f>IF(OR($B32-K$5&gt;74, $B32-K$5=73, $B32-K$5=1, $B32-K$5&lt;0),"",ROUND(($B32-K$5)*'수학 표준점수 테이블'!$H$10+K$5*'수학 표준점수 테이블'!$H$11+'수학 표준점수 테이블'!$H$14,0))</f>
        <v>123</v>
      </c>
      <c r="L32" s="70">
        <f>IF(OR($B32-L$5&gt;74, $B32-L$5=73, $B32-L$5=1, $B32-L$5&lt;0),"",ROUND(($B32-L$5)*'수학 표준점수 테이블'!$H$10+L$5*'수학 표준점수 테이블'!$H$11+'수학 표준점수 테이블'!$H$14,0))</f>
        <v>123</v>
      </c>
      <c r="M32" s="70">
        <f>IF(OR($B32-M$5&gt;74, $B32-M$5=73, $B32-M$5=1, $B32-M$5&lt;0),"",ROUND(($B32-M$5)*'수학 표준점수 테이블'!$H$10+M$5*'수학 표준점수 테이블'!$H$11+'수학 표준점수 테이블'!$H$14,0))</f>
        <v>123</v>
      </c>
      <c r="N32" s="70">
        <f>IF(OR($B32-N$5&gt;74, $B32-N$5=73, $B32-N$5=1, $B32-N$5&lt;0),"",ROUND(($B32-N$5)*'수학 표준점수 테이블'!$H$10+N$5*'수학 표준점수 테이블'!$H$11+'수학 표준점수 테이블'!$H$14,0))</f>
        <v>123</v>
      </c>
      <c r="O32" s="70">
        <f>IF(OR($B32-O$5&gt;74, $B32-O$5=73, $B32-O$5=1, $B32-O$5&lt;0),"",ROUND(($B32-O$5)*'수학 표준점수 테이블'!$H$10+O$5*'수학 표준점수 테이블'!$H$11+'수학 표준점수 테이블'!$H$14,0))</f>
        <v>123</v>
      </c>
      <c r="P32" s="70">
        <f>IF(OR($B32-P$5&gt;74, $B32-P$5=73, $B32-P$5=1, $B32-P$5&lt;0),"",ROUND(($B32-P$5)*'수학 표준점수 테이블'!$H$10+P$5*'수학 표준점수 테이블'!$H$11+'수학 표준점수 테이블'!$H$14,0))</f>
        <v>123</v>
      </c>
      <c r="Q32" s="70">
        <f>IF(OR($B32-Q$5&gt;74, $B32-Q$5=73, $B32-Q$5=1, $B32-Q$5&lt;0),"",ROUND(($B32-Q$5)*'수학 표준점수 테이블'!$H$10+Q$5*'수학 표준점수 테이블'!$H$11+'수학 표준점수 테이블'!$H$14,0))</f>
        <v>123</v>
      </c>
      <c r="R32" s="70">
        <f>IF(OR($B32-R$5&gt;74, $B32-R$5=73, $B32-R$5=1, $B32-R$5&lt;0),"",ROUND(($B32-R$5)*'수학 표준점수 테이블'!$H$10+R$5*'수학 표준점수 테이블'!$H$11+'수학 표준점수 테이블'!$H$14,0))</f>
        <v>123</v>
      </c>
      <c r="S32" s="70">
        <f>IF(OR($B32-S$5&gt;74, $B32-S$5=73, $B32-S$5=1, $B32-S$5&lt;0),"",ROUND(($B32-S$5)*'수학 표준점수 테이블'!$H$10+S$5*'수학 표준점수 테이블'!$H$11+'수학 표준점수 테이블'!$H$14,0))</f>
        <v>123</v>
      </c>
      <c r="T32" s="70">
        <f>IF(OR($B32-T$5&gt;74, $B32-T$5=73, $B32-T$5=1, $B32-T$5&lt;0),"",ROUND(($B32-T$5)*'수학 표준점수 테이블'!$H$10+T$5*'수학 표준점수 테이블'!$H$11+'수학 표준점수 테이블'!$H$14,0))</f>
        <v>123</v>
      </c>
      <c r="U32" s="70">
        <f>IF(OR($B32-U$5&gt;74, $B32-U$5=73, $B32-U$5=1, $B32-U$5&lt;0),"",ROUND(($B32-U$5)*'수학 표준점수 테이블'!$H$10+U$5*'수학 표준점수 테이블'!$H$11+'수학 표준점수 테이블'!$H$14,0))</f>
        <v>123</v>
      </c>
      <c r="V32" s="70">
        <f>IF(OR($B32-V$5&gt;74, $B32-V$5=73, $B32-V$5=1, $B32-V$5&lt;0),"",ROUND(($B32-V$5)*'수학 표준점수 테이블'!$H$10+V$5*'수학 표준점수 테이블'!$H$11+'수학 표준점수 테이블'!$H$14,0))</f>
        <v>123</v>
      </c>
      <c r="W32" s="70">
        <f>IF(OR($B32-W$5&gt;74, $B32-W$5=73, $B32-W$5=1, $B32-W$5&lt;0),"",ROUND(($B32-W$5)*'수학 표준점수 테이블'!$H$10+W$5*'수학 표준점수 테이블'!$H$11+'수학 표준점수 테이블'!$H$14,0))</f>
        <v>123</v>
      </c>
      <c r="X32" s="70">
        <f>IF(OR($B32-X$5&gt;74, $B32-X$5=73, $B32-X$5=1, $B32-X$5&lt;0),"",ROUND(($B32-X$5)*'수학 표준점수 테이블'!$H$10+X$5*'수학 표준점수 테이블'!$H$11+'수학 표준점수 테이블'!$H$14,0))</f>
        <v>123</v>
      </c>
      <c r="Y32" s="70">
        <f>IF(OR($B32-Y$5&gt;74, $B32-Y$5=73, $B32-Y$5=1, $B32-Y$5&lt;0),"",ROUND(($B32-Y$5)*'수학 표준점수 테이블'!$H$10+Y$5*'수학 표준점수 테이블'!$H$11+'수학 표준점수 테이블'!$H$14,0))</f>
        <v>123</v>
      </c>
      <c r="Z32" s="70">
        <f>IF(OR($B32-Z$5&gt;74, $B32-Z$5=73, $B32-Z$5=1, $B32-Z$5&lt;0),"",ROUND(($B32-Z$5)*'수학 표준점수 테이블'!$H$10+Z$5*'수학 표준점수 테이블'!$H$11+'수학 표준점수 테이블'!$H$14,0))</f>
        <v>123</v>
      </c>
      <c r="AA32" s="71">
        <f>IF(OR($B32-AA$5&gt;74, $B32-AA$5=73, $B32-AA$5=1, $B32-AA$5&lt;0),"",ROUND(($B32-AA$5)*'수학 표준점수 테이블'!$H$10+AA$5*'수학 표준점수 테이블'!$H$11+'수학 표준점수 테이블'!$H$14,0))</f>
        <v>123</v>
      </c>
      <c r="AB32" s="34"/>
      <c r="AC32" s="34">
        <f t="shared" si="0"/>
        <v>123</v>
      </c>
      <c r="AD32" s="34">
        <f t="shared" si="1"/>
        <v>123</v>
      </c>
      <c r="AE32" s="35">
        <f t="shared" si="3"/>
        <v>123</v>
      </c>
      <c r="AF32" s="35">
        <f t="shared" si="4"/>
        <v>3</v>
      </c>
      <c r="AG32" s="35">
        <f t="shared" si="4"/>
        <v>3</v>
      </c>
      <c r="AH32" s="35">
        <f t="shared" si="5"/>
        <v>3</v>
      </c>
      <c r="AI32" s="194" t="str">
        <f t="shared" si="2"/>
        <v>3등급</v>
      </c>
      <c r="AJ32" s="32" t="e">
        <f>IF(AC32=AD32,VLOOKUP(AE32,'인원 입력 기능'!$B$5:$F$102,6,0), VLOOKUP(AC32,'인원 입력 기능'!$B$5:$F$102,6,0)&amp;" ~ "&amp;VLOOKUP(AD32,'인원 입력 기능'!$B$5:$F$102,6,0))</f>
        <v>#REF!</v>
      </c>
    </row>
    <row r="33" spans="1:36">
      <c r="A33" s="16"/>
      <c r="B33" s="85">
        <v>73</v>
      </c>
      <c r="C33" s="70">
        <f>IF(OR($B33-C$5&gt;74, $B33-C$5=73, $B33-C$5=1, $B33-C$5&lt;0),"",ROUND(($B33-C$5)*'수학 표준점수 테이블'!$H$10+C$5*'수학 표준점수 테이블'!$H$11+'수학 표준점수 테이블'!$H$14,0))</f>
        <v>122</v>
      </c>
      <c r="D33" s="70">
        <f>IF(OR($B33-D$5&gt;74, $B33-D$5=73, $B33-D$5=1, $B33-D$5&lt;0),"",ROUND(($B33-D$5)*'수학 표준점수 테이블'!$H$10+D$5*'수학 표준점수 테이블'!$H$11+'수학 표준점수 테이블'!$H$14,0))</f>
        <v>122</v>
      </c>
      <c r="E33" s="70">
        <f>IF(OR($B33-E$5&gt;74, $B33-E$5=73, $B33-E$5=1, $B33-E$5&lt;0),"",ROUND(($B33-E$5)*'수학 표준점수 테이블'!$H$10+E$5*'수학 표준점수 테이블'!$H$11+'수학 표준점수 테이블'!$H$14,0))</f>
        <v>122</v>
      </c>
      <c r="F33" s="70">
        <f>IF(OR($B33-F$5&gt;74, $B33-F$5=73, $B33-F$5=1, $B33-F$5&lt;0),"",ROUND(($B33-F$5)*'수학 표준점수 테이블'!$H$10+F$5*'수학 표준점수 테이블'!$H$11+'수학 표준점수 테이블'!$H$14,0))</f>
        <v>122</v>
      </c>
      <c r="G33" s="70">
        <f>IF(OR($B33-G$5&gt;74, $B33-G$5=73, $B33-G$5=1, $B33-G$5&lt;0),"",ROUND(($B33-G$5)*'수학 표준점수 테이블'!$H$10+G$5*'수학 표준점수 테이블'!$H$11+'수학 표준점수 테이블'!$H$14,0))</f>
        <v>122</v>
      </c>
      <c r="H33" s="70">
        <f>IF(OR($B33-H$5&gt;74, $B33-H$5=73, $B33-H$5=1, $B33-H$5&lt;0),"",ROUND(($B33-H$5)*'수학 표준점수 테이블'!$H$10+H$5*'수학 표준점수 테이블'!$H$11+'수학 표준점수 테이블'!$H$14,0))</f>
        <v>122</v>
      </c>
      <c r="I33" s="70">
        <f>IF(OR($B33-I$5&gt;74, $B33-I$5=73, $B33-I$5=1, $B33-I$5&lt;0),"",ROUND(($B33-I$5)*'수학 표준점수 테이블'!$H$10+I$5*'수학 표준점수 테이블'!$H$11+'수학 표준점수 테이블'!$H$14,0))</f>
        <v>122</v>
      </c>
      <c r="J33" s="70">
        <f>IF(OR($B33-J$5&gt;74, $B33-J$5=73, $B33-J$5=1, $B33-J$5&lt;0),"",ROUND(($B33-J$5)*'수학 표준점수 테이블'!$H$10+J$5*'수학 표준점수 테이블'!$H$11+'수학 표준점수 테이블'!$H$14,0))</f>
        <v>122</v>
      </c>
      <c r="K33" s="70">
        <f>IF(OR($B33-K$5&gt;74, $B33-K$5=73, $B33-K$5=1, $B33-K$5&lt;0),"",ROUND(($B33-K$5)*'수학 표준점수 테이블'!$H$10+K$5*'수학 표준점수 테이블'!$H$11+'수학 표준점수 테이블'!$H$14,0))</f>
        <v>122</v>
      </c>
      <c r="L33" s="70">
        <f>IF(OR($B33-L$5&gt;74, $B33-L$5=73, $B33-L$5=1, $B33-L$5&lt;0),"",ROUND(($B33-L$5)*'수학 표준점수 테이블'!$H$10+L$5*'수학 표준점수 테이블'!$H$11+'수학 표준점수 테이블'!$H$14,0))</f>
        <v>122</v>
      </c>
      <c r="M33" s="70">
        <f>IF(OR($B33-M$5&gt;74, $B33-M$5=73, $B33-M$5=1, $B33-M$5&lt;0),"",ROUND(($B33-M$5)*'수학 표준점수 테이블'!$H$10+M$5*'수학 표준점수 테이블'!$H$11+'수학 표준점수 테이블'!$H$14,0))</f>
        <v>122</v>
      </c>
      <c r="N33" s="70">
        <f>IF(OR($B33-N$5&gt;74, $B33-N$5=73, $B33-N$5=1, $B33-N$5&lt;0),"",ROUND(($B33-N$5)*'수학 표준점수 테이블'!$H$10+N$5*'수학 표준점수 테이블'!$H$11+'수학 표준점수 테이블'!$H$14,0))</f>
        <v>122</v>
      </c>
      <c r="O33" s="70">
        <f>IF(OR($B33-O$5&gt;74, $B33-O$5=73, $B33-O$5=1, $B33-O$5&lt;0),"",ROUND(($B33-O$5)*'수학 표준점수 테이블'!$H$10+O$5*'수학 표준점수 테이블'!$H$11+'수학 표준점수 테이블'!$H$14,0))</f>
        <v>122</v>
      </c>
      <c r="P33" s="70">
        <f>IF(OR($B33-P$5&gt;74, $B33-P$5=73, $B33-P$5=1, $B33-P$5&lt;0),"",ROUND(($B33-P$5)*'수학 표준점수 테이블'!$H$10+P$5*'수학 표준점수 테이블'!$H$11+'수학 표준점수 테이블'!$H$14,0))</f>
        <v>122</v>
      </c>
      <c r="Q33" s="70">
        <f>IF(OR($B33-Q$5&gt;74, $B33-Q$5=73, $B33-Q$5=1, $B33-Q$5&lt;0),"",ROUND(($B33-Q$5)*'수학 표준점수 테이블'!$H$10+Q$5*'수학 표준점수 테이블'!$H$11+'수학 표준점수 테이블'!$H$14,0))</f>
        <v>122</v>
      </c>
      <c r="R33" s="70">
        <f>IF(OR($B33-R$5&gt;74, $B33-R$5=73, $B33-R$5=1, $B33-R$5&lt;0),"",ROUND(($B33-R$5)*'수학 표준점수 테이블'!$H$10+R$5*'수학 표준점수 테이블'!$H$11+'수학 표준점수 테이블'!$H$14,0))</f>
        <v>122</v>
      </c>
      <c r="S33" s="70">
        <f>IF(OR($B33-S$5&gt;74, $B33-S$5=73, $B33-S$5=1, $B33-S$5&lt;0),"",ROUND(($B33-S$5)*'수학 표준점수 테이블'!$H$10+S$5*'수학 표준점수 테이블'!$H$11+'수학 표준점수 테이블'!$H$14,0))</f>
        <v>122</v>
      </c>
      <c r="T33" s="70">
        <f>IF(OR($B33-T$5&gt;74, $B33-T$5=73, $B33-T$5=1, $B33-T$5&lt;0),"",ROUND(($B33-T$5)*'수학 표준점수 테이블'!$H$10+T$5*'수학 표준점수 테이블'!$H$11+'수학 표준점수 테이블'!$H$14,0))</f>
        <v>122</v>
      </c>
      <c r="U33" s="70">
        <f>IF(OR($B33-U$5&gt;74, $B33-U$5=73, $B33-U$5=1, $B33-U$5&lt;0),"",ROUND(($B33-U$5)*'수학 표준점수 테이블'!$H$10+U$5*'수학 표준점수 테이블'!$H$11+'수학 표준점수 테이블'!$H$14,0))</f>
        <v>122</v>
      </c>
      <c r="V33" s="70">
        <f>IF(OR($B33-V$5&gt;74, $B33-V$5=73, $B33-V$5=1, $B33-V$5&lt;0),"",ROUND(($B33-V$5)*'수학 표준점수 테이블'!$H$10+V$5*'수학 표준점수 테이블'!$H$11+'수학 표준점수 테이블'!$H$14,0))</f>
        <v>122</v>
      </c>
      <c r="W33" s="70">
        <f>IF(OR($B33-W$5&gt;74, $B33-W$5=73, $B33-W$5=1, $B33-W$5&lt;0),"",ROUND(($B33-W$5)*'수학 표준점수 테이블'!$H$10+W$5*'수학 표준점수 테이블'!$H$11+'수학 표준점수 테이블'!$H$14,0))</f>
        <v>122</v>
      </c>
      <c r="X33" s="70">
        <f>IF(OR($B33-X$5&gt;74, $B33-X$5=73, $B33-X$5=1, $B33-X$5&lt;0),"",ROUND(($B33-X$5)*'수학 표준점수 테이블'!$H$10+X$5*'수학 표준점수 테이블'!$H$11+'수학 표준점수 테이블'!$H$14,0))</f>
        <v>122</v>
      </c>
      <c r="Y33" s="70">
        <f>IF(OR($B33-Y$5&gt;74, $B33-Y$5=73, $B33-Y$5=1, $B33-Y$5&lt;0),"",ROUND(($B33-Y$5)*'수학 표준점수 테이블'!$H$10+Y$5*'수학 표준점수 테이블'!$H$11+'수학 표준점수 테이블'!$H$14,0))</f>
        <v>122</v>
      </c>
      <c r="Z33" s="70">
        <f>IF(OR($B33-Z$5&gt;74, $B33-Z$5=73, $B33-Z$5=1, $B33-Z$5&lt;0),"",ROUND(($B33-Z$5)*'수학 표준점수 테이블'!$H$10+Z$5*'수학 표준점수 테이블'!$H$11+'수학 표준점수 테이블'!$H$14,0))</f>
        <v>122</v>
      </c>
      <c r="AA33" s="71" t="str">
        <f>IF(OR($B33-AA$5&gt;74, $B33-AA$5=73, $B33-AA$5=1, $B33-AA$5&lt;0),"",ROUND(($B33-AA$5)*'수학 표준점수 테이블'!$H$10+AA$5*'수학 표준점수 테이블'!$H$11+'수학 표준점수 테이블'!$H$14,0))</f>
        <v/>
      </c>
      <c r="AB33" s="34"/>
      <c r="AC33" s="34">
        <f t="shared" si="0"/>
        <v>122</v>
      </c>
      <c r="AD33" s="34">
        <f t="shared" si="1"/>
        <v>122</v>
      </c>
      <c r="AE33" s="35">
        <f t="shared" si="3"/>
        <v>122</v>
      </c>
      <c r="AF33" s="35">
        <f t="shared" si="4"/>
        <v>3</v>
      </c>
      <c r="AG33" s="35">
        <f t="shared" si="4"/>
        <v>3</v>
      </c>
      <c r="AH33" s="35">
        <f t="shared" si="5"/>
        <v>3</v>
      </c>
      <c r="AI33" s="194" t="str">
        <f t="shared" si="2"/>
        <v>3등급</v>
      </c>
      <c r="AJ33" s="32" t="e">
        <f>IF(AC33=AD33,VLOOKUP(AE33,'인원 입력 기능'!$B$5:$F$102,6,0), VLOOKUP(AC33,'인원 입력 기능'!$B$5:$F$102,6,0)&amp;" ~ "&amp;VLOOKUP(AD33,'인원 입력 기능'!$B$5:$F$102,6,0))</f>
        <v>#REF!</v>
      </c>
    </row>
    <row r="34" spans="1:36">
      <c r="A34" s="16"/>
      <c r="B34" s="86">
        <v>72</v>
      </c>
      <c r="C34" s="72">
        <f>IF(OR($B34-C$5&gt;74, $B34-C$5=73, $B34-C$5=1, $B34-C$5&lt;0),"",ROUND(($B34-C$5)*'수학 표준점수 테이블'!$H$10+C$5*'수학 표준점수 테이블'!$H$11+'수학 표준점수 테이블'!$H$14,0))</f>
        <v>122</v>
      </c>
      <c r="D34" s="72">
        <f>IF(OR($B34-D$5&gt;74, $B34-D$5=73, $B34-D$5=1, $B34-D$5&lt;0),"",ROUND(($B34-D$5)*'수학 표준점수 테이블'!$H$10+D$5*'수학 표준점수 테이블'!$H$11+'수학 표준점수 테이블'!$H$14,0))</f>
        <v>122</v>
      </c>
      <c r="E34" s="72">
        <f>IF(OR($B34-E$5&gt;74, $B34-E$5=73, $B34-E$5=1, $B34-E$5&lt;0),"",ROUND(($B34-E$5)*'수학 표준점수 테이블'!$H$10+E$5*'수학 표준점수 테이블'!$H$11+'수학 표준점수 테이블'!$H$14,0))</f>
        <v>122</v>
      </c>
      <c r="F34" s="72">
        <f>IF(OR($B34-F$5&gt;74, $B34-F$5=73, $B34-F$5=1, $B34-F$5&lt;0),"",ROUND(($B34-F$5)*'수학 표준점수 테이블'!$H$10+F$5*'수학 표준점수 테이블'!$H$11+'수학 표준점수 테이블'!$H$14,0))</f>
        <v>122</v>
      </c>
      <c r="G34" s="72">
        <f>IF(OR($B34-G$5&gt;74, $B34-G$5=73, $B34-G$5=1, $B34-G$5&lt;0),"",ROUND(($B34-G$5)*'수학 표준점수 테이블'!$H$10+G$5*'수학 표준점수 테이블'!$H$11+'수학 표준점수 테이블'!$H$14,0))</f>
        <v>122</v>
      </c>
      <c r="H34" s="72">
        <f>IF(OR($B34-H$5&gt;74, $B34-H$5=73, $B34-H$5=1, $B34-H$5&lt;0),"",ROUND(($B34-H$5)*'수학 표준점수 테이블'!$H$10+H$5*'수학 표준점수 테이블'!$H$11+'수학 표준점수 테이블'!$H$14,0))</f>
        <v>122</v>
      </c>
      <c r="I34" s="72">
        <f>IF(OR($B34-I$5&gt;74, $B34-I$5=73, $B34-I$5=1, $B34-I$5&lt;0),"",ROUND(($B34-I$5)*'수학 표준점수 테이블'!$H$10+I$5*'수학 표준점수 테이블'!$H$11+'수학 표준점수 테이블'!$H$14,0))</f>
        <v>122</v>
      </c>
      <c r="J34" s="72">
        <f>IF(OR($B34-J$5&gt;74, $B34-J$5=73, $B34-J$5=1, $B34-J$5&lt;0),"",ROUND(($B34-J$5)*'수학 표준점수 테이블'!$H$10+J$5*'수학 표준점수 테이블'!$H$11+'수학 표준점수 테이블'!$H$14,0))</f>
        <v>122</v>
      </c>
      <c r="K34" s="72">
        <f>IF(OR($B34-K$5&gt;74, $B34-K$5=73, $B34-K$5=1, $B34-K$5&lt;0),"",ROUND(($B34-K$5)*'수학 표준점수 테이블'!$H$10+K$5*'수학 표준점수 테이블'!$H$11+'수학 표준점수 테이블'!$H$14,0))</f>
        <v>122</v>
      </c>
      <c r="L34" s="72">
        <f>IF(OR($B34-L$5&gt;74, $B34-L$5=73, $B34-L$5=1, $B34-L$5&lt;0),"",ROUND(($B34-L$5)*'수학 표준점수 테이블'!$H$10+L$5*'수학 표준점수 테이블'!$H$11+'수학 표준점수 테이블'!$H$14,0))</f>
        <v>122</v>
      </c>
      <c r="M34" s="72">
        <f>IF(OR($B34-M$5&gt;74, $B34-M$5=73, $B34-M$5=1, $B34-M$5&lt;0),"",ROUND(($B34-M$5)*'수학 표준점수 테이블'!$H$10+M$5*'수학 표준점수 테이블'!$H$11+'수학 표준점수 테이블'!$H$14,0))</f>
        <v>122</v>
      </c>
      <c r="N34" s="72">
        <f>IF(OR($B34-N$5&gt;74, $B34-N$5=73, $B34-N$5=1, $B34-N$5&lt;0),"",ROUND(($B34-N$5)*'수학 표준점수 테이블'!$H$10+N$5*'수학 표준점수 테이블'!$H$11+'수학 표준점수 테이블'!$H$14,0))</f>
        <v>122</v>
      </c>
      <c r="O34" s="72">
        <f>IF(OR($B34-O$5&gt;74, $B34-O$5=73, $B34-O$5=1, $B34-O$5&lt;0),"",ROUND(($B34-O$5)*'수학 표준점수 테이블'!$H$10+O$5*'수학 표준점수 테이블'!$H$11+'수학 표준점수 테이블'!$H$14,0))</f>
        <v>122</v>
      </c>
      <c r="P34" s="72">
        <f>IF(OR($B34-P$5&gt;74, $B34-P$5=73, $B34-P$5=1, $B34-P$5&lt;0),"",ROUND(($B34-P$5)*'수학 표준점수 테이블'!$H$10+P$5*'수학 표준점수 테이블'!$H$11+'수학 표준점수 테이블'!$H$14,0))</f>
        <v>121</v>
      </c>
      <c r="Q34" s="72">
        <f>IF(OR($B34-Q$5&gt;74, $B34-Q$5=73, $B34-Q$5=1, $B34-Q$5&lt;0),"",ROUND(($B34-Q$5)*'수학 표준점수 테이블'!$H$10+Q$5*'수학 표준점수 테이블'!$H$11+'수학 표준점수 테이블'!$H$14,0))</f>
        <v>121</v>
      </c>
      <c r="R34" s="72">
        <f>IF(OR($B34-R$5&gt;74, $B34-R$5=73, $B34-R$5=1, $B34-R$5&lt;0),"",ROUND(($B34-R$5)*'수학 표준점수 테이블'!$H$10+R$5*'수학 표준점수 테이블'!$H$11+'수학 표준점수 테이블'!$H$14,0))</f>
        <v>121</v>
      </c>
      <c r="S34" s="72">
        <f>IF(OR($B34-S$5&gt;74, $B34-S$5=73, $B34-S$5=1, $B34-S$5&lt;0),"",ROUND(($B34-S$5)*'수학 표준점수 테이블'!$H$10+S$5*'수학 표준점수 테이블'!$H$11+'수학 표준점수 테이블'!$H$14,0))</f>
        <v>121</v>
      </c>
      <c r="T34" s="72">
        <f>IF(OR($B34-T$5&gt;74, $B34-T$5=73, $B34-T$5=1, $B34-T$5&lt;0),"",ROUND(($B34-T$5)*'수학 표준점수 테이블'!$H$10+T$5*'수학 표준점수 테이블'!$H$11+'수학 표준점수 테이블'!$H$14,0))</f>
        <v>121</v>
      </c>
      <c r="U34" s="72">
        <f>IF(OR($B34-U$5&gt;74, $B34-U$5=73, $B34-U$5=1, $B34-U$5&lt;0),"",ROUND(($B34-U$5)*'수학 표준점수 테이블'!$H$10+U$5*'수학 표준점수 테이블'!$H$11+'수학 표준점수 테이블'!$H$14,0))</f>
        <v>121</v>
      </c>
      <c r="V34" s="72">
        <f>IF(OR($B34-V$5&gt;74, $B34-V$5=73, $B34-V$5=1, $B34-V$5&lt;0),"",ROUND(($B34-V$5)*'수학 표준점수 테이블'!$H$10+V$5*'수학 표준점수 테이블'!$H$11+'수학 표준점수 테이블'!$H$14,0))</f>
        <v>121</v>
      </c>
      <c r="W34" s="72">
        <f>IF(OR($B34-W$5&gt;74, $B34-W$5=73, $B34-W$5=1, $B34-W$5&lt;0),"",ROUND(($B34-W$5)*'수학 표준점수 테이블'!$H$10+W$5*'수학 표준점수 테이블'!$H$11+'수학 표준점수 테이블'!$H$14,0))</f>
        <v>121</v>
      </c>
      <c r="X34" s="72">
        <f>IF(OR($B34-X$5&gt;74, $B34-X$5=73, $B34-X$5=1, $B34-X$5&lt;0),"",ROUND(($B34-X$5)*'수학 표준점수 테이블'!$H$10+X$5*'수학 표준점수 테이블'!$H$11+'수학 표준점수 테이블'!$H$14,0))</f>
        <v>121</v>
      </c>
      <c r="Y34" s="72">
        <f>IF(OR($B34-Y$5&gt;74, $B34-Y$5=73, $B34-Y$5=1, $B34-Y$5&lt;0),"",ROUND(($B34-Y$5)*'수학 표준점수 테이블'!$H$10+Y$5*'수학 표준점수 테이블'!$H$11+'수학 표준점수 테이블'!$H$14,0))</f>
        <v>121</v>
      </c>
      <c r="Z34" s="72">
        <f>IF(OR($B34-Z$5&gt;74, $B34-Z$5=73, $B34-Z$5=1, $B34-Z$5&lt;0),"",ROUND(($B34-Z$5)*'수학 표준점수 테이블'!$H$10+Z$5*'수학 표준점수 테이블'!$H$11+'수학 표준점수 테이블'!$H$14,0))</f>
        <v>121</v>
      </c>
      <c r="AA34" s="73">
        <f>IF(OR($B34-AA$5&gt;74, $B34-AA$5=73, $B34-AA$5=1, $B34-AA$5&lt;0),"",ROUND(($B34-AA$5)*'수학 표준점수 테이블'!$H$10+AA$5*'수학 표준점수 테이블'!$H$11+'수학 표준점수 테이블'!$H$14,0))</f>
        <v>121</v>
      </c>
      <c r="AB34" s="34"/>
      <c r="AC34" s="34">
        <f t="shared" si="0"/>
        <v>121</v>
      </c>
      <c r="AD34" s="34">
        <f t="shared" si="1"/>
        <v>122</v>
      </c>
      <c r="AE34" s="35" t="str">
        <f t="shared" si="3"/>
        <v>121 ~ 122</v>
      </c>
      <c r="AF34" s="35">
        <f t="shared" si="4"/>
        <v>3</v>
      </c>
      <c r="AG34" s="35">
        <f t="shared" si="4"/>
        <v>3</v>
      </c>
      <c r="AH34" s="35">
        <f t="shared" si="5"/>
        <v>3</v>
      </c>
      <c r="AI34" s="194" t="str">
        <f t="shared" si="2"/>
        <v>3등급</v>
      </c>
      <c r="AJ34" s="32" t="e">
        <f>IF(AC34=AD34,VLOOKUP(AE34,'인원 입력 기능'!$B$5:$F$102,6,0), VLOOKUP(AC34,'인원 입력 기능'!$B$5:$F$102,6,0)&amp;" ~ "&amp;VLOOKUP(AD34,'인원 입력 기능'!$B$5:$F$102,6,0))</f>
        <v>#REF!</v>
      </c>
    </row>
    <row r="35" spans="1:36">
      <c r="A35" s="16"/>
      <c r="B35" s="86">
        <v>71</v>
      </c>
      <c r="C35" s="72">
        <f>IF(OR($B35-C$5&gt;74, $B35-C$5=73, $B35-C$5=1, $B35-C$5&lt;0),"",ROUND(($B35-C$5)*'수학 표준점수 테이블'!$H$10+C$5*'수학 표준점수 테이블'!$H$11+'수학 표준점수 테이블'!$H$14,0))</f>
        <v>121</v>
      </c>
      <c r="D35" s="72">
        <f>IF(OR($B35-D$5&gt;74, $B35-D$5=73, $B35-D$5=1, $B35-D$5&lt;0),"",ROUND(($B35-D$5)*'수학 표준점수 테이블'!$H$10+D$5*'수학 표준점수 테이블'!$H$11+'수학 표준점수 테이블'!$H$14,0))</f>
        <v>121</v>
      </c>
      <c r="E35" s="72">
        <f>IF(OR($B35-E$5&gt;74, $B35-E$5=73, $B35-E$5=1, $B35-E$5&lt;0),"",ROUND(($B35-E$5)*'수학 표준점수 테이블'!$H$10+E$5*'수학 표준점수 테이블'!$H$11+'수학 표준점수 테이블'!$H$14,0))</f>
        <v>121</v>
      </c>
      <c r="F35" s="72">
        <f>IF(OR($B35-F$5&gt;74, $B35-F$5=73, $B35-F$5=1, $B35-F$5&lt;0),"",ROUND(($B35-F$5)*'수학 표준점수 테이블'!$H$10+F$5*'수학 표준점수 테이블'!$H$11+'수학 표준점수 테이블'!$H$14,0))</f>
        <v>121</v>
      </c>
      <c r="G35" s="72">
        <f>IF(OR($B35-G$5&gt;74, $B35-G$5=73, $B35-G$5=1, $B35-G$5&lt;0),"",ROUND(($B35-G$5)*'수학 표준점수 테이블'!$H$10+G$5*'수학 표준점수 테이블'!$H$11+'수학 표준점수 테이블'!$H$14,0))</f>
        <v>121</v>
      </c>
      <c r="H35" s="72">
        <f>IF(OR($B35-H$5&gt;74, $B35-H$5=73, $B35-H$5=1, $B35-H$5&lt;0),"",ROUND(($B35-H$5)*'수학 표준점수 테이블'!$H$10+H$5*'수학 표준점수 테이블'!$H$11+'수학 표준점수 테이블'!$H$14,0))</f>
        <v>121</v>
      </c>
      <c r="I35" s="72">
        <f>IF(OR($B35-I$5&gt;74, $B35-I$5=73, $B35-I$5=1, $B35-I$5&lt;0),"",ROUND(($B35-I$5)*'수학 표준점수 테이블'!$H$10+I$5*'수학 표준점수 테이블'!$H$11+'수학 표준점수 테이블'!$H$14,0))</f>
        <v>121</v>
      </c>
      <c r="J35" s="72">
        <f>IF(OR($B35-J$5&gt;74, $B35-J$5=73, $B35-J$5=1, $B35-J$5&lt;0),"",ROUND(($B35-J$5)*'수학 표준점수 테이블'!$H$10+J$5*'수학 표준점수 테이블'!$H$11+'수학 표준점수 테이블'!$H$14,0))</f>
        <v>121</v>
      </c>
      <c r="K35" s="72">
        <f>IF(OR($B35-K$5&gt;74, $B35-K$5=73, $B35-K$5=1, $B35-K$5&lt;0),"",ROUND(($B35-K$5)*'수학 표준점수 테이블'!$H$10+K$5*'수학 표준점수 테이블'!$H$11+'수학 표준점수 테이블'!$H$14,0))</f>
        <v>121</v>
      </c>
      <c r="L35" s="72">
        <f>IF(OR($B35-L$5&gt;74, $B35-L$5=73, $B35-L$5=1, $B35-L$5&lt;0),"",ROUND(($B35-L$5)*'수학 표준점수 테이블'!$H$10+L$5*'수학 표준점수 테이블'!$H$11+'수학 표준점수 테이블'!$H$14,0))</f>
        <v>121</v>
      </c>
      <c r="M35" s="72">
        <f>IF(OR($B35-M$5&gt;74, $B35-M$5=73, $B35-M$5=1, $B35-M$5&lt;0),"",ROUND(($B35-M$5)*'수학 표준점수 테이블'!$H$10+M$5*'수학 표준점수 테이블'!$H$11+'수학 표준점수 테이블'!$H$14,0))</f>
        <v>121</v>
      </c>
      <c r="N35" s="72">
        <f>IF(OR($B35-N$5&gt;74, $B35-N$5=73, $B35-N$5=1, $B35-N$5&lt;0),"",ROUND(($B35-N$5)*'수학 표준점수 테이블'!$H$10+N$5*'수학 표준점수 테이블'!$H$11+'수학 표준점수 테이블'!$H$14,0))</f>
        <v>121</v>
      </c>
      <c r="O35" s="72">
        <f>IF(OR($B35-O$5&gt;74, $B35-O$5=73, $B35-O$5=1, $B35-O$5&lt;0),"",ROUND(($B35-O$5)*'수학 표준점수 테이블'!$H$10+O$5*'수학 표준점수 테이블'!$H$11+'수학 표준점수 테이블'!$H$14,0))</f>
        <v>121</v>
      </c>
      <c r="P35" s="72">
        <f>IF(OR($B35-P$5&gt;74, $B35-P$5=73, $B35-P$5=1, $B35-P$5&lt;0),"",ROUND(($B35-P$5)*'수학 표준점수 테이블'!$H$10+P$5*'수학 표준점수 테이블'!$H$11+'수학 표준점수 테이블'!$H$14,0))</f>
        <v>121</v>
      </c>
      <c r="Q35" s="72">
        <f>IF(OR($B35-Q$5&gt;74, $B35-Q$5=73, $B35-Q$5=1, $B35-Q$5&lt;0),"",ROUND(($B35-Q$5)*'수학 표준점수 테이블'!$H$10+Q$5*'수학 표준점수 테이블'!$H$11+'수학 표준점수 테이블'!$H$14,0))</f>
        <v>121</v>
      </c>
      <c r="R35" s="72">
        <f>IF(OR($B35-R$5&gt;74, $B35-R$5=73, $B35-R$5=1, $B35-R$5&lt;0),"",ROUND(($B35-R$5)*'수학 표준점수 테이블'!$H$10+R$5*'수학 표준점수 테이블'!$H$11+'수학 표준점수 테이블'!$H$14,0))</f>
        <v>121</v>
      </c>
      <c r="S35" s="72">
        <f>IF(OR($B35-S$5&gt;74, $B35-S$5=73, $B35-S$5=1, $B35-S$5&lt;0),"",ROUND(($B35-S$5)*'수학 표준점수 테이블'!$H$10+S$5*'수학 표준점수 테이블'!$H$11+'수학 표준점수 테이블'!$H$14,0))</f>
        <v>121</v>
      </c>
      <c r="T35" s="72">
        <f>IF(OR($B35-T$5&gt;74, $B35-T$5=73, $B35-T$5=1, $B35-T$5&lt;0),"",ROUND(($B35-T$5)*'수학 표준점수 테이블'!$H$10+T$5*'수학 표준점수 테이블'!$H$11+'수학 표준점수 테이블'!$H$14,0))</f>
        <v>121</v>
      </c>
      <c r="U35" s="72">
        <f>IF(OR($B35-U$5&gt;74, $B35-U$5=73, $B35-U$5=1, $B35-U$5&lt;0),"",ROUND(($B35-U$5)*'수학 표준점수 테이블'!$H$10+U$5*'수학 표준점수 테이블'!$H$11+'수학 표준점수 테이블'!$H$14,0))</f>
        <v>121</v>
      </c>
      <c r="V35" s="72">
        <f>IF(OR($B35-V$5&gt;74, $B35-V$5=73, $B35-V$5=1, $B35-V$5&lt;0),"",ROUND(($B35-V$5)*'수학 표준점수 테이블'!$H$10+V$5*'수학 표준점수 테이블'!$H$11+'수학 표준점수 테이블'!$H$14,0))</f>
        <v>121</v>
      </c>
      <c r="W35" s="72">
        <f>IF(OR($B35-W$5&gt;74, $B35-W$5=73, $B35-W$5=1, $B35-W$5&lt;0),"",ROUND(($B35-W$5)*'수학 표준점수 테이블'!$H$10+W$5*'수학 표준점수 테이블'!$H$11+'수학 표준점수 테이블'!$H$14,0))</f>
        <v>121</v>
      </c>
      <c r="X35" s="72">
        <f>IF(OR($B35-X$5&gt;74, $B35-X$5=73, $B35-X$5=1, $B35-X$5&lt;0),"",ROUND(($B35-X$5)*'수학 표준점수 테이블'!$H$10+X$5*'수학 표준점수 테이블'!$H$11+'수학 표준점수 테이블'!$H$14,0))</f>
        <v>121</v>
      </c>
      <c r="Y35" s="72">
        <f>IF(OR($B35-Y$5&gt;74, $B35-Y$5=73, $B35-Y$5=1, $B35-Y$5&lt;0),"",ROUND(($B35-Y$5)*'수학 표준점수 테이블'!$H$10+Y$5*'수학 표준점수 테이블'!$H$11+'수학 표준점수 테이블'!$H$14,0))</f>
        <v>121</v>
      </c>
      <c r="Z35" s="72">
        <f>IF(OR($B35-Z$5&gt;74, $B35-Z$5=73, $B35-Z$5=1, $B35-Z$5&lt;0),"",ROUND(($B35-Z$5)*'수학 표준점수 테이블'!$H$10+Z$5*'수학 표준점수 테이블'!$H$11+'수학 표준점수 테이블'!$H$14,0))</f>
        <v>121</v>
      </c>
      <c r="AA35" s="73">
        <f>IF(OR($B35-AA$5&gt;74, $B35-AA$5=73, $B35-AA$5=1, $B35-AA$5&lt;0),"",ROUND(($B35-AA$5)*'수학 표준점수 테이블'!$H$10+AA$5*'수학 표준점수 테이블'!$H$11+'수학 표준점수 테이블'!$H$14,0))</f>
        <v>121</v>
      </c>
      <c r="AB35" s="34"/>
      <c r="AC35" s="34">
        <f t="shared" si="0"/>
        <v>121</v>
      </c>
      <c r="AD35" s="34">
        <f t="shared" si="1"/>
        <v>121</v>
      </c>
      <c r="AE35" s="35">
        <f t="shared" si="3"/>
        <v>121</v>
      </c>
      <c r="AF35" s="35">
        <f t="shared" si="4"/>
        <v>3</v>
      </c>
      <c r="AG35" s="35">
        <f t="shared" si="4"/>
        <v>3</v>
      </c>
      <c r="AH35" s="35">
        <f t="shared" si="5"/>
        <v>3</v>
      </c>
      <c r="AI35" s="194" t="str">
        <f t="shared" si="2"/>
        <v>3등급</v>
      </c>
      <c r="AJ35" s="32" t="e">
        <f>IF(AC35=AD35,VLOOKUP(AE35,'인원 입력 기능'!$B$5:$F$102,6,0), VLOOKUP(AC35,'인원 입력 기능'!$B$5:$F$102,6,0)&amp;" ~ "&amp;VLOOKUP(AD35,'인원 입력 기능'!$B$5:$F$102,6,0))</f>
        <v>#REF!</v>
      </c>
    </row>
    <row r="36" spans="1:36">
      <c r="A36" s="16"/>
      <c r="B36" s="86">
        <v>70</v>
      </c>
      <c r="C36" s="72">
        <f>IF(OR($B36-C$5&gt;74, $B36-C$5=73, $B36-C$5=1, $B36-C$5&lt;0),"",ROUND(($B36-C$5)*'수학 표준점수 테이블'!$H$10+C$5*'수학 표준점수 테이블'!$H$11+'수학 표준점수 테이블'!$H$14,0))</f>
        <v>120</v>
      </c>
      <c r="D36" s="72">
        <f>IF(OR($B36-D$5&gt;74, $B36-D$5=73, $B36-D$5=1, $B36-D$5&lt;0),"",ROUND(($B36-D$5)*'수학 표준점수 테이블'!$H$10+D$5*'수학 표준점수 테이블'!$H$11+'수학 표준점수 테이블'!$H$14,0))</f>
        <v>120</v>
      </c>
      <c r="E36" s="72">
        <f>IF(OR($B36-E$5&gt;74, $B36-E$5=73, $B36-E$5=1, $B36-E$5&lt;0),"",ROUND(($B36-E$5)*'수학 표준점수 테이블'!$H$10+E$5*'수학 표준점수 테이블'!$H$11+'수학 표준점수 테이블'!$H$14,0))</f>
        <v>120</v>
      </c>
      <c r="F36" s="72">
        <f>IF(OR($B36-F$5&gt;74, $B36-F$5=73, $B36-F$5=1, $B36-F$5&lt;0),"",ROUND(($B36-F$5)*'수학 표준점수 테이블'!$H$10+F$5*'수학 표준점수 테이블'!$H$11+'수학 표준점수 테이블'!$H$14,0))</f>
        <v>120</v>
      </c>
      <c r="G36" s="72">
        <f>IF(OR($B36-G$5&gt;74, $B36-G$5=73, $B36-G$5=1, $B36-G$5&lt;0),"",ROUND(($B36-G$5)*'수학 표준점수 테이블'!$H$10+G$5*'수학 표준점수 테이블'!$H$11+'수학 표준점수 테이블'!$H$14,0))</f>
        <v>120</v>
      </c>
      <c r="H36" s="72">
        <f>IF(OR($B36-H$5&gt;74, $B36-H$5=73, $B36-H$5=1, $B36-H$5&lt;0),"",ROUND(($B36-H$5)*'수학 표준점수 테이블'!$H$10+H$5*'수학 표준점수 테이블'!$H$11+'수학 표준점수 테이블'!$H$14,0))</f>
        <v>120</v>
      </c>
      <c r="I36" s="72">
        <f>IF(OR($B36-I$5&gt;74, $B36-I$5=73, $B36-I$5=1, $B36-I$5&lt;0),"",ROUND(($B36-I$5)*'수학 표준점수 테이블'!$H$10+I$5*'수학 표준점수 테이블'!$H$11+'수학 표준점수 테이블'!$H$14,0))</f>
        <v>120</v>
      </c>
      <c r="J36" s="72">
        <f>IF(OR($B36-J$5&gt;74, $B36-J$5=73, $B36-J$5=1, $B36-J$5&lt;0),"",ROUND(($B36-J$5)*'수학 표준점수 테이블'!$H$10+J$5*'수학 표준점수 테이블'!$H$11+'수학 표준점수 테이블'!$H$14,0))</f>
        <v>120</v>
      </c>
      <c r="K36" s="72">
        <f>IF(OR($B36-K$5&gt;74, $B36-K$5=73, $B36-K$5=1, $B36-K$5&lt;0),"",ROUND(($B36-K$5)*'수학 표준점수 테이블'!$H$10+K$5*'수학 표준점수 테이블'!$H$11+'수학 표준점수 테이블'!$H$14,0))</f>
        <v>120</v>
      </c>
      <c r="L36" s="72">
        <f>IF(OR($B36-L$5&gt;74, $B36-L$5=73, $B36-L$5=1, $B36-L$5&lt;0),"",ROUND(($B36-L$5)*'수학 표준점수 테이블'!$H$10+L$5*'수학 표준점수 테이블'!$H$11+'수학 표준점수 테이블'!$H$14,0))</f>
        <v>120</v>
      </c>
      <c r="M36" s="72">
        <f>IF(OR($B36-M$5&gt;74, $B36-M$5=73, $B36-M$5=1, $B36-M$5&lt;0),"",ROUND(($B36-M$5)*'수학 표준점수 테이블'!$H$10+M$5*'수학 표준점수 테이블'!$H$11+'수학 표준점수 테이블'!$H$14,0))</f>
        <v>120</v>
      </c>
      <c r="N36" s="72">
        <f>IF(OR($B36-N$5&gt;74, $B36-N$5=73, $B36-N$5=1, $B36-N$5&lt;0),"",ROUND(($B36-N$5)*'수학 표준점수 테이블'!$H$10+N$5*'수학 표준점수 테이블'!$H$11+'수학 표준점수 테이블'!$H$14,0))</f>
        <v>120</v>
      </c>
      <c r="O36" s="72">
        <f>IF(OR($B36-O$5&gt;74, $B36-O$5=73, $B36-O$5=1, $B36-O$5&lt;0),"",ROUND(($B36-O$5)*'수학 표준점수 테이블'!$H$10+O$5*'수학 표준점수 테이블'!$H$11+'수학 표준점수 테이블'!$H$14,0))</f>
        <v>120</v>
      </c>
      <c r="P36" s="72">
        <f>IF(OR($B36-P$5&gt;74, $B36-P$5=73, $B36-P$5=1, $B36-P$5&lt;0),"",ROUND(($B36-P$5)*'수학 표준점수 테이블'!$H$10+P$5*'수학 표준점수 테이블'!$H$11+'수학 표준점수 테이블'!$H$14,0))</f>
        <v>120</v>
      </c>
      <c r="Q36" s="72">
        <f>IF(OR($B36-Q$5&gt;74, $B36-Q$5=73, $B36-Q$5=1, $B36-Q$5&lt;0),"",ROUND(($B36-Q$5)*'수학 표준점수 테이블'!$H$10+Q$5*'수학 표준점수 테이블'!$H$11+'수학 표준점수 테이블'!$H$14,0))</f>
        <v>120</v>
      </c>
      <c r="R36" s="72">
        <f>IF(OR($B36-R$5&gt;74, $B36-R$5=73, $B36-R$5=1, $B36-R$5&lt;0),"",ROUND(($B36-R$5)*'수학 표준점수 테이블'!$H$10+R$5*'수학 표준점수 테이블'!$H$11+'수학 표준점수 테이블'!$H$14,0))</f>
        <v>120</v>
      </c>
      <c r="S36" s="72">
        <f>IF(OR($B36-S$5&gt;74, $B36-S$5=73, $B36-S$5=1, $B36-S$5&lt;0),"",ROUND(($B36-S$5)*'수학 표준점수 테이블'!$H$10+S$5*'수학 표준점수 테이블'!$H$11+'수학 표준점수 테이블'!$H$14,0))</f>
        <v>120</v>
      </c>
      <c r="T36" s="72">
        <f>IF(OR($B36-T$5&gt;74, $B36-T$5=73, $B36-T$5=1, $B36-T$5&lt;0),"",ROUND(($B36-T$5)*'수학 표준점수 테이블'!$H$10+T$5*'수학 표준점수 테이블'!$H$11+'수학 표준점수 테이블'!$H$14,0))</f>
        <v>120</v>
      </c>
      <c r="U36" s="72">
        <f>IF(OR($B36-U$5&gt;74, $B36-U$5=73, $B36-U$5=1, $B36-U$5&lt;0),"",ROUND(($B36-U$5)*'수학 표준점수 테이블'!$H$10+U$5*'수학 표준점수 테이블'!$H$11+'수학 표준점수 테이블'!$H$14,0))</f>
        <v>120</v>
      </c>
      <c r="V36" s="72">
        <f>IF(OR($B36-V$5&gt;74, $B36-V$5=73, $B36-V$5=1, $B36-V$5&lt;0),"",ROUND(($B36-V$5)*'수학 표준점수 테이블'!$H$10+V$5*'수학 표준점수 테이블'!$H$11+'수학 표준점수 테이블'!$H$14,0))</f>
        <v>120</v>
      </c>
      <c r="W36" s="72">
        <f>IF(OR($B36-W$5&gt;74, $B36-W$5=73, $B36-W$5=1, $B36-W$5&lt;0),"",ROUND(($B36-W$5)*'수학 표준점수 테이블'!$H$10+W$5*'수학 표준점수 테이블'!$H$11+'수학 표준점수 테이블'!$H$14,0))</f>
        <v>120</v>
      </c>
      <c r="X36" s="72">
        <f>IF(OR($B36-X$5&gt;74, $B36-X$5=73, $B36-X$5=1, $B36-X$5&lt;0),"",ROUND(($B36-X$5)*'수학 표준점수 테이블'!$H$10+X$5*'수학 표준점수 테이블'!$H$11+'수학 표준점수 테이블'!$H$14,0))</f>
        <v>120</v>
      </c>
      <c r="Y36" s="72">
        <f>IF(OR($B36-Y$5&gt;74, $B36-Y$5=73, $B36-Y$5=1, $B36-Y$5&lt;0),"",ROUND(($B36-Y$5)*'수학 표준점수 테이블'!$H$10+Y$5*'수학 표준점수 테이블'!$H$11+'수학 표준점수 테이블'!$H$14,0))</f>
        <v>120</v>
      </c>
      <c r="Z36" s="72">
        <f>IF(OR($B36-Z$5&gt;74, $B36-Z$5=73, $B36-Z$5=1, $B36-Z$5&lt;0),"",ROUND(($B36-Z$5)*'수학 표준점수 테이블'!$H$10+Z$5*'수학 표준점수 테이블'!$H$11+'수학 표준점수 테이블'!$H$14,0))</f>
        <v>120</v>
      </c>
      <c r="AA36" s="73">
        <f>IF(OR($B36-AA$5&gt;74, $B36-AA$5=73, $B36-AA$5=1, $B36-AA$5&lt;0),"",ROUND(($B36-AA$5)*'수학 표준점수 테이블'!$H$10+AA$5*'수학 표준점수 테이블'!$H$11+'수학 표준점수 테이블'!$H$14,0))</f>
        <v>120</v>
      </c>
      <c r="AB36" s="34"/>
      <c r="AC36" s="34">
        <f t="shared" si="0"/>
        <v>120</v>
      </c>
      <c r="AD36" s="34">
        <f t="shared" si="1"/>
        <v>120</v>
      </c>
      <c r="AE36" s="35">
        <f t="shared" si="3"/>
        <v>120</v>
      </c>
      <c r="AF36" s="35">
        <f t="shared" si="4"/>
        <v>3</v>
      </c>
      <c r="AG36" s="35">
        <f t="shared" si="4"/>
        <v>3</v>
      </c>
      <c r="AH36" s="35">
        <f t="shared" si="5"/>
        <v>3</v>
      </c>
      <c r="AI36" s="194" t="str">
        <f t="shared" si="2"/>
        <v>3등급</v>
      </c>
      <c r="AJ36" s="32" t="e">
        <f>IF(AC36=AD36,VLOOKUP(AE36,'인원 입력 기능'!$B$5:$F$102,6,0), VLOOKUP(AC36,'인원 입력 기능'!$B$5:$F$102,6,0)&amp;" ~ "&amp;VLOOKUP(AD36,'인원 입력 기능'!$B$5:$F$102,6,0))</f>
        <v>#REF!</v>
      </c>
    </row>
    <row r="37" spans="1:36">
      <c r="A37" s="16"/>
      <c r="B37" s="86">
        <v>69</v>
      </c>
      <c r="C37" s="72">
        <f>IF(OR($B37-C$5&gt;74, $B37-C$5=73, $B37-C$5=1, $B37-C$5&lt;0),"",ROUND(($B37-C$5)*'수학 표준점수 테이블'!$H$10+C$5*'수학 표준점수 테이블'!$H$11+'수학 표준점수 테이블'!$H$14,0))</f>
        <v>119</v>
      </c>
      <c r="D37" s="72">
        <f>IF(OR($B37-D$5&gt;74, $B37-D$5=73, $B37-D$5=1, $B37-D$5&lt;0),"",ROUND(($B37-D$5)*'수학 표준점수 테이블'!$H$10+D$5*'수학 표준점수 테이블'!$H$11+'수학 표준점수 테이블'!$H$14,0))</f>
        <v>119</v>
      </c>
      <c r="E37" s="72">
        <f>IF(OR($B37-E$5&gt;74, $B37-E$5=73, $B37-E$5=1, $B37-E$5&lt;0),"",ROUND(($B37-E$5)*'수학 표준점수 테이블'!$H$10+E$5*'수학 표준점수 테이블'!$H$11+'수학 표준점수 테이블'!$H$14,0))</f>
        <v>119</v>
      </c>
      <c r="F37" s="72">
        <f>IF(OR($B37-F$5&gt;74, $B37-F$5=73, $B37-F$5=1, $B37-F$5&lt;0),"",ROUND(($B37-F$5)*'수학 표준점수 테이블'!$H$10+F$5*'수학 표준점수 테이블'!$H$11+'수학 표준점수 테이블'!$H$14,0))</f>
        <v>119</v>
      </c>
      <c r="G37" s="72">
        <f>IF(OR($B37-G$5&gt;74, $B37-G$5=73, $B37-G$5=1, $B37-G$5&lt;0),"",ROUND(($B37-G$5)*'수학 표준점수 테이블'!$H$10+G$5*'수학 표준점수 테이블'!$H$11+'수학 표준점수 테이블'!$H$14,0))</f>
        <v>119</v>
      </c>
      <c r="H37" s="72">
        <f>IF(OR($B37-H$5&gt;74, $B37-H$5=73, $B37-H$5=1, $B37-H$5&lt;0),"",ROUND(($B37-H$5)*'수학 표준점수 테이블'!$H$10+H$5*'수학 표준점수 테이블'!$H$11+'수학 표준점수 테이블'!$H$14,0))</f>
        <v>119</v>
      </c>
      <c r="I37" s="72">
        <f>IF(OR($B37-I$5&gt;74, $B37-I$5=73, $B37-I$5=1, $B37-I$5&lt;0),"",ROUND(($B37-I$5)*'수학 표준점수 테이블'!$H$10+I$5*'수학 표준점수 테이블'!$H$11+'수학 표준점수 테이블'!$H$14,0))</f>
        <v>119</v>
      </c>
      <c r="J37" s="72">
        <f>IF(OR($B37-J$5&gt;74, $B37-J$5=73, $B37-J$5=1, $B37-J$5&lt;0),"",ROUND(($B37-J$5)*'수학 표준점수 테이블'!$H$10+J$5*'수학 표준점수 테이블'!$H$11+'수학 표준점수 테이블'!$H$14,0))</f>
        <v>119</v>
      </c>
      <c r="K37" s="72">
        <f>IF(OR($B37-K$5&gt;74, $B37-K$5=73, $B37-K$5=1, $B37-K$5&lt;0),"",ROUND(($B37-K$5)*'수학 표준점수 테이블'!$H$10+K$5*'수학 표준점수 테이블'!$H$11+'수학 표준점수 테이블'!$H$14,0))</f>
        <v>119</v>
      </c>
      <c r="L37" s="72">
        <f>IF(OR($B37-L$5&gt;74, $B37-L$5=73, $B37-L$5=1, $B37-L$5&lt;0),"",ROUND(($B37-L$5)*'수학 표준점수 테이블'!$H$10+L$5*'수학 표준점수 테이블'!$H$11+'수학 표준점수 테이블'!$H$14,0))</f>
        <v>119</v>
      </c>
      <c r="M37" s="72">
        <f>IF(OR($B37-M$5&gt;74, $B37-M$5=73, $B37-M$5=1, $B37-M$5&lt;0),"",ROUND(($B37-M$5)*'수학 표준점수 테이블'!$H$10+M$5*'수학 표준점수 테이블'!$H$11+'수학 표준점수 테이블'!$H$14,0))</f>
        <v>119</v>
      </c>
      <c r="N37" s="72">
        <f>IF(OR($B37-N$5&gt;74, $B37-N$5=73, $B37-N$5=1, $B37-N$5&lt;0),"",ROUND(($B37-N$5)*'수학 표준점수 테이블'!$H$10+N$5*'수학 표준점수 테이블'!$H$11+'수학 표준점수 테이블'!$H$14,0))</f>
        <v>119</v>
      </c>
      <c r="O37" s="72">
        <f>IF(OR($B37-O$5&gt;74, $B37-O$5=73, $B37-O$5=1, $B37-O$5&lt;0),"",ROUND(($B37-O$5)*'수학 표준점수 테이블'!$H$10+O$5*'수학 표준점수 테이블'!$H$11+'수학 표준점수 테이블'!$H$14,0))</f>
        <v>119</v>
      </c>
      <c r="P37" s="72">
        <f>IF(OR($B37-P$5&gt;74, $B37-P$5=73, $B37-P$5=1, $B37-P$5&lt;0),"",ROUND(($B37-P$5)*'수학 표준점수 테이블'!$H$10+P$5*'수학 표준점수 테이블'!$H$11+'수학 표준점수 테이블'!$H$14,0))</f>
        <v>119</v>
      </c>
      <c r="Q37" s="72">
        <f>IF(OR($B37-Q$5&gt;74, $B37-Q$5=73, $B37-Q$5=1, $B37-Q$5&lt;0),"",ROUND(($B37-Q$5)*'수학 표준점수 테이블'!$H$10+Q$5*'수학 표준점수 테이블'!$H$11+'수학 표준점수 테이블'!$H$14,0))</f>
        <v>119</v>
      </c>
      <c r="R37" s="72">
        <f>IF(OR($B37-R$5&gt;74, $B37-R$5=73, $B37-R$5=1, $B37-R$5&lt;0),"",ROUND(($B37-R$5)*'수학 표준점수 테이블'!$H$10+R$5*'수학 표준점수 테이블'!$H$11+'수학 표준점수 테이블'!$H$14,0))</f>
        <v>119</v>
      </c>
      <c r="S37" s="72">
        <f>IF(OR($B37-S$5&gt;74, $B37-S$5=73, $B37-S$5=1, $B37-S$5&lt;0),"",ROUND(($B37-S$5)*'수학 표준점수 테이블'!$H$10+S$5*'수학 표준점수 테이블'!$H$11+'수학 표준점수 테이블'!$H$14,0))</f>
        <v>119</v>
      </c>
      <c r="T37" s="72">
        <f>IF(OR($B37-T$5&gt;74, $B37-T$5=73, $B37-T$5=1, $B37-T$5&lt;0),"",ROUND(($B37-T$5)*'수학 표준점수 테이블'!$H$10+T$5*'수학 표준점수 테이블'!$H$11+'수학 표준점수 테이블'!$H$14,0))</f>
        <v>119</v>
      </c>
      <c r="U37" s="72">
        <f>IF(OR($B37-U$5&gt;74, $B37-U$5=73, $B37-U$5=1, $B37-U$5&lt;0),"",ROUND(($B37-U$5)*'수학 표준점수 테이블'!$H$10+U$5*'수학 표준점수 테이블'!$H$11+'수학 표준점수 테이블'!$H$14,0))</f>
        <v>119</v>
      </c>
      <c r="V37" s="72">
        <f>IF(OR($B37-V$5&gt;74, $B37-V$5=73, $B37-V$5=1, $B37-V$5&lt;0),"",ROUND(($B37-V$5)*'수학 표준점수 테이블'!$H$10+V$5*'수학 표준점수 테이블'!$H$11+'수학 표준점수 테이블'!$H$14,0))</f>
        <v>119</v>
      </c>
      <c r="W37" s="72">
        <f>IF(OR($B37-W$5&gt;74, $B37-W$5=73, $B37-W$5=1, $B37-W$5&lt;0),"",ROUND(($B37-W$5)*'수학 표준점수 테이블'!$H$10+W$5*'수학 표준점수 테이블'!$H$11+'수학 표준점수 테이블'!$H$14,0))</f>
        <v>119</v>
      </c>
      <c r="X37" s="72">
        <f>IF(OR($B37-X$5&gt;74, $B37-X$5=73, $B37-X$5=1, $B37-X$5&lt;0),"",ROUND(($B37-X$5)*'수학 표준점수 테이블'!$H$10+X$5*'수학 표준점수 테이블'!$H$11+'수학 표준점수 테이블'!$H$14,0))</f>
        <v>119</v>
      </c>
      <c r="Y37" s="72">
        <f>IF(OR($B37-Y$5&gt;74, $B37-Y$5=73, $B37-Y$5=1, $B37-Y$5&lt;0),"",ROUND(($B37-Y$5)*'수학 표준점수 테이블'!$H$10+Y$5*'수학 표준점수 테이블'!$H$11+'수학 표준점수 테이블'!$H$14,0))</f>
        <v>119</v>
      </c>
      <c r="Z37" s="72">
        <f>IF(OR($B37-Z$5&gt;74, $B37-Z$5=73, $B37-Z$5=1, $B37-Z$5&lt;0),"",ROUND(($B37-Z$5)*'수학 표준점수 테이블'!$H$10+Z$5*'수학 표준점수 테이블'!$H$11+'수학 표준점수 테이블'!$H$14,0))</f>
        <v>119</v>
      </c>
      <c r="AA37" s="73">
        <f>IF(OR($B37-AA$5&gt;74, $B37-AA$5=73, $B37-AA$5=1, $B37-AA$5&lt;0),"",ROUND(($B37-AA$5)*'수학 표준점수 테이블'!$H$10+AA$5*'수학 표준점수 테이블'!$H$11+'수학 표준점수 테이블'!$H$14,0))</f>
        <v>119</v>
      </c>
      <c r="AB37" s="34"/>
      <c r="AC37" s="34">
        <f t="shared" si="0"/>
        <v>119</v>
      </c>
      <c r="AD37" s="34">
        <f t="shared" si="1"/>
        <v>119</v>
      </c>
      <c r="AE37" s="35">
        <f t="shared" si="3"/>
        <v>119</v>
      </c>
      <c r="AF37" s="35">
        <f t="shared" si="4"/>
        <v>3</v>
      </c>
      <c r="AG37" s="35">
        <f t="shared" si="4"/>
        <v>3</v>
      </c>
      <c r="AH37" s="35">
        <f t="shared" si="5"/>
        <v>3</v>
      </c>
      <c r="AI37" s="194" t="str">
        <f t="shared" si="2"/>
        <v>3등급</v>
      </c>
      <c r="AJ37" s="32" t="e">
        <f>IF(AC37=AD37,VLOOKUP(AE37,'인원 입력 기능'!$B$5:$F$102,6,0), VLOOKUP(AC37,'인원 입력 기능'!$B$5:$F$102,6,0)&amp;" ~ "&amp;VLOOKUP(AD37,'인원 입력 기능'!$B$5:$F$102,6,0))</f>
        <v>#REF!</v>
      </c>
    </row>
    <row r="38" spans="1:36">
      <c r="A38" s="16"/>
      <c r="B38" s="87">
        <v>68</v>
      </c>
      <c r="C38" s="74">
        <f>IF(OR($B38-C$5&gt;74, $B38-C$5=73, $B38-C$5=1, $B38-C$5&lt;0),"",ROUND(($B38-C$5)*'수학 표준점수 테이블'!$H$10+C$5*'수학 표준점수 테이블'!$H$11+'수학 표준점수 테이블'!$H$14,0))</f>
        <v>118</v>
      </c>
      <c r="D38" s="74">
        <f>IF(OR($B38-D$5&gt;74, $B38-D$5=73, $B38-D$5=1, $B38-D$5&lt;0),"",ROUND(($B38-D$5)*'수학 표준점수 테이블'!$H$10+D$5*'수학 표준점수 테이블'!$H$11+'수학 표준점수 테이블'!$H$14,0))</f>
        <v>118</v>
      </c>
      <c r="E38" s="74">
        <f>IF(OR($B38-E$5&gt;74, $B38-E$5=73, $B38-E$5=1, $B38-E$5&lt;0),"",ROUND(($B38-E$5)*'수학 표준점수 테이블'!$H$10+E$5*'수학 표준점수 테이블'!$H$11+'수학 표준점수 테이블'!$H$14,0))</f>
        <v>118</v>
      </c>
      <c r="F38" s="74">
        <f>IF(OR($B38-F$5&gt;74, $B38-F$5=73, $B38-F$5=1, $B38-F$5&lt;0),"",ROUND(($B38-F$5)*'수학 표준점수 테이블'!$H$10+F$5*'수학 표준점수 테이블'!$H$11+'수학 표준점수 테이블'!$H$14,0))</f>
        <v>118</v>
      </c>
      <c r="G38" s="74">
        <f>IF(OR($B38-G$5&gt;74, $B38-G$5=73, $B38-G$5=1, $B38-G$5&lt;0),"",ROUND(($B38-G$5)*'수학 표준점수 테이블'!$H$10+G$5*'수학 표준점수 테이블'!$H$11+'수학 표준점수 테이블'!$H$14,0))</f>
        <v>118</v>
      </c>
      <c r="H38" s="74">
        <f>IF(OR($B38-H$5&gt;74, $B38-H$5=73, $B38-H$5=1, $B38-H$5&lt;0),"",ROUND(($B38-H$5)*'수학 표준점수 테이블'!$H$10+H$5*'수학 표준점수 테이블'!$H$11+'수학 표준점수 테이블'!$H$14,0))</f>
        <v>118</v>
      </c>
      <c r="I38" s="74">
        <f>IF(OR($B38-I$5&gt;74, $B38-I$5=73, $B38-I$5=1, $B38-I$5&lt;0),"",ROUND(($B38-I$5)*'수학 표준점수 테이블'!$H$10+I$5*'수학 표준점수 테이블'!$H$11+'수학 표준점수 테이블'!$H$14,0))</f>
        <v>118</v>
      </c>
      <c r="J38" s="74">
        <f>IF(OR($B38-J$5&gt;74, $B38-J$5=73, $B38-J$5=1, $B38-J$5&lt;0),"",ROUND(($B38-J$5)*'수학 표준점수 테이블'!$H$10+J$5*'수학 표준점수 테이블'!$H$11+'수학 표준점수 테이블'!$H$14,0))</f>
        <v>118</v>
      </c>
      <c r="K38" s="74">
        <f>IF(OR($B38-K$5&gt;74, $B38-K$5=73, $B38-K$5=1, $B38-K$5&lt;0),"",ROUND(($B38-K$5)*'수학 표준점수 테이블'!$H$10+K$5*'수학 표준점수 테이블'!$H$11+'수학 표준점수 테이블'!$H$14,0))</f>
        <v>118</v>
      </c>
      <c r="L38" s="74">
        <f>IF(OR($B38-L$5&gt;74, $B38-L$5=73, $B38-L$5=1, $B38-L$5&lt;0),"",ROUND(($B38-L$5)*'수학 표준점수 테이블'!$H$10+L$5*'수학 표준점수 테이블'!$H$11+'수학 표준점수 테이블'!$H$14,0))</f>
        <v>118</v>
      </c>
      <c r="M38" s="74">
        <f>IF(OR($B38-M$5&gt;74, $B38-M$5=73, $B38-M$5=1, $B38-M$5&lt;0),"",ROUND(($B38-M$5)*'수학 표준점수 테이블'!$H$10+M$5*'수학 표준점수 테이블'!$H$11+'수학 표준점수 테이블'!$H$14,0))</f>
        <v>118</v>
      </c>
      <c r="N38" s="74">
        <f>IF(OR($B38-N$5&gt;74, $B38-N$5=73, $B38-N$5=1, $B38-N$5&lt;0),"",ROUND(($B38-N$5)*'수학 표준점수 테이블'!$H$10+N$5*'수학 표준점수 테이블'!$H$11+'수학 표준점수 테이블'!$H$14,0))</f>
        <v>118</v>
      </c>
      <c r="O38" s="74">
        <f>IF(OR($B38-O$5&gt;74, $B38-O$5=73, $B38-O$5=1, $B38-O$5&lt;0),"",ROUND(($B38-O$5)*'수학 표준점수 테이블'!$H$10+O$5*'수학 표준점수 테이블'!$H$11+'수학 표준점수 테이블'!$H$14,0))</f>
        <v>118</v>
      </c>
      <c r="P38" s="74">
        <f>IF(OR($B38-P$5&gt;74, $B38-P$5=73, $B38-P$5=1, $B38-P$5&lt;0),"",ROUND(($B38-P$5)*'수학 표준점수 테이블'!$H$10+P$5*'수학 표준점수 테이블'!$H$11+'수학 표준점수 테이블'!$H$14,0))</f>
        <v>118</v>
      </c>
      <c r="Q38" s="74">
        <f>IF(OR($B38-Q$5&gt;74, $B38-Q$5=73, $B38-Q$5=1, $B38-Q$5&lt;0),"",ROUND(($B38-Q$5)*'수학 표준점수 테이블'!$H$10+Q$5*'수학 표준점수 테이블'!$H$11+'수학 표준점수 테이블'!$H$14,0))</f>
        <v>118</v>
      </c>
      <c r="R38" s="74">
        <f>IF(OR($B38-R$5&gt;74, $B38-R$5=73, $B38-R$5=1, $B38-R$5&lt;0),"",ROUND(($B38-R$5)*'수학 표준점수 테이블'!$H$10+R$5*'수학 표준점수 테이블'!$H$11+'수학 표준점수 테이블'!$H$14,0))</f>
        <v>118</v>
      </c>
      <c r="S38" s="74">
        <f>IF(OR($B38-S$5&gt;74, $B38-S$5=73, $B38-S$5=1, $B38-S$5&lt;0),"",ROUND(($B38-S$5)*'수학 표준점수 테이블'!$H$10+S$5*'수학 표준점수 테이블'!$H$11+'수학 표준점수 테이블'!$H$14,0))</f>
        <v>118</v>
      </c>
      <c r="T38" s="74">
        <f>IF(OR($B38-T$5&gt;74, $B38-T$5=73, $B38-T$5=1, $B38-T$5&lt;0),"",ROUND(($B38-T$5)*'수학 표준점수 테이블'!$H$10+T$5*'수학 표준점수 테이블'!$H$11+'수학 표준점수 테이블'!$H$14,0))</f>
        <v>118</v>
      </c>
      <c r="U38" s="74">
        <f>IF(OR($B38-U$5&gt;74, $B38-U$5=73, $B38-U$5=1, $B38-U$5&lt;0),"",ROUND(($B38-U$5)*'수학 표준점수 테이블'!$H$10+U$5*'수학 표준점수 테이블'!$H$11+'수학 표준점수 테이블'!$H$14,0))</f>
        <v>118</v>
      </c>
      <c r="V38" s="74">
        <f>IF(OR($B38-V$5&gt;74, $B38-V$5=73, $B38-V$5=1, $B38-V$5&lt;0),"",ROUND(($B38-V$5)*'수학 표준점수 테이블'!$H$10+V$5*'수학 표준점수 테이블'!$H$11+'수학 표준점수 테이블'!$H$14,0))</f>
        <v>118</v>
      </c>
      <c r="W38" s="74">
        <f>IF(OR($B38-W$5&gt;74, $B38-W$5=73, $B38-W$5=1, $B38-W$5&lt;0),"",ROUND(($B38-W$5)*'수학 표준점수 테이블'!$H$10+W$5*'수학 표준점수 테이블'!$H$11+'수학 표준점수 테이블'!$H$14,0))</f>
        <v>118</v>
      </c>
      <c r="X38" s="74">
        <f>IF(OR($B38-X$5&gt;74, $B38-X$5=73, $B38-X$5=1, $B38-X$5&lt;0),"",ROUND(($B38-X$5)*'수학 표준점수 테이블'!$H$10+X$5*'수학 표준점수 테이블'!$H$11+'수학 표준점수 테이블'!$H$14,0))</f>
        <v>118</v>
      </c>
      <c r="Y38" s="74">
        <f>IF(OR($B38-Y$5&gt;74, $B38-Y$5=73, $B38-Y$5=1, $B38-Y$5&lt;0),"",ROUND(($B38-Y$5)*'수학 표준점수 테이블'!$H$10+Y$5*'수학 표준점수 테이블'!$H$11+'수학 표준점수 테이블'!$H$14,0))</f>
        <v>118</v>
      </c>
      <c r="Z38" s="74">
        <f>IF(OR($B38-Z$5&gt;74, $B38-Z$5=73, $B38-Z$5=1, $B38-Z$5&lt;0),"",ROUND(($B38-Z$5)*'수학 표준점수 테이블'!$H$10+Z$5*'수학 표준점수 테이블'!$H$11+'수학 표준점수 테이블'!$H$14,0))</f>
        <v>118</v>
      </c>
      <c r="AA38" s="75">
        <f>IF(OR($B38-AA$5&gt;74, $B38-AA$5=73, $B38-AA$5=1, $B38-AA$5&lt;0),"",ROUND(($B38-AA$5)*'수학 표준점수 테이블'!$H$10+AA$5*'수학 표준점수 테이블'!$H$11+'수학 표준점수 테이블'!$H$14,0))</f>
        <v>118</v>
      </c>
      <c r="AB38" s="34"/>
      <c r="AC38" s="34">
        <f t="shared" si="0"/>
        <v>118</v>
      </c>
      <c r="AD38" s="34">
        <f t="shared" si="1"/>
        <v>118</v>
      </c>
      <c r="AE38" s="35">
        <f t="shared" si="3"/>
        <v>118</v>
      </c>
      <c r="AF38" s="35">
        <f t="shared" si="4"/>
        <v>3</v>
      </c>
      <c r="AG38" s="35">
        <f t="shared" si="4"/>
        <v>3</v>
      </c>
      <c r="AH38" s="35">
        <f t="shared" si="5"/>
        <v>3</v>
      </c>
      <c r="AI38" s="194" t="str">
        <f t="shared" si="2"/>
        <v>3등급</v>
      </c>
      <c r="AJ38" s="32" t="e">
        <f>IF(AC38=AD38,VLOOKUP(AE38,'인원 입력 기능'!$B$5:$F$102,6,0), VLOOKUP(AC38,'인원 입력 기능'!$B$5:$F$102,6,0)&amp;" ~ "&amp;VLOOKUP(AD38,'인원 입력 기능'!$B$5:$F$102,6,0))</f>
        <v>#REF!</v>
      </c>
    </row>
    <row r="39" spans="1:36">
      <c r="A39" s="16"/>
      <c r="B39" s="87">
        <v>67</v>
      </c>
      <c r="C39" s="74">
        <f>IF(OR($B39-C$5&gt;74, $B39-C$5=73, $B39-C$5=1, $B39-C$5&lt;0),"",ROUND(($B39-C$5)*'수학 표준점수 테이블'!$H$10+C$5*'수학 표준점수 테이블'!$H$11+'수학 표준점수 테이블'!$H$14,0))</f>
        <v>118</v>
      </c>
      <c r="D39" s="74">
        <f>IF(OR($B39-D$5&gt;74, $B39-D$5=73, $B39-D$5=1, $B39-D$5&lt;0),"",ROUND(($B39-D$5)*'수학 표준점수 테이블'!$H$10+D$5*'수학 표준점수 테이블'!$H$11+'수학 표준점수 테이블'!$H$14,0))</f>
        <v>118</v>
      </c>
      <c r="E39" s="74">
        <f>IF(OR($B39-E$5&gt;74, $B39-E$5=73, $B39-E$5=1, $B39-E$5&lt;0),"",ROUND(($B39-E$5)*'수학 표준점수 테이블'!$H$10+E$5*'수학 표준점수 테이블'!$H$11+'수학 표준점수 테이블'!$H$14,0))</f>
        <v>118</v>
      </c>
      <c r="F39" s="74">
        <f>IF(OR($B39-F$5&gt;74, $B39-F$5=73, $B39-F$5=1, $B39-F$5&lt;0),"",ROUND(($B39-F$5)*'수학 표준점수 테이블'!$H$10+F$5*'수학 표준점수 테이블'!$H$11+'수학 표준점수 테이블'!$H$14,0))</f>
        <v>118</v>
      </c>
      <c r="G39" s="74">
        <f>IF(OR($B39-G$5&gt;74, $B39-G$5=73, $B39-G$5=1, $B39-G$5&lt;0),"",ROUND(($B39-G$5)*'수학 표준점수 테이블'!$H$10+G$5*'수학 표준점수 테이블'!$H$11+'수학 표준점수 테이블'!$H$14,0))</f>
        <v>118</v>
      </c>
      <c r="H39" s="74">
        <f>IF(OR($B39-H$5&gt;74, $B39-H$5=73, $B39-H$5=1, $B39-H$5&lt;0),"",ROUND(($B39-H$5)*'수학 표준점수 테이블'!$H$10+H$5*'수학 표준점수 테이블'!$H$11+'수학 표준점수 테이블'!$H$14,0))</f>
        <v>118</v>
      </c>
      <c r="I39" s="74">
        <f>IF(OR($B39-I$5&gt;74, $B39-I$5=73, $B39-I$5=1, $B39-I$5&lt;0),"",ROUND(($B39-I$5)*'수학 표준점수 테이블'!$H$10+I$5*'수학 표준점수 테이블'!$H$11+'수학 표준점수 테이블'!$H$14,0))</f>
        <v>118</v>
      </c>
      <c r="J39" s="74">
        <f>IF(OR($B39-J$5&gt;74, $B39-J$5=73, $B39-J$5=1, $B39-J$5&lt;0),"",ROUND(($B39-J$5)*'수학 표준점수 테이블'!$H$10+J$5*'수학 표준점수 테이블'!$H$11+'수학 표준점수 테이블'!$H$14,0))</f>
        <v>118</v>
      </c>
      <c r="K39" s="74">
        <f>IF(OR($B39-K$5&gt;74, $B39-K$5=73, $B39-K$5=1, $B39-K$5&lt;0),"",ROUND(($B39-K$5)*'수학 표준점수 테이블'!$H$10+K$5*'수학 표준점수 테이블'!$H$11+'수학 표준점수 테이블'!$H$14,0))</f>
        <v>118</v>
      </c>
      <c r="L39" s="74">
        <f>IF(OR($B39-L$5&gt;74, $B39-L$5=73, $B39-L$5=1, $B39-L$5&lt;0),"",ROUND(($B39-L$5)*'수학 표준점수 테이블'!$H$10+L$5*'수학 표준점수 테이블'!$H$11+'수학 표준점수 테이블'!$H$14,0))</f>
        <v>117</v>
      </c>
      <c r="M39" s="74">
        <f>IF(OR($B39-M$5&gt;74, $B39-M$5=73, $B39-M$5=1, $B39-M$5&lt;0),"",ROUND(($B39-M$5)*'수학 표준점수 테이블'!$H$10+M$5*'수학 표준점수 테이블'!$H$11+'수학 표준점수 테이블'!$H$14,0))</f>
        <v>117</v>
      </c>
      <c r="N39" s="74">
        <f>IF(OR($B39-N$5&gt;74, $B39-N$5=73, $B39-N$5=1, $B39-N$5&lt;0),"",ROUND(($B39-N$5)*'수학 표준점수 테이블'!$H$10+N$5*'수학 표준점수 테이블'!$H$11+'수학 표준점수 테이블'!$H$14,0))</f>
        <v>117</v>
      </c>
      <c r="O39" s="74">
        <f>IF(OR($B39-O$5&gt;74, $B39-O$5=73, $B39-O$5=1, $B39-O$5&lt;0),"",ROUND(($B39-O$5)*'수학 표준점수 테이블'!$H$10+O$5*'수학 표준점수 테이블'!$H$11+'수학 표준점수 테이블'!$H$14,0))</f>
        <v>117</v>
      </c>
      <c r="P39" s="74">
        <f>IF(OR($B39-P$5&gt;74, $B39-P$5=73, $B39-P$5=1, $B39-P$5&lt;0),"",ROUND(($B39-P$5)*'수학 표준점수 테이블'!$H$10+P$5*'수학 표준점수 테이블'!$H$11+'수학 표준점수 테이블'!$H$14,0))</f>
        <v>117</v>
      </c>
      <c r="Q39" s="74">
        <f>IF(OR($B39-Q$5&gt;74, $B39-Q$5=73, $B39-Q$5=1, $B39-Q$5&lt;0),"",ROUND(($B39-Q$5)*'수학 표준점수 테이블'!$H$10+Q$5*'수학 표준점수 테이블'!$H$11+'수학 표준점수 테이블'!$H$14,0))</f>
        <v>117</v>
      </c>
      <c r="R39" s="74">
        <f>IF(OR($B39-R$5&gt;74, $B39-R$5=73, $B39-R$5=1, $B39-R$5&lt;0),"",ROUND(($B39-R$5)*'수학 표준점수 테이블'!$H$10+R$5*'수학 표준점수 테이블'!$H$11+'수학 표준점수 테이블'!$H$14,0))</f>
        <v>117</v>
      </c>
      <c r="S39" s="74">
        <f>IF(OR($B39-S$5&gt;74, $B39-S$5=73, $B39-S$5=1, $B39-S$5&lt;0),"",ROUND(($B39-S$5)*'수학 표준점수 테이블'!$H$10+S$5*'수학 표준점수 테이블'!$H$11+'수학 표준점수 테이블'!$H$14,0))</f>
        <v>117</v>
      </c>
      <c r="T39" s="74">
        <f>IF(OR($B39-T$5&gt;74, $B39-T$5=73, $B39-T$5=1, $B39-T$5&lt;0),"",ROUND(($B39-T$5)*'수학 표준점수 테이블'!$H$10+T$5*'수학 표준점수 테이블'!$H$11+'수학 표준점수 테이블'!$H$14,0))</f>
        <v>117</v>
      </c>
      <c r="U39" s="74">
        <f>IF(OR($B39-U$5&gt;74, $B39-U$5=73, $B39-U$5=1, $B39-U$5&lt;0),"",ROUND(($B39-U$5)*'수학 표준점수 테이블'!$H$10+U$5*'수학 표준점수 테이블'!$H$11+'수학 표준점수 테이블'!$H$14,0))</f>
        <v>117</v>
      </c>
      <c r="V39" s="74">
        <f>IF(OR($B39-V$5&gt;74, $B39-V$5=73, $B39-V$5=1, $B39-V$5&lt;0),"",ROUND(($B39-V$5)*'수학 표준점수 테이블'!$H$10+V$5*'수학 표준점수 테이블'!$H$11+'수학 표준점수 테이블'!$H$14,0))</f>
        <v>117</v>
      </c>
      <c r="W39" s="74">
        <f>IF(OR($B39-W$5&gt;74, $B39-W$5=73, $B39-W$5=1, $B39-W$5&lt;0),"",ROUND(($B39-W$5)*'수학 표준점수 테이블'!$H$10+W$5*'수학 표준점수 테이블'!$H$11+'수학 표준점수 테이블'!$H$14,0))</f>
        <v>117</v>
      </c>
      <c r="X39" s="74">
        <f>IF(OR($B39-X$5&gt;74, $B39-X$5=73, $B39-X$5=1, $B39-X$5&lt;0),"",ROUND(($B39-X$5)*'수학 표준점수 테이블'!$H$10+X$5*'수학 표준점수 테이블'!$H$11+'수학 표준점수 테이블'!$H$14,0))</f>
        <v>117</v>
      </c>
      <c r="Y39" s="74">
        <f>IF(OR($B39-Y$5&gt;74, $B39-Y$5=73, $B39-Y$5=1, $B39-Y$5&lt;0),"",ROUND(($B39-Y$5)*'수학 표준점수 테이블'!$H$10+Y$5*'수학 표준점수 테이블'!$H$11+'수학 표준점수 테이블'!$H$14,0))</f>
        <v>117</v>
      </c>
      <c r="Z39" s="74">
        <f>IF(OR($B39-Z$5&gt;74, $B39-Z$5=73, $B39-Z$5=1, $B39-Z$5&lt;0),"",ROUND(($B39-Z$5)*'수학 표준점수 테이블'!$H$10+Z$5*'수학 표준점수 테이블'!$H$11+'수학 표준점수 테이블'!$H$14,0))</f>
        <v>117</v>
      </c>
      <c r="AA39" s="75">
        <f>IF(OR($B39-AA$5&gt;74, $B39-AA$5=73, $B39-AA$5=1, $B39-AA$5&lt;0),"",ROUND(($B39-AA$5)*'수학 표준점수 테이블'!$H$10+AA$5*'수학 표준점수 테이블'!$H$11+'수학 표준점수 테이블'!$H$14,0))</f>
        <v>117</v>
      </c>
      <c r="AB39" s="34"/>
      <c r="AC39" s="34">
        <f t="shared" si="0"/>
        <v>117</v>
      </c>
      <c r="AD39" s="34">
        <f t="shared" si="1"/>
        <v>118</v>
      </c>
      <c r="AE39" s="35" t="str">
        <f t="shared" si="3"/>
        <v>117 ~ 118</v>
      </c>
      <c r="AF39" s="35">
        <f t="shared" si="4"/>
        <v>3</v>
      </c>
      <c r="AG39" s="35">
        <f t="shared" si="4"/>
        <v>3</v>
      </c>
      <c r="AH39" s="35">
        <f t="shared" si="5"/>
        <v>3</v>
      </c>
      <c r="AI39" s="194" t="str">
        <f t="shared" si="2"/>
        <v>3등급</v>
      </c>
      <c r="AJ39" s="32" t="e">
        <f>IF(AC39=AD39,VLOOKUP(AE39,'인원 입력 기능'!$B$5:$F$102,6,0), VLOOKUP(AC39,'인원 입력 기능'!$B$5:$F$102,6,0)&amp;" ~ "&amp;VLOOKUP(AD39,'인원 입력 기능'!$B$5:$F$102,6,0))</f>
        <v>#REF!</v>
      </c>
    </row>
    <row r="40" spans="1:36">
      <c r="A40" s="16"/>
      <c r="B40" s="87">
        <v>66</v>
      </c>
      <c r="C40" s="74">
        <f>IF(OR($B40-C$5&gt;74, $B40-C$5=73, $B40-C$5=1, $B40-C$5&lt;0),"",ROUND(($B40-C$5)*'수학 표준점수 테이블'!$H$10+C$5*'수학 표준점수 테이블'!$H$11+'수학 표준점수 테이블'!$H$14,0))</f>
        <v>117</v>
      </c>
      <c r="D40" s="74">
        <f>IF(OR($B40-D$5&gt;74, $B40-D$5=73, $B40-D$5=1, $B40-D$5&lt;0),"",ROUND(($B40-D$5)*'수학 표준점수 테이블'!$H$10+D$5*'수학 표준점수 테이블'!$H$11+'수학 표준점수 테이블'!$H$14,0))</f>
        <v>117</v>
      </c>
      <c r="E40" s="74">
        <f>IF(OR($B40-E$5&gt;74, $B40-E$5=73, $B40-E$5=1, $B40-E$5&lt;0),"",ROUND(($B40-E$5)*'수학 표준점수 테이블'!$H$10+E$5*'수학 표준점수 테이블'!$H$11+'수학 표준점수 테이블'!$H$14,0))</f>
        <v>117</v>
      </c>
      <c r="F40" s="74">
        <f>IF(OR($B40-F$5&gt;74, $B40-F$5=73, $B40-F$5=1, $B40-F$5&lt;0),"",ROUND(($B40-F$5)*'수학 표준점수 테이블'!$H$10+F$5*'수학 표준점수 테이블'!$H$11+'수학 표준점수 테이블'!$H$14,0))</f>
        <v>117</v>
      </c>
      <c r="G40" s="74">
        <f>IF(OR($B40-G$5&gt;74, $B40-G$5=73, $B40-G$5=1, $B40-G$5&lt;0),"",ROUND(($B40-G$5)*'수학 표준점수 테이블'!$H$10+G$5*'수학 표준점수 테이블'!$H$11+'수학 표준점수 테이블'!$H$14,0))</f>
        <v>117</v>
      </c>
      <c r="H40" s="74">
        <f>IF(OR($B40-H$5&gt;74, $B40-H$5=73, $B40-H$5=1, $B40-H$5&lt;0),"",ROUND(($B40-H$5)*'수학 표준점수 테이블'!$H$10+H$5*'수학 표준점수 테이블'!$H$11+'수학 표준점수 테이블'!$H$14,0))</f>
        <v>117</v>
      </c>
      <c r="I40" s="74">
        <f>IF(OR($B40-I$5&gt;74, $B40-I$5=73, $B40-I$5=1, $B40-I$5&lt;0),"",ROUND(($B40-I$5)*'수학 표준점수 테이블'!$H$10+I$5*'수학 표준점수 테이블'!$H$11+'수학 표준점수 테이블'!$H$14,0))</f>
        <v>117</v>
      </c>
      <c r="J40" s="74">
        <f>IF(OR($B40-J$5&gt;74, $B40-J$5=73, $B40-J$5=1, $B40-J$5&lt;0),"",ROUND(($B40-J$5)*'수학 표준점수 테이블'!$H$10+J$5*'수학 표준점수 테이블'!$H$11+'수학 표준점수 테이블'!$H$14,0))</f>
        <v>117</v>
      </c>
      <c r="K40" s="74">
        <f>IF(OR($B40-K$5&gt;74, $B40-K$5=73, $B40-K$5=1, $B40-K$5&lt;0),"",ROUND(($B40-K$5)*'수학 표준점수 테이블'!$H$10+K$5*'수학 표준점수 테이블'!$H$11+'수학 표준점수 테이블'!$H$14,0))</f>
        <v>117</v>
      </c>
      <c r="L40" s="74">
        <f>IF(OR($B40-L$5&gt;74, $B40-L$5=73, $B40-L$5=1, $B40-L$5&lt;0),"",ROUND(($B40-L$5)*'수학 표준점수 테이블'!$H$10+L$5*'수학 표준점수 테이블'!$H$11+'수학 표준점수 테이블'!$H$14,0))</f>
        <v>117</v>
      </c>
      <c r="M40" s="74">
        <f>IF(OR($B40-M$5&gt;74, $B40-M$5=73, $B40-M$5=1, $B40-M$5&lt;0),"",ROUND(($B40-M$5)*'수학 표준점수 테이블'!$H$10+M$5*'수학 표준점수 테이블'!$H$11+'수학 표준점수 테이블'!$H$14,0))</f>
        <v>117</v>
      </c>
      <c r="N40" s="74">
        <f>IF(OR($B40-N$5&gt;74, $B40-N$5=73, $B40-N$5=1, $B40-N$5&lt;0),"",ROUND(($B40-N$5)*'수학 표준점수 테이블'!$H$10+N$5*'수학 표준점수 테이블'!$H$11+'수학 표준점수 테이블'!$H$14,0))</f>
        <v>117</v>
      </c>
      <c r="O40" s="74">
        <f>IF(OR($B40-O$5&gt;74, $B40-O$5=73, $B40-O$5=1, $B40-O$5&lt;0),"",ROUND(($B40-O$5)*'수학 표준점수 테이블'!$H$10+O$5*'수학 표준점수 테이블'!$H$11+'수학 표준점수 테이블'!$H$14,0))</f>
        <v>117</v>
      </c>
      <c r="P40" s="74">
        <f>IF(OR($B40-P$5&gt;74, $B40-P$5=73, $B40-P$5=1, $B40-P$5&lt;0),"",ROUND(($B40-P$5)*'수학 표준점수 테이블'!$H$10+P$5*'수학 표준점수 테이블'!$H$11+'수학 표준점수 테이블'!$H$14,0))</f>
        <v>117</v>
      </c>
      <c r="Q40" s="74">
        <f>IF(OR($B40-Q$5&gt;74, $B40-Q$5=73, $B40-Q$5=1, $B40-Q$5&lt;0),"",ROUND(($B40-Q$5)*'수학 표준점수 테이블'!$H$10+Q$5*'수학 표준점수 테이블'!$H$11+'수학 표준점수 테이블'!$H$14,0))</f>
        <v>117</v>
      </c>
      <c r="R40" s="74">
        <f>IF(OR($B40-R$5&gt;74, $B40-R$5=73, $B40-R$5=1, $B40-R$5&lt;0),"",ROUND(($B40-R$5)*'수학 표준점수 테이블'!$H$10+R$5*'수학 표준점수 테이블'!$H$11+'수학 표준점수 테이블'!$H$14,0))</f>
        <v>117</v>
      </c>
      <c r="S40" s="74">
        <f>IF(OR($B40-S$5&gt;74, $B40-S$5=73, $B40-S$5=1, $B40-S$5&lt;0),"",ROUND(($B40-S$5)*'수학 표준점수 테이블'!$H$10+S$5*'수학 표준점수 테이블'!$H$11+'수학 표준점수 테이블'!$H$14,0))</f>
        <v>117</v>
      </c>
      <c r="T40" s="74">
        <f>IF(OR($B40-T$5&gt;74, $B40-T$5=73, $B40-T$5=1, $B40-T$5&lt;0),"",ROUND(($B40-T$5)*'수학 표준점수 테이블'!$H$10+T$5*'수학 표준점수 테이블'!$H$11+'수학 표준점수 테이블'!$H$14,0))</f>
        <v>117</v>
      </c>
      <c r="U40" s="74">
        <f>IF(OR($B40-U$5&gt;74, $B40-U$5=73, $B40-U$5=1, $B40-U$5&lt;0),"",ROUND(($B40-U$5)*'수학 표준점수 테이블'!$H$10+U$5*'수학 표준점수 테이블'!$H$11+'수학 표준점수 테이블'!$H$14,0))</f>
        <v>117</v>
      </c>
      <c r="V40" s="74">
        <f>IF(OR($B40-V$5&gt;74, $B40-V$5=73, $B40-V$5=1, $B40-V$5&lt;0),"",ROUND(($B40-V$5)*'수학 표준점수 테이블'!$H$10+V$5*'수학 표준점수 테이블'!$H$11+'수학 표준점수 테이블'!$H$14,0))</f>
        <v>117</v>
      </c>
      <c r="W40" s="74">
        <f>IF(OR($B40-W$5&gt;74, $B40-W$5=73, $B40-W$5=1, $B40-W$5&lt;0),"",ROUND(($B40-W$5)*'수학 표준점수 테이블'!$H$10+W$5*'수학 표준점수 테이블'!$H$11+'수학 표준점수 테이블'!$H$14,0))</f>
        <v>117</v>
      </c>
      <c r="X40" s="74">
        <f>IF(OR($B40-X$5&gt;74, $B40-X$5=73, $B40-X$5=1, $B40-X$5&lt;0),"",ROUND(($B40-X$5)*'수학 표준점수 테이블'!$H$10+X$5*'수학 표준점수 테이블'!$H$11+'수학 표준점수 테이블'!$H$14,0))</f>
        <v>117</v>
      </c>
      <c r="Y40" s="74">
        <f>IF(OR($B40-Y$5&gt;74, $B40-Y$5=73, $B40-Y$5=1, $B40-Y$5&lt;0),"",ROUND(($B40-Y$5)*'수학 표준점수 테이블'!$H$10+Y$5*'수학 표준점수 테이블'!$H$11+'수학 표준점수 테이블'!$H$14,0))</f>
        <v>117</v>
      </c>
      <c r="Z40" s="74">
        <f>IF(OR($B40-Z$5&gt;74, $B40-Z$5=73, $B40-Z$5=1, $B40-Z$5&lt;0),"",ROUND(($B40-Z$5)*'수학 표준점수 테이블'!$H$10+Z$5*'수학 표준점수 테이블'!$H$11+'수학 표준점수 테이블'!$H$14,0))</f>
        <v>116</v>
      </c>
      <c r="AA40" s="75">
        <f>IF(OR($B40-AA$5&gt;74, $B40-AA$5=73, $B40-AA$5=1, $B40-AA$5&lt;0),"",ROUND(($B40-AA$5)*'수학 표준점수 테이블'!$H$10+AA$5*'수학 표준점수 테이블'!$H$11+'수학 표준점수 테이블'!$H$14,0))</f>
        <v>116</v>
      </c>
      <c r="AB40" s="34"/>
      <c r="AC40" s="34">
        <f t="shared" si="0"/>
        <v>116</v>
      </c>
      <c r="AD40" s="34">
        <f t="shared" si="1"/>
        <v>117</v>
      </c>
      <c r="AE40" s="35" t="str">
        <f t="shared" ref="AE40:AE71" si="6">IF(AC40=AD40,MAX(C40:AA40),MIN(C40:AA40)&amp;" ~ "&amp;MAX(C40:AA40))</f>
        <v>116 ~ 117</v>
      </c>
      <c r="AF40" s="35">
        <f t="shared" si="4"/>
        <v>4</v>
      </c>
      <c r="AG40" s="35">
        <f t="shared" si="4"/>
        <v>3</v>
      </c>
      <c r="AH40" s="35" t="str">
        <f t="shared" si="5"/>
        <v>4 ~ 3</v>
      </c>
      <c r="AI40" s="194" t="str">
        <f t="shared" si="2"/>
        <v>조건부 3등급</v>
      </c>
      <c r="AJ40" s="32" t="e">
        <f>IF(AC40=AD40,VLOOKUP(AE40,'인원 입력 기능'!$B$5:$F$102,6,0), VLOOKUP(AC40,'인원 입력 기능'!$B$5:$F$102,6,0)&amp;" ~ "&amp;VLOOKUP(AD40,'인원 입력 기능'!$B$5:$F$102,6,0))</f>
        <v>#REF!</v>
      </c>
    </row>
    <row r="41" spans="1:36">
      <c r="A41" s="16"/>
      <c r="B41" s="87">
        <v>65</v>
      </c>
      <c r="C41" s="74">
        <f>IF(OR($B41-C$5&gt;74, $B41-C$5=73, $B41-C$5=1, $B41-C$5&lt;0),"",ROUND(($B41-C$5)*'수학 표준점수 테이블'!$H$10+C$5*'수학 표준점수 테이블'!$H$11+'수학 표준점수 테이블'!$H$14,0))</f>
        <v>116</v>
      </c>
      <c r="D41" s="74">
        <f>IF(OR($B41-D$5&gt;74, $B41-D$5=73, $B41-D$5=1, $B41-D$5&lt;0),"",ROUND(($B41-D$5)*'수학 표준점수 테이블'!$H$10+D$5*'수학 표준점수 테이블'!$H$11+'수학 표준점수 테이블'!$H$14,0))</f>
        <v>116</v>
      </c>
      <c r="E41" s="74">
        <f>IF(OR($B41-E$5&gt;74, $B41-E$5=73, $B41-E$5=1, $B41-E$5&lt;0),"",ROUND(($B41-E$5)*'수학 표준점수 테이블'!$H$10+E$5*'수학 표준점수 테이블'!$H$11+'수학 표준점수 테이블'!$H$14,0))</f>
        <v>116</v>
      </c>
      <c r="F41" s="74">
        <f>IF(OR($B41-F$5&gt;74, $B41-F$5=73, $B41-F$5=1, $B41-F$5&lt;0),"",ROUND(($B41-F$5)*'수학 표준점수 테이블'!$H$10+F$5*'수학 표준점수 테이블'!$H$11+'수학 표준점수 테이블'!$H$14,0))</f>
        <v>116</v>
      </c>
      <c r="G41" s="74">
        <f>IF(OR($B41-G$5&gt;74, $B41-G$5=73, $B41-G$5=1, $B41-G$5&lt;0),"",ROUND(($B41-G$5)*'수학 표준점수 테이블'!$H$10+G$5*'수학 표준점수 테이블'!$H$11+'수학 표준점수 테이블'!$H$14,0))</f>
        <v>116</v>
      </c>
      <c r="H41" s="74">
        <f>IF(OR($B41-H$5&gt;74, $B41-H$5=73, $B41-H$5=1, $B41-H$5&lt;0),"",ROUND(($B41-H$5)*'수학 표준점수 테이블'!$H$10+H$5*'수학 표준점수 테이블'!$H$11+'수학 표준점수 테이블'!$H$14,0))</f>
        <v>116</v>
      </c>
      <c r="I41" s="74">
        <f>IF(OR($B41-I$5&gt;74, $B41-I$5=73, $B41-I$5=1, $B41-I$5&lt;0),"",ROUND(($B41-I$5)*'수학 표준점수 테이블'!$H$10+I$5*'수학 표준점수 테이블'!$H$11+'수학 표준점수 테이블'!$H$14,0))</f>
        <v>116</v>
      </c>
      <c r="J41" s="74">
        <f>IF(OR($B41-J$5&gt;74, $B41-J$5=73, $B41-J$5=1, $B41-J$5&lt;0),"",ROUND(($B41-J$5)*'수학 표준점수 테이블'!$H$10+J$5*'수학 표준점수 테이블'!$H$11+'수학 표준점수 테이블'!$H$14,0))</f>
        <v>116</v>
      </c>
      <c r="K41" s="74">
        <f>IF(OR($B41-K$5&gt;74, $B41-K$5=73, $B41-K$5=1, $B41-K$5&lt;0),"",ROUND(($B41-K$5)*'수학 표준점수 테이블'!$H$10+K$5*'수학 표준점수 테이블'!$H$11+'수학 표준점수 테이블'!$H$14,0))</f>
        <v>116</v>
      </c>
      <c r="L41" s="74">
        <f>IF(OR($B41-L$5&gt;74, $B41-L$5=73, $B41-L$5=1, $B41-L$5&lt;0),"",ROUND(($B41-L$5)*'수학 표준점수 테이블'!$H$10+L$5*'수학 표준점수 테이블'!$H$11+'수학 표준점수 테이블'!$H$14,0))</f>
        <v>116</v>
      </c>
      <c r="M41" s="74">
        <f>IF(OR($B41-M$5&gt;74, $B41-M$5=73, $B41-M$5=1, $B41-M$5&lt;0),"",ROUND(($B41-M$5)*'수학 표준점수 테이블'!$H$10+M$5*'수학 표준점수 테이블'!$H$11+'수학 표준점수 테이블'!$H$14,0))</f>
        <v>116</v>
      </c>
      <c r="N41" s="74">
        <f>IF(OR($B41-N$5&gt;74, $B41-N$5=73, $B41-N$5=1, $B41-N$5&lt;0),"",ROUND(($B41-N$5)*'수학 표준점수 테이블'!$H$10+N$5*'수학 표준점수 테이블'!$H$11+'수학 표준점수 테이블'!$H$14,0))</f>
        <v>116</v>
      </c>
      <c r="O41" s="74">
        <f>IF(OR($B41-O$5&gt;74, $B41-O$5=73, $B41-O$5=1, $B41-O$5&lt;0),"",ROUND(($B41-O$5)*'수학 표준점수 테이블'!$H$10+O$5*'수학 표준점수 테이블'!$H$11+'수학 표준점수 테이블'!$H$14,0))</f>
        <v>116</v>
      </c>
      <c r="P41" s="74">
        <f>IF(OR($B41-P$5&gt;74, $B41-P$5=73, $B41-P$5=1, $B41-P$5&lt;0),"",ROUND(($B41-P$5)*'수학 표준점수 테이블'!$H$10+P$5*'수학 표준점수 테이블'!$H$11+'수학 표준점수 테이블'!$H$14,0))</f>
        <v>116</v>
      </c>
      <c r="Q41" s="74">
        <f>IF(OR($B41-Q$5&gt;74, $B41-Q$5=73, $B41-Q$5=1, $B41-Q$5&lt;0),"",ROUND(($B41-Q$5)*'수학 표준점수 테이블'!$H$10+Q$5*'수학 표준점수 테이블'!$H$11+'수학 표준점수 테이블'!$H$14,0))</f>
        <v>116</v>
      </c>
      <c r="R41" s="74">
        <f>IF(OR($B41-R$5&gt;74, $B41-R$5=73, $B41-R$5=1, $B41-R$5&lt;0),"",ROUND(($B41-R$5)*'수학 표준점수 테이블'!$H$10+R$5*'수학 표준점수 테이블'!$H$11+'수학 표준점수 테이블'!$H$14,0))</f>
        <v>116</v>
      </c>
      <c r="S41" s="74">
        <f>IF(OR($B41-S$5&gt;74, $B41-S$5=73, $B41-S$5=1, $B41-S$5&lt;0),"",ROUND(($B41-S$5)*'수학 표준점수 테이블'!$H$10+S$5*'수학 표준점수 테이블'!$H$11+'수학 표준점수 테이블'!$H$14,0))</f>
        <v>116</v>
      </c>
      <c r="T41" s="74">
        <f>IF(OR($B41-T$5&gt;74, $B41-T$5=73, $B41-T$5=1, $B41-T$5&lt;0),"",ROUND(($B41-T$5)*'수학 표준점수 테이블'!$H$10+T$5*'수학 표준점수 테이블'!$H$11+'수학 표준점수 테이블'!$H$14,0))</f>
        <v>116</v>
      </c>
      <c r="U41" s="74">
        <f>IF(OR($B41-U$5&gt;74, $B41-U$5=73, $B41-U$5=1, $B41-U$5&lt;0),"",ROUND(($B41-U$5)*'수학 표준점수 테이블'!$H$10+U$5*'수학 표준점수 테이블'!$H$11+'수학 표준점수 테이블'!$H$14,0))</f>
        <v>116</v>
      </c>
      <c r="V41" s="74">
        <f>IF(OR($B41-V$5&gt;74, $B41-V$5=73, $B41-V$5=1, $B41-V$5&lt;0),"",ROUND(($B41-V$5)*'수학 표준점수 테이블'!$H$10+V$5*'수학 표준점수 테이블'!$H$11+'수학 표준점수 테이블'!$H$14,0))</f>
        <v>116</v>
      </c>
      <c r="W41" s="74">
        <f>IF(OR($B41-W$5&gt;74, $B41-W$5=73, $B41-W$5=1, $B41-W$5&lt;0),"",ROUND(($B41-W$5)*'수학 표준점수 테이블'!$H$10+W$5*'수학 표준점수 테이블'!$H$11+'수학 표준점수 테이블'!$H$14,0))</f>
        <v>116</v>
      </c>
      <c r="X41" s="74">
        <f>IF(OR($B41-X$5&gt;74, $B41-X$5=73, $B41-X$5=1, $B41-X$5&lt;0),"",ROUND(($B41-X$5)*'수학 표준점수 테이블'!$H$10+X$5*'수학 표준점수 테이블'!$H$11+'수학 표준점수 테이블'!$H$14,0))</f>
        <v>116</v>
      </c>
      <c r="Y41" s="74">
        <f>IF(OR($B41-Y$5&gt;74, $B41-Y$5=73, $B41-Y$5=1, $B41-Y$5&lt;0),"",ROUND(($B41-Y$5)*'수학 표준점수 테이블'!$H$10+Y$5*'수학 표준점수 테이블'!$H$11+'수학 표준점수 테이블'!$H$14,0))</f>
        <v>116</v>
      </c>
      <c r="Z41" s="74">
        <f>IF(OR($B41-Z$5&gt;74, $B41-Z$5=73, $B41-Z$5=1, $B41-Z$5&lt;0),"",ROUND(($B41-Z$5)*'수학 표준점수 테이블'!$H$10+Z$5*'수학 표준점수 테이블'!$H$11+'수학 표준점수 테이블'!$H$14,0))</f>
        <v>116</v>
      </c>
      <c r="AA41" s="75">
        <f>IF(OR($B41-AA$5&gt;74, $B41-AA$5=73, $B41-AA$5=1, $B41-AA$5&lt;0),"",ROUND(($B41-AA$5)*'수학 표준점수 테이블'!$H$10+AA$5*'수학 표준점수 테이블'!$H$11+'수학 표준점수 테이블'!$H$14,0))</f>
        <v>116</v>
      </c>
      <c r="AB41" s="34"/>
      <c r="AC41" s="34">
        <f t="shared" si="0"/>
        <v>116</v>
      </c>
      <c r="AD41" s="34">
        <f t="shared" si="1"/>
        <v>116</v>
      </c>
      <c r="AE41" s="35">
        <f t="shared" si="6"/>
        <v>116</v>
      </c>
      <c r="AF41" s="35">
        <f t="shared" si="4"/>
        <v>4</v>
      </c>
      <c r="AG41" s="35">
        <f t="shared" si="4"/>
        <v>4</v>
      </c>
      <c r="AH41" s="35">
        <f t="shared" si="5"/>
        <v>4</v>
      </c>
      <c r="AI41" s="194" t="str">
        <f t="shared" si="2"/>
        <v>4등급</v>
      </c>
      <c r="AJ41" s="32" t="e">
        <f>IF(AC41=AD41,VLOOKUP(AE41,'인원 입력 기능'!$B$5:$F$102,6,0), VLOOKUP(AC41,'인원 입력 기능'!$B$5:$F$102,6,0)&amp;" ~ "&amp;VLOOKUP(AD41,'인원 입력 기능'!$B$5:$F$102,6,0))</f>
        <v>#REF!</v>
      </c>
    </row>
    <row r="42" spans="1:36">
      <c r="A42" s="16"/>
      <c r="B42" s="88">
        <v>64</v>
      </c>
      <c r="C42" s="76">
        <f>IF(OR($B42-C$5&gt;74, $B42-C$5=73, $B42-C$5=1, $B42-C$5&lt;0),"",ROUND(($B42-C$5)*'수학 표준점수 테이블'!$H$10+C$5*'수학 표준점수 테이블'!$H$11+'수학 표준점수 테이블'!$H$14,0))</f>
        <v>115</v>
      </c>
      <c r="D42" s="76">
        <f>IF(OR($B42-D$5&gt;74, $B42-D$5=73, $B42-D$5=1, $B42-D$5&lt;0),"",ROUND(($B42-D$5)*'수학 표준점수 테이블'!$H$10+D$5*'수학 표준점수 테이블'!$H$11+'수학 표준점수 테이블'!$H$14,0))</f>
        <v>115</v>
      </c>
      <c r="E42" s="76">
        <f>IF(OR($B42-E$5&gt;74, $B42-E$5=73, $B42-E$5=1, $B42-E$5&lt;0),"",ROUND(($B42-E$5)*'수학 표준점수 테이블'!$H$10+E$5*'수학 표준점수 테이블'!$H$11+'수학 표준점수 테이블'!$H$14,0))</f>
        <v>115</v>
      </c>
      <c r="F42" s="76">
        <f>IF(OR($B42-F$5&gt;74, $B42-F$5=73, $B42-F$5=1, $B42-F$5&lt;0),"",ROUND(($B42-F$5)*'수학 표준점수 테이블'!$H$10+F$5*'수학 표준점수 테이블'!$H$11+'수학 표준점수 테이블'!$H$14,0))</f>
        <v>115</v>
      </c>
      <c r="G42" s="76">
        <f>IF(OR($B42-G$5&gt;74, $B42-G$5=73, $B42-G$5=1, $B42-G$5&lt;0),"",ROUND(($B42-G$5)*'수학 표준점수 테이블'!$H$10+G$5*'수학 표준점수 테이블'!$H$11+'수학 표준점수 테이블'!$H$14,0))</f>
        <v>115</v>
      </c>
      <c r="H42" s="76">
        <f>IF(OR($B42-H$5&gt;74, $B42-H$5=73, $B42-H$5=1, $B42-H$5&lt;0),"",ROUND(($B42-H$5)*'수학 표준점수 테이블'!$H$10+H$5*'수학 표준점수 테이블'!$H$11+'수학 표준점수 테이블'!$H$14,0))</f>
        <v>115</v>
      </c>
      <c r="I42" s="76">
        <f>IF(OR($B42-I$5&gt;74, $B42-I$5=73, $B42-I$5=1, $B42-I$5&lt;0),"",ROUND(($B42-I$5)*'수학 표준점수 테이블'!$H$10+I$5*'수학 표준점수 테이블'!$H$11+'수학 표준점수 테이블'!$H$14,0))</f>
        <v>115</v>
      </c>
      <c r="J42" s="76">
        <f>IF(OR($B42-J$5&gt;74, $B42-J$5=73, $B42-J$5=1, $B42-J$5&lt;0),"",ROUND(($B42-J$5)*'수학 표준점수 테이블'!$H$10+J$5*'수학 표준점수 테이블'!$H$11+'수학 표준점수 테이블'!$H$14,0))</f>
        <v>115</v>
      </c>
      <c r="K42" s="76">
        <f>IF(OR($B42-K$5&gt;74, $B42-K$5=73, $B42-K$5=1, $B42-K$5&lt;0),"",ROUND(($B42-K$5)*'수학 표준점수 테이블'!$H$10+K$5*'수학 표준점수 테이블'!$H$11+'수학 표준점수 테이블'!$H$14,0))</f>
        <v>115</v>
      </c>
      <c r="L42" s="76">
        <f>IF(OR($B42-L$5&gt;74, $B42-L$5=73, $B42-L$5=1, $B42-L$5&lt;0),"",ROUND(($B42-L$5)*'수학 표준점수 테이블'!$H$10+L$5*'수학 표준점수 테이블'!$H$11+'수학 표준점수 테이블'!$H$14,0))</f>
        <v>115</v>
      </c>
      <c r="M42" s="76">
        <f>IF(OR($B42-M$5&gt;74, $B42-M$5=73, $B42-M$5=1, $B42-M$5&lt;0),"",ROUND(($B42-M$5)*'수학 표준점수 테이블'!$H$10+M$5*'수학 표준점수 테이블'!$H$11+'수학 표준점수 테이블'!$H$14,0))</f>
        <v>115</v>
      </c>
      <c r="N42" s="76">
        <f>IF(OR($B42-N$5&gt;74, $B42-N$5=73, $B42-N$5=1, $B42-N$5&lt;0),"",ROUND(($B42-N$5)*'수학 표준점수 테이블'!$H$10+N$5*'수학 표준점수 테이블'!$H$11+'수학 표준점수 테이블'!$H$14,0))</f>
        <v>115</v>
      </c>
      <c r="O42" s="76">
        <f>IF(OR($B42-O$5&gt;74, $B42-O$5=73, $B42-O$5=1, $B42-O$5&lt;0),"",ROUND(($B42-O$5)*'수학 표준점수 테이블'!$H$10+O$5*'수학 표준점수 테이블'!$H$11+'수학 표준점수 테이블'!$H$14,0))</f>
        <v>115</v>
      </c>
      <c r="P42" s="76">
        <f>IF(OR($B42-P$5&gt;74, $B42-P$5=73, $B42-P$5=1, $B42-P$5&lt;0),"",ROUND(($B42-P$5)*'수학 표준점수 테이블'!$H$10+P$5*'수학 표준점수 테이블'!$H$11+'수학 표준점수 테이블'!$H$14,0))</f>
        <v>115</v>
      </c>
      <c r="Q42" s="76">
        <f>IF(OR($B42-Q$5&gt;74, $B42-Q$5=73, $B42-Q$5=1, $B42-Q$5&lt;0),"",ROUND(($B42-Q$5)*'수학 표준점수 테이블'!$H$10+Q$5*'수학 표준점수 테이블'!$H$11+'수학 표준점수 테이블'!$H$14,0))</f>
        <v>115</v>
      </c>
      <c r="R42" s="76">
        <f>IF(OR($B42-R$5&gt;74, $B42-R$5=73, $B42-R$5=1, $B42-R$5&lt;0),"",ROUND(($B42-R$5)*'수학 표준점수 테이블'!$H$10+R$5*'수학 표준점수 테이블'!$H$11+'수학 표준점수 테이블'!$H$14,0))</f>
        <v>115</v>
      </c>
      <c r="S42" s="76">
        <f>IF(OR($B42-S$5&gt;74, $B42-S$5=73, $B42-S$5=1, $B42-S$5&lt;0),"",ROUND(($B42-S$5)*'수학 표준점수 테이블'!$H$10+S$5*'수학 표준점수 테이블'!$H$11+'수학 표준점수 테이블'!$H$14,0))</f>
        <v>115</v>
      </c>
      <c r="T42" s="76">
        <f>IF(OR($B42-T$5&gt;74, $B42-T$5=73, $B42-T$5=1, $B42-T$5&lt;0),"",ROUND(($B42-T$5)*'수학 표준점수 테이블'!$H$10+T$5*'수학 표준점수 테이블'!$H$11+'수학 표준점수 테이블'!$H$14,0))</f>
        <v>115</v>
      </c>
      <c r="U42" s="76">
        <f>IF(OR($B42-U$5&gt;74, $B42-U$5=73, $B42-U$5=1, $B42-U$5&lt;0),"",ROUND(($B42-U$5)*'수학 표준점수 테이블'!$H$10+U$5*'수학 표준점수 테이블'!$H$11+'수학 표준점수 테이블'!$H$14,0))</f>
        <v>115</v>
      </c>
      <c r="V42" s="76">
        <f>IF(OR($B42-V$5&gt;74, $B42-V$5=73, $B42-V$5=1, $B42-V$5&lt;0),"",ROUND(($B42-V$5)*'수학 표준점수 테이블'!$H$10+V$5*'수학 표준점수 테이블'!$H$11+'수학 표준점수 테이블'!$H$14,0))</f>
        <v>115</v>
      </c>
      <c r="W42" s="76">
        <f>IF(OR($B42-W$5&gt;74, $B42-W$5=73, $B42-W$5=1, $B42-W$5&lt;0),"",ROUND(($B42-W$5)*'수학 표준점수 테이블'!$H$10+W$5*'수학 표준점수 테이블'!$H$11+'수학 표준점수 테이블'!$H$14,0))</f>
        <v>115</v>
      </c>
      <c r="X42" s="76">
        <f>IF(OR($B42-X$5&gt;74, $B42-X$5=73, $B42-X$5=1, $B42-X$5&lt;0),"",ROUND(($B42-X$5)*'수학 표준점수 테이블'!$H$10+X$5*'수학 표준점수 테이블'!$H$11+'수학 표준점수 테이블'!$H$14,0))</f>
        <v>115</v>
      </c>
      <c r="Y42" s="76">
        <f>IF(OR($B42-Y$5&gt;74, $B42-Y$5=73, $B42-Y$5=1, $B42-Y$5&lt;0),"",ROUND(($B42-Y$5)*'수학 표준점수 테이블'!$H$10+Y$5*'수학 표준점수 테이블'!$H$11+'수학 표준점수 테이블'!$H$14,0))</f>
        <v>115</v>
      </c>
      <c r="Z42" s="76">
        <f>IF(OR($B42-Z$5&gt;74, $B42-Z$5=73, $B42-Z$5=1, $B42-Z$5&lt;0),"",ROUND(($B42-Z$5)*'수학 표준점수 테이블'!$H$10+Z$5*'수학 표준점수 테이블'!$H$11+'수학 표준점수 테이블'!$H$14,0))</f>
        <v>115</v>
      </c>
      <c r="AA42" s="77">
        <f>IF(OR($B42-AA$5&gt;74, $B42-AA$5=73, $B42-AA$5=1, $B42-AA$5&lt;0),"",ROUND(($B42-AA$5)*'수학 표준점수 테이블'!$H$10+AA$5*'수학 표준점수 테이블'!$H$11+'수학 표준점수 테이블'!$H$14,0))</f>
        <v>115</v>
      </c>
      <c r="AB42" s="34"/>
      <c r="AC42" s="34">
        <f t="shared" si="0"/>
        <v>115</v>
      </c>
      <c r="AD42" s="34">
        <f t="shared" si="1"/>
        <v>115</v>
      </c>
      <c r="AE42" s="35">
        <f t="shared" si="6"/>
        <v>115</v>
      </c>
      <c r="AF42" s="35">
        <f t="shared" si="4"/>
        <v>4</v>
      </c>
      <c r="AG42" s="35">
        <f t="shared" si="4"/>
        <v>4</v>
      </c>
      <c r="AH42" s="35">
        <f t="shared" si="5"/>
        <v>4</v>
      </c>
      <c r="AI42" s="194" t="str">
        <f t="shared" si="2"/>
        <v>4등급</v>
      </c>
      <c r="AJ42" s="32" t="e">
        <f>IF(AC42=AD42,VLOOKUP(AE42,'인원 입력 기능'!$B$5:$F$102,6,0), VLOOKUP(AC42,'인원 입력 기능'!$B$5:$F$102,6,0)&amp;" ~ "&amp;VLOOKUP(AD42,'인원 입력 기능'!$B$5:$F$102,6,0))</f>
        <v>#REF!</v>
      </c>
    </row>
    <row r="43" spans="1:36">
      <c r="A43" s="16"/>
      <c r="B43" s="88">
        <v>63</v>
      </c>
      <c r="C43" s="76">
        <f>IF(OR($B43-C$5&gt;74, $B43-C$5=73, $B43-C$5=1, $B43-C$5&lt;0),"",ROUND(($B43-C$5)*'수학 표준점수 테이블'!$H$10+C$5*'수학 표준점수 테이블'!$H$11+'수학 표준점수 테이블'!$H$14,0))</f>
        <v>114</v>
      </c>
      <c r="D43" s="76">
        <f>IF(OR($B43-D$5&gt;74, $B43-D$5=73, $B43-D$5=1, $B43-D$5&lt;0),"",ROUND(($B43-D$5)*'수학 표준점수 테이블'!$H$10+D$5*'수학 표준점수 테이블'!$H$11+'수학 표준점수 테이블'!$H$14,0))</f>
        <v>114</v>
      </c>
      <c r="E43" s="76">
        <f>IF(OR($B43-E$5&gt;74, $B43-E$5=73, $B43-E$5=1, $B43-E$5&lt;0),"",ROUND(($B43-E$5)*'수학 표준점수 테이블'!$H$10+E$5*'수학 표준점수 테이블'!$H$11+'수학 표준점수 테이블'!$H$14,0))</f>
        <v>114</v>
      </c>
      <c r="F43" s="76">
        <f>IF(OR($B43-F$5&gt;74, $B43-F$5=73, $B43-F$5=1, $B43-F$5&lt;0),"",ROUND(($B43-F$5)*'수학 표준점수 테이블'!$H$10+F$5*'수학 표준점수 테이블'!$H$11+'수학 표준점수 테이블'!$H$14,0))</f>
        <v>114</v>
      </c>
      <c r="G43" s="76">
        <f>IF(OR($B43-G$5&gt;74, $B43-G$5=73, $B43-G$5=1, $B43-G$5&lt;0),"",ROUND(($B43-G$5)*'수학 표준점수 테이블'!$H$10+G$5*'수학 표준점수 테이블'!$H$11+'수학 표준점수 테이블'!$H$14,0))</f>
        <v>114</v>
      </c>
      <c r="H43" s="76">
        <f>IF(OR($B43-H$5&gt;74, $B43-H$5=73, $B43-H$5=1, $B43-H$5&lt;0),"",ROUND(($B43-H$5)*'수학 표준점수 테이블'!$H$10+H$5*'수학 표준점수 테이블'!$H$11+'수학 표준점수 테이블'!$H$14,0))</f>
        <v>114</v>
      </c>
      <c r="I43" s="76">
        <f>IF(OR($B43-I$5&gt;74, $B43-I$5=73, $B43-I$5=1, $B43-I$5&lt;0),"",ROUND(($B43-I$5)*'수학 표준점수 테이블'!$H$10+I$5*'수학 표준점수 테이블'!$H$11+'수학 표준점수 테이블'!$H$14,0))</f>
        <v>114</v>
      </c>
      <c r="J43" s="76">
        <f>IF(OR($B43-J$5&gt;74, $B43-J$5=73, $B43-J$5=1, $B43-J$5&lt;0),"",ROUND(($B43-J$5)*'수학 표준점수 테이블'!$H$10+J$5*'수학 표준점수 테이블'!$H$11+'수학 표준점수 테이블'!$H$14,0))</f>
        <v>114</v>
      </c>
      <c r="K43" s="76">
        <f>IF(OR($B43-K$5&gt;74, $B43-K$5=73, $B43-K$5=1, $B43-K$5&lt;0),"",ROUND(($B43-K$5)*'수학 표준점수 테이블'!$H$10+K$5*'수학 표준점수 테이블'!$H$11+'수학 표준점수 테이블'!$H$14,0))</f>
        <v>114</v>
      </c>
      <c r="L43" s="76">
        <f>IF(OR($B43-L$5&gt;74, $B43-L$5=73, $B43-L$5=1, $B43-L$5&lt;0),"",ROUND(($B43-L$5)*'수학 표준점수 테이블'!$H$10+L$5*'수학 표준점수 테이블'!$H$11+'수학 표준점수 테이블'!$H$14,0))</f>
        <v>114</v>
      </c>
      <c r="M43" s="76">
        <f>IF(OR($B43-M$5&gt;74, $B43-M$5=73, $B43-M$5=1, $B43-M$5&lt;0),"",ROUND(($B43-M$5)*'수학 표준점수 테이블'!$H$10+M$5*'수학 표준점수 테이블'!$H$11+'수학 표준점수 테이블'!$H$14,0))</f>
        <v>114</v>
      </c>
      <c r="N43" s="76">
        <f>IF(OR($B43-N$5&gt;74, $B43-N$5=73, $B43-N$5=1, $B43-N$5&lt;0),"",ROUND(($B43-N$5)*'수학 표준점수 테이블'!$H$10+N$5*'수학 표준점수 테이블'!$H$11+'수학 표준점수 테이블'!$H$14,0))</f>
        <v>114</v>
      </c>
      <c r="O43" s="76">
        <f>IF(OR($B43-O$5&gt;74, $B43-O$5=73, $B43-O$5=1, $B43-O$5&lt;0),"",ROUND(($B43-O$5)*'수학 표준점수 테이블'!$H$10+O$5*'수학 표준점수 테이블'!$H$11+'수학 표준점수 테이블'!$H$14,0))</f>
        <v>114</v>
      </c>
      <c r="P43" s="76">
        <f>IF(OR($B43-P$5&gt;74, $B43-P$5=73, $B43-P$5=1, $B43-P$5&lt;0),"",ROUND(($B43-P$5)*'수학 표준점수 테이블'!$H$10+P$5*'수학 표준점수 테이블'!$H$11+'수학 표준점수 테이블'!$H$14,0))</f>
        <v>114</v>
      </c>
      <c r="Q43" s="76">
        <f>IF(OR($B43-Q$5&gt;74, $B43-Q$5=73, $B43-Q$5=1, $B43-Q$5&lt;0),"",ROUND(($B43-Q$5)*'수학 표준점수 테이블'!$H$10+Q$5*'수학 표준점수 테이블'!$H$11+'수학 표준점수 테이블'!$H$14,0))</f>
        <v>114</v>
      </c>
      <c r="R43" s="76">
        <f>IF(OR($B43-R$5&gt;74, $B43-R$5=73, $B43-R$5=1, $B43-R$5&lt;0),"",ROUND(($B43-R$5)*'수학 표준점수 테이블'!$H$10+R$5*'수학 표준점수 테이블'!$H$11+'수학 표준점수 테이블'!$H$14,0))</f>
        <v>114</v>
      </c>
      <c r="S43" s="76">
        <f>IF(OR($B43-S$5&gt;74, $B43-S$5=73, $B43-S$5=1, $B43-S$5&lt;0),"",ROUND(($B43-S$5)*'수학 표준점수 테이블'!$H$10+S$5*'수학 표준점수 테이블'!$H$11+'수학 표준점수 테이블'!$H$14,0))</f>
        <v>114</v>
      </c>
      <c r="T43" s="76">
        <f>IF(OR($B43-T$5&gt;74, $B43-T$5=73, $B43-T$5=1, $B43-T$5&lt;0),"",ROUND(($B43-T$5)*'수학 표준점수 테이블'!$H$10+T$5*'수학 표준점수 테이블'!$H$11+'수학 표준점수 테이블'!$H$14,0))</f>
        <v>114</v>
      </c>
      <c r="U43" s="76">
        <f>IF(OR($B43-U$5&gt;74, $B43-U$5=73, $B43-U$5=1, $B43-U$5&lt;0),"",ROUND(($B43-U$5)*'수학 표준점수 테이블'!$H$10+U$5*'수학 표준점수 테이블'!$H$11+'수학 표준점수 테이블'!$H$14,0))</f>
        <v>114</v>
      </c>
      <c r="V43" s="76">
        <f>IF(OR($B43-V$5&gt;74, $B43-V$5=73, $B43-V$5=1, $B43-V$5&lt;0),"",ROUND(($B43-V$5)*'수학 표준점수 테이블'!$H$10+V$5*'수학 표준점수 테이블'!$H$11+'수학 표준점수 테이블'!$H$14,0))</f>
        <v>114</v>
      </c>
      <c r="W43" s="76">
        <f>IF(OR($B43-W$5&gt;74, $B43-W$5=73, $B43-W$5=1, $B43-W$5&lt;0),"",ROUND(($B43-W$5)*'수학 표준점수 테이블'!$H$10+W$5*'수학 표준점수 테이블'!$H$11+'수학 표준점수 테이블'!$H$14,0))</f>
        <v>114</v>
      </c>
      <c r="X43" s="76">
        <f>IF(OR($B43-X$5&gt;74, $B43-X$5=73, $B43-X$5=1, $B43-X$5&lt;0),"",ROUND(($B43-X$5)*'수학 표준점수 테이블'!$H$10+X$5*'수학 표준점수 테이블'!$H$11+'수학 표준점수 테이블'!$H$14,0))</f>
        <v>114</v>
      </c>
      <c r="Y43" s="76">
        <f>IF(OR($B43-Y$5&gt;74, $B43-Y$5=73, $B43-Y$5=1, $B43-Y$5&lt;0),"",ROUND(($B43-Y$5)*'수학 표준점수 테이블'!$H$10+Y$5*'수학 표준점수 테이블'!$H$11+'수학 표준점수 테이블'!$H$14,0))</f>
        <v>114</v>
      </c>
      <c r="Z43" s="76">
        <f>IF(OR($B43-Z$5&gt;74, $B43-Z$5=73, $B43-Z$5=1, $B43-Z$5&lt;0),"",ROUND(($B43-Z$5)*'수학 표준점수 테이블'!$H$10+Z$5*'수학 표준점수 테이블'!$H$11+'수학 표준점수 테이블'!$H$14,0))</f>
        <v>114</v>
      </c>
      <c r="AA43" s="77">
        <f>IF(OR($B43-AA$5&gt;74, $B43-AA$5=73, $B43-AA$5=1, $B43-AA$5&lt;0),"",ROUND(($B43-AA$5)*'수학 표준점수 테이블'!$H$10+AA$5*'수학 표준점수 테이블'!$H$11+'수학 표준점수 테이블'!$H$14,0))</f>
        <v>114</v>
      </c>
      <c r="AB43" s="34"/>
      <c r="AC43" s="34">
        <f t="shared" si="0"/>
        <v>114</v>
      </c>
      <c r="AD43" s="34">
        <f t="shared" si="1"/>
        <v>114</v>
      </c>
      <c r="AE43" s="35">
        <f t="shared" si="6"/>
        <v>114</v>
      </c>
      <c r="AF43" s="35">
        <f t="shared" si="4"/>
        <v>4</v>
      </c>
      <c r="AG43" s="35">
        <f t="shared" si="4"/>
        <v>4</v>
      </c>
      <c r="AH43" s="35">
        <f t="shared" si="5"/>
        <v>4</v>
      </c>
      <c r="AI43" s="194" t="str">
        <f t="shared" si="2"/>
        <v>4등급</v>
      </c>
      <c r="AJ43" s="32" t="e">
        <f>IF(AC43=AD43,VLOOKUP(AE43,'인원 입력 기능'!$B$5:$F$102,6,0), VLOOKUP(AC43,'인원 입력 기능'!$B$5:$F$102,6,0)&amp;" ~ "&amp;VLOOKUP(AD43,'인원 입력 기능'!$B$5:$F$102,6,0))</f>
        <v>#REF!</v>
      </c>
    </row>
    <row r="44" spans="1:36">
      <c r="A44" s="16"/>
      <c r="B44" s="88">
        <v>62</v>
      </c>
      <c r="C44" s="76">
        <f>IF(OR($B44-C$5&gt;74, $B44-C$5=73, $B44-C$5=1, $B44-C$5&lt;0),"",ROUND(($B44-C$5)*'수학 표준점수 테이블'!$H$10+C$5*'수학 표준점수 테이블'!$H$11+'수학 표준점수 테이블'!$H$14,0))</f>
        <v>114</v>
      </c>
      <c r="D44" s="76">
        <f>IF(OR($B44-D$5&gt;74, $B44-D$5=73, $B44-D$5=1, $B44-D$5&lt;0),"",ROUND(($B44-D$5)*'수학 표준점수 테이블'!$H$10+D$5*'수학 표준점수 테이블'!$H$11+'수학 표준점수 테이블'!$H$14,0))</f>
        <v>114</v>
      </c>
      <c r="E44" s="76">
        <f>IF(OR($B44-E$5&gt;74, $B44-E$5=73, $B44-E$5=1, $B44-E$5&lt;0),"",ROUND(($B44-E$5)*'수학 표준점수 테이블'!$H$10+E$5*'수학 표준점수 테이블'!$H$11+'수학 표준점수 테이블'!$H$14,0))</f>
        <v>114</v>
      </c>
      <c r="F44" s="76">
        <f>IF(OR($B44-F$5&gt;74, $B44-F$5=73, $B44-F$5=1, $B44-F$5&lt;0),"",ROUND(($B44-F$5)*'수학 표준점수 테이블'!$H$10+F$5*'수학 표준점수 테이블'!$H$11+'수학 표준점수 테이블'!$H$14,0))</f>
        <v>114</v>
      </c>
      <c r="G44" s="76">
        <f>IF(OR($B44-G$5&gt;74, $B44-G$5=73, $B44-G$5=1, $B44-G$5&lt;0),"",ROUND(($B44-G$5)*'수학 표준점수 테이블'!$H$10+G$5*'수학 표준점수 테이블'!$H$11+'수학 표준점수 테이블'!$H$14,0))</f>
        <v>114</v>
      </c>
      <c r="H44" s="76">
        <f>IF(OR($B44-H$5&gt;74, $B44-H$5=73, $B44-H$5=1, $B44-H$5&lt;0),"",ROUND(($B44-H$5)*'수학 표준점수 테이블'!$H$10+H$5*'수학 표준점수 테이블'!$H$11+'수학 표준점수 테이블'!$H$14,0))</f>
        <v>114</v>
      </c>
      <c r="I44" s="76">
        <f>IF(OR($B44-I$5&gt;74, $B44-I$5=73, $B44-I$5=1, $B44-I$5&lt;0),"",ROUND(($B44-I$5)*'수학 표준점수 테이블'!$H$10+I$5*'수학 표준점수 테이블'!$H$11+'수학 표준점수 테이블'!$H$14,0))</f>
        <v>113</v>
      </c>
      <c r="J44" s="76">
        <f>IF(OR($B44-J$5&gt;74, $B44-J$5=73, $B44-J$5=1, $B44-J$5&lt;0),"",ROUND(($B44-J$5)*'수학 표준점수 테이블'!$H$10+J$5*'수학 표준점수 테이블'!$H$11+'수학 표준점수 테이블'!$H$14,0))</f>
        <v>113</v>
      </c>
      <c r="K44" s="76">
        <f>IF(OR($B44-K$5&gt;74, $B44-K$5=73, $B44-K$5=1, $B44-K$5&lt;0),"",ROUND(($B44-K$5)*'수학 표준점수 테이블'!$H$10+K$5*'수학 표준점수 테이블'!$H$11+'수학 표준점수 테이블'!$H$14,0))</f>
        <v>113</v>
      </c>
      <c r="L44" s="76">
        <f>IF(OR($B44-L$5&gt;74, $B44-L$5=73, $B44-L$5=1, $B44-L$5&lt;0),"",ROUND(($B44-L$5)*'수학 표준점수 테이블'!$H$10+L$5*'수학 표준점수 테이블'!$H$11+'수학 표준점수 테이블'!$H$14,0))</f>
        <v>113</v>
      </c>
      <c r="M44" s="76">
        <f>IF(OR($B44-M$5&gt;74, $B44-M$5=73, $B44-M$5=1, $B44-M$5&lt;0),"",ROUND(($B44-M$5)*'수학 표준점수 테이블'!$H$10+M$5*'수학 표준점수 테이블'!$H$11+'수학 표준점수 테이블'!$H$14,0))</f>
        <v>113</v>
      </c>
      <c r="N44" s="76">
        <f>IF(OR($B44-N$5&gt;74, $B44-N$5=73, $B44-N$5=1, $B44-N$5&lt;0),"",ROUND(($B44-N$5)*'수학 표준점수 테이블'!$H$10+N$5*'수학 표준점수 테이블'!$H$11+'수학 표준점수 테이블'!$H$14,0))</f>
        <v>113</v>
      </c>
      <c r="O44" s="76">
        <f>IF(OR($B44-O$5&gt;74, $B44-O$5=73, $B44-O$5=1, $B44-O$5&lt;0),"",ROUND(($B44-O$5)*'수학 표준점수 테이블'!$H$10+O$5*'수학 표준점수 테이블'!$H$11+'수학 표준점수 테이블'!$H$14,0))</f>
        <v>113</v>
      </c>
      <c r="P44" s="76">
        <f>IF(OR($B44-P$5&gt;74, $B44-P$5=73, $B44-P$5=1, $B44-P$5&lt;0),"",ROUND(($B44-P$5)*'수학 표준점수 테이블'!$H$10+P$5*'수학 표준점수 테이블'!$H$11+'수학 표준점수 테이블'!$H$14,0))</f>
        <v>113</v>
      </c>
      <c r="Q44" s="76">
        <f>IF(OR($B44-Q$5&gt;74, $B44-Q$5=73, $B44-Q$5=1, $B44-Q$5&lt;0),"",ROUND(($B44-Q$5)*'수학 표준점수 테이블'!$H$10+Q$5*'수학 표준점수 테이블'!$H$11+'수학 표준점수 테이블'!$H$14,0))</f>
        <v>113</v>
      </c>
      <c r="R44" s="76">
        <f>IF(OR($B44-R$5&gt;74, $B44-R$5=73, $B44-R$5=1, $B44-R$5&lt;0),"",ROUND(($B44-R$5)*'수학 표준점수 테이블'!$H$10+R$5*'수학 표준점수 테이블'!$H$11+'수학 표준점수 테이블'!$H$14,0))</f>
        <v>113</v>
      </c>
      <c r="S44" s="76">
        <f>IF(OR($B44-S$5&gt;74, $B44-S$5=73, $B44-S$5=1, $B44-S$5&lt;0),"",ROUND(($B44-S$5)*'수학 표준점수 테이블'!$H$10+S$5*'수학 표준점수 테이블'!$H$11+'수학 표준점수 테이블'!$H$14,0))</f>
        <v>113</v>
      </c>
      <c r="T44" s="76">
        <f>IF(OR($B44-T$5&gt;74, $B44-T$5=73, $B44-T$5=1, $B44-T$5&lt;0),"",ROUND(($B44-T$5)*'수학 표준점수 테이블'!$H$10+T$5*'수학 표준점수 테이블'!$H$11+'수학 표준점수 테이블'!$H$14,0))</f>
        <v>113</v>
      </c>
      <c r="U44" s="76">
        <f>IF(OR($B44-U$5&gt;74, $B44-U$5=73, $B44-U$5=1, $B44-U$5&lt;0),"",ROUND(($B44-U$5)*'수학 표준점수 테이블'!$H$10+U$5*'수학 표준점수 테이블'!$H$11+'수학 표준점수 테이블'!$H$14,0))</f>
        <v>113</v>
      </c>
      <c r="V44" s="76">
        <f>IF(OR($B44-V$5&gt;74, $B44-V$5=73, $B44-V$5=1, $B44-V$5&lt;0),"",ROUND(($B44-V$5)*'수학 표준점수 테이블'!$H$10+V$5*'수학 표준점수 테이블'!$H$11+'수학 표준점수 테이블'!$H$14,0))</f>
        <v>113</v>
      </c>
      <c r="W44" s="76">
        <f>IF(OR($B44-W$5&gt;74, $B44-W$5=73, $B44-W$5=1, $B44-W$5&lt;0),"",ROUND(($B44-W$5)*'수학 표준점수 테이블'!$H$10+W$5*'수학 표준점수 테이블'!$H$11+'수학 표준점수 테이블'!$H$14,0))</f>
        <v>113</v>
      </c>
      <c r="X44" s="76">
        <f>IF(OR($B44-X$5&gt;74, $B44-X$5=73, $B44-X$5=1, $B44-X$5&lt;0),"",ROUND(($B44-X$5)*'수학 표준점수 테이블'!$H$10+X$5*'수학 표준점수 테이블'!$H$11+'수학 표준점수 테이블'!$H$14,0))</f>
        <v>113</v>
      </c>
      <c r="Y44" s="76">
        <f>IF(OR($B44-Y$5&gt;74, $B44-Y$5=73, $B44-Y$5=1, $B44-Y$5&lt;0),"",ROUND(($B44-Y$5)*'수학 표준점수 테이블'!$H$10+Y$5*'수학 표준점수 테이블'!$H$11+'수학 표준점수 테이블'!$H$14,0))</f>
        <v>113</v>
      </c>
      <c r="Z44" s="76">
        <f>IF(OR($B44-Z$5&gt;74, $B44-Z$5=73, $B44-Z$5=1, $B44-Z$5&lt;0),"",ROUND(($B44-Z$5)*'수학 표준점수 테이블'!$H$10+Z$5*'수학 표준점수 테이블'!$H$11+'수학 표준점수 테이블'!$H$14,0))</f>
        <v>113</v>
      </c>
      <c r="AA44" s="77">
        <f>IF(OR($B44-AA$5&gt;74, $B44-AA$5=73, $B44-AA$5=1, $B44-AA$5&lt;0),"",ROUND(($B44-AA$5)*'수학 표준점수 테이블'!$H$10+AA$5*'수학 표준점수 테이블'!$H$11+'수학 표준점수 테이블'!$H$14,0))</f>
        <v>113</v>
      </c>
      <c r="AB44" s="34"/>
      <c r="AC44" s="34">
        <f t="shared" si="0"/>
        <v>113</v>
      </c>
      <c r="AD44" s="34">
        <f t="shared" si="1"/>
        <v>114</v>
      </c>
      <c r="AE44" s="35" t="str">
        <f t="shared" si="6"/>
        <v>113 ~ 114</v>
      </c>
      <c r="AF44" s="35">
        <f t="shared" si="4"/>
        <v>4</v>
      </c>
      <c r="AG44" s="35">
        <f t="shared" si="4"/>
        <v>4</v>
      </c>
      <c r="AH44" s="35">
        <f t="shared" si="5"/>
        <v>4</v>
      </c>
      <c r="AI44" s="194" t="str">
        <f t="shared" si="2"/>
        <v>4등급</v>
      </c>
      <c r="AJ44" s="32" t="e">
        <f>IF(AC44=AD44,VLOOKUP(AE44,'인원 입력 기능'!$B$5:$F$102,6,0), VLOOKUP(AC44,'인원 입력 기능'!$B$5:$F$102,6,0)&amp;" ~ "&amp;VLOOKUP(AD44,'인원 입력 기능'!$B$5:$F$102,6,0))</f>
        <v>#REF!</v>
      </c>
    </row>
    <row r="45" spans="1:36">
      <c r="A45" s="16"/>
      <c r="B45" s="88">
        <v>61</v>
      </c>
      <c r="C45" s="76">
        <f>IF(OR($B45-C$5&gt;74, $B45-C$5=73, $B45-C$5=1, $B45-C$5&lt;0),"",ROUND(($B45-C$5)*'수학 표준점수 테이블'!$H$10+C$5*'수학 표준점수 테이블'!$H$11+'수학 표준점수 테이블'!$H$14,0))</f>
        <v>113</v>
      </c>
      <c r="D45" s="76">
        <f>IF(OR($B45-D$5&gt;74, $B45-D$5=73, $B45-D$5=1, $B45-D$5&lt;0),"",ROUND(($B45-D$5)*'수학 표준점수 테이블'!$H$10+D$5*'수학 표준점수 테이블'!$H$11+'수학 표준점수 테이블'!$H$14,0))</f>
        <v>113</v>
      </c>
      <c r="E45" s="76">
        <f>IF(OR($B45-E$5&gt;74, $B45-E$5=73, $B45-E$5=1, $B45-E$5&lt;0),"",ROUND(($B45-E$5)*'수학 표준점수 테이블'!$H$10+E$5*'수학 표준점수 테이블'!$H$11+'수학 표준점수 테이블'!$H$14,0))</f>
        <v>113</v>
      </c>
      <c r="F45" s="76">
        <f>IF(OR($B45-F$5&gt;74, $B45-F$5=73, $B45-F$5=1, $B45-F$5&lt;0),"",ROUND(($B45-F$5)*'수학 표준점수 테이블'!$H$10+F$5*'수학 표준점수 테이블'!$H$11+'수학 표준점수 테이블'!$H$14,0))</f>
        <v>113</v>
      </c>
      <c r="G45" s="76">
        <f>IF(OR($B45-G$5&gt;74, $B45-G$5=73, $B45-G$5=1, $B45-G$5&lt;0),"",ROUND(($B45-G$5)*'수학 표준점수 테이블'!$H$10+G$5*'수학 표준점수 테이블'!$H$11+'수학 표준점수 테이블'!$H$14,0))</f>
        <v>113</v>
      </c>
      <c r="H45" s="76">
        <f>IF(OR($B45-H$5&gt;74, $B45-H$5=73, $B45-H$5=1, $B45-H$5&lt;0),"",ROUND(($B45-H$5)*'수학 표준점수 테이블'!$H$10+H$5*'수학 표준점수 테이블'!$H$11+'수학 표준점수 테이블'!$H$14,0))</f>
        <v>113</v>
      </c>
      <c r="I45" s="76">
        <f>IF(OR($B45-I$5&gt;74, $B45-I$5=73, $B45-I$5=1, $B45-I$5&lt;0),"",ROUND(($B45-I$5)*'수학 표준점수 테이블'!$H$10+I$5*'수학 표준점수 테이블'!$H$11+'수학 표준점수 테이블'!$H$14,0))</f>
        <v>113</v>
      </c>
      <c r="J45" s="76">
        <f>IF(OR($B45-J$5&gt;74, $B45-J$5=73, $B45-J$5=1, $B45-J$5&lt;0),"",ROUND(($B45-J$5)*'수학 표준점수 테이블'!$H$10+J$5*'수학 표준점수 테이블'!$H$11+'수학 표준점수 테이블'!$H$14,0))</f>
        <v>113</v>
      </c>
      <c r="K45" s="76">
        <f>IF(OR($B45-K$5&gt;74, $B45-K$5=73, $B45-K$5=1, $B45-K$5&lt;0),"",ROUND(($B45-K$5)*'수학 표준점수 테이블'!$H$10+K$5*'수학 표준점수 테이블'!$H$11+'수학 표준점수 테이블'!$H$14,0))</f>
        <v>113</v>
      </c>
      <c r="L45" s="76">
        <f>IF(OR($B45-L$5&gt;74, $B45-L$5=73, $B45-L$5=1, $B45-L$5&lt;0),"",ROUND(($B45-L$5)*'수학 표준점수 테이블'!$H$10+L$5*'수학 표준점수 테이블'!$H$11+'수학 표준점수 테이블'!$H$14,0))</f>
        <v>113</v>
      </c>
      <c r="M45" s="76">
        <f>IF(OR($B45-M$5&gt;74, $B45-M$5=73, $B45-M$5=1, $B45-M$5&lt;0),"",ROUND(($B45-M$5)*'수학 표준점수 테이블'!$H$10+M$5*'수학 표준점수 테이블'!$H$11+'수학 표준점수 테이블'!$H$14,0))</f>
        <v>113</v>
      </c>
      <c r="N45" s="76">
        <f>IF(OR($B45-N$5&gt;74, $B45-N$5=73, $B45-N$5=1, $B45-N$5&lt;0),"",ROUND(($B45-N$5)*'수학 표준점수 테이블'!$H$10+N$5*'수학 표준점수 테이블'!$H$11+'수학 표준점수 테이블'!$H$14,0))</f>
        <v>113</v>
      </c>
      <c r="O45" s="76">
        <f>IF(OR($B45-O$5&gt;74, $B45-O$5=73, $B45-O$5=1, $B45-O$5&lt;0),"",ROUND(($B45-O$5)*'수학 표준점수 테이블'!$H$10+O$5*'수학 표준점수 테이블'!$H$11+'수학 표준점수 테이블'!$H$14,0))</f>
        <v>113</v>
      </c>
      <c r="P45" s="76">
        <f>IF(OR($B45-P$5&gt;74, $B45-P$5=73, $B45-P$5=1, $B45-P$5&lt;0),"",ROUND(($B45-P$5)*'수학 표준점수 테이블'!$H$10+P$5*'수학 표준점수 테이블'!$H$11+'수학 표준점수 테이블'!$H$14,0))</f>
        <v>113</v>
      </c>
      <c r="Q45" s="76">
        <f>IF(OR($B45-Q$5&gt;74, $B45-Q$5=73, $B45-Q$5=1, $B45-Q$5&lt;0),"",ROUND(($B45-Q$5)*'수학 표준점수 테이블'!$H$10+Q$5*'수학 표준점수 테이블'!$H$11+'수학 표준점수 테이블'!$H$14,0))</f>
        <v>113</v>
      </c>
      <c r="R45" s="76">
        <f>IF(OR($B45-R$5&gt;74, $B45-R$5=73, $B45-R$5=1, $B45-R$5&lt;0),"",ROUND(($B45-R$5)*'수학 표준점수 테이블'!$H$10+R$5*'수학 표준점수 테이블'!$H$11+'수학 표준점수 테이블'!$H$14,0))</f>
        <v>113</v>
      </c>
      <c r="S45" s="76">
        <f>IF(OR($B45-S$5&gt;74, $B45-S$5=73, $B45-S$5=1, $B45-S$5&lt;0),"",ROUND(($B45-S$5)*'수학 표준점수 테이블'!$H$10+S$5*'수학 표준점수 테이블'!$H$11+'수학 표준점수 테이블'!$H$14,0))</f>
        <v>113</v>
      </c>
      <c r="T45" s="76">
        <f>IF(OR($B45-T$5&gt;74, $B45-T$5=73, $B45-T$5=1, $B45-T$5&lt;0),"",ROUND(($B45-T$5)*'수학 표준점수 테이블'!$H$10+T$5*'수학 표준점수 테이블'!$H$11+'수학 표준점수 테이블'!$H$14,0))</f>
        <v>113</v>
      </c>
      <c r="U45" s="76">
        <f>IF(OR($B45-U$5&gt;74, $B45-U$5=73, $B45-U$5=1, $B45-U$5&lt;0),"",ROUND(($B45-U$5)*'수학 표준점수 테이블'!$H$10+U$5*'수학 표준점수 테이블'!$H$11+'수학 표준점수 테이블'!$H$14,0))</f>
        <v>113</v>
      </c>
      <c r="V45" s="76">
        <f>IF(OR($B45-V$5&gt;74, $B45-V$5=73, $B45-V$5=1, $B45-V$5&lt;0),"",ROUND(($B45-V$5)*'수학 표준점수 테이블'!$H$10+V$5*'수학 표준점수 테이블'!$H$11+'수학 표준점수 테이블'!$H$14,0))</f>
        <v>112</v>
      </c>
      <c r="W45" s="76">
        <f>IF(OR($B45-W$5&gt;74, $B45-W$5=73, $B45-W$5=1, $B45-W$5&lt;0),"",ROUND(($B45-W$5)*'수학 표준점수 테이블'!$H$10+W$5*'수학 표준점수 테이블'!$H$11+'수학 표준점수 테이블'!$H$14,0))</f>
        <v>112</v>
      </c>
      <c r="X45" s="76">
        <f>IF(OR($B45-X$5&gt;74, $B45-X$5=73, $B45-X$5=1, $B45-X$5&lt;0),"",ROUND(($B45-X$5)*'수학 표준점수 테이블'!$H$10+X$5*'수학 표준점수 테이블'!$H$11+'수학 표준점수 테이블'!$H$14,0))</f>
        <v>112</v>
      </c>
      <c r="Y45" s="76">
        <f>IF(OR($B45-Y$5&gt;74, $B45-Y$5=73, $B45-Y$5=1, $B45-Y$5&lt;0),"",ROUND(($B45-Y$5)*'수학 표준점수 테이블'!$H$10+Y$5*'수학 표준점수 테이블'!$H$11+'수학 표준점수 테이블'!$H$14,0))</f>
        <v>112</v>
      </c>
      <c r="Z45" s="76">
        <f>IF(OR($B45-Z$5&gt;74, $B45-Z$5=73, $B45-Z$5=1, $B45-Z$5&lt;0),"",ROUND(($B45-Z$5)*'수학 표준점수 테이블'!$H$10+Z$5*'수학 표준점수 테이블'!$H$11+'수학 표준점수 테이블'!$H$14,0))</f>
        <v>112</v>
      </c>
      <c r="AA45" s="77">
        <f>IF(OR($B45-AA$5&gt;74, $B45-AA$5=73, $B45-AA$5=1, $B45-AA$5&lt;0),"",ROUND(($B45-AA$5)*'수학 표준점수 테이블'!$H$10+AA$5*'수학 표준점수 테이블'!$H$11+'수학 표준점수 테이블'!$H$14,0))</f>
        <v>112</v>
      </c>
      <c r="AB45" s="34"/>
      <c r="AC45" s="34">
        <f t="shared" si="0"/>
        <v>112</v>
      </c>
      <c r="AD45" s="34">
        <f t="shared" si="1"/>
        <v>113</v>
      </c>
      <c r="AE45" s="35" t="str">
        <f t="shared" si="6"/>
        <v>112 ~ 113</v>
      </c>
      <c r="AF45" s="35">
        <f t="shared" si="4"/>
        <v>4</v>
      </c>
      <c r="AG45" s="35">
        <f t="shared" si="4"/>
        <v>4</v>
      </c>
      <c r="AH45" s="35">
        <f t="shared" si="5"/>
        <v>4</v>
      </c>
      <c r="AI45" s="194" t="str">
        <f t="shared" si="2"/>
        <v>4등급</v>
      </c>
      <c r="AJ45" s="32" t="e">
        <f>IF(AC45=AD45,VLOOKUP(AE45,'인원 입력 기능'!$B$5:$F$102,6,0), VLOOKUP(AC45,'인원 입력 기능'!$B$5:$F$102,6,0)&amp;" ~ "&amp;VLOOKUP(AD45,'인원 입력 기능'!$B$5:$F$102,6,0))</f>
        <v>#REF!</v>
      </c>
    </row>
    <row r="46" spans="1:36">
      <c r="A46" s="16"/>
      <c r="B46" s="84">
        <v>60</v>
      </c>
      <c r="C46" s="68">
        <f>IF(OR($B46-C$5&gt;74, $B46-C$5=73, $B46-C$5=1, $B46-C$5&lt;0),"",ROUND(($B46-C$5)*'수학 표준점수 테이블'!$H$10+C$5*'수학 표준점수 테이블'!$H$11+'수학 표준점수 테이블'!$H$14,0))</f>
        <v>112</v>
      </c>
      <c r="D46" s="68">
        <f>IF(OR($B46-D$5&gt;74, $B46-D$5=73, $B46-D$5=1, $B46-D$5&lt;0),"",ROUND(($B46-D$5)*'수학 표준점수 테이블'!$H$10+D$5*'수학 표준점수 테이블'!$H$11+'수학 표준점수 테이블'!$H$14,0))</f>
        <v>112</v>
      </c>
      <c r="E46" s="68">
        <f>IF(OR($B46-E$5&gt;74, $B46-E$5=73, $B46-E$5=1, $B46-E$5&lt;0),"",ROUND(($B46-E$5)*'수학 표준점수 테이블'!$H$10+E$5*'수학 표준점수 테이블'!$H$11+'수학 표준점수 테이블'!$H$14,0))</f>
        <v>112</v>
      </c>
      <c r="F46" s="68">
        <f>IF(OR($B46-F$5&gt;74, $B46-F$5=73, $B46-F$5=1, $B46-F$5&lt;0),"",ROUND(($B46-F$5)*'수학 표준점수 테이블'!$H$10+F$5*'수학 표준점수 테이블'!$H$11+'수학 표준점수 테이블'!$H$14,0))</f>
        <v>112</v>
      </c>
      <c r="G46" s="68">
        <f>IF(OR($B46-G$5&gt;74, $B46-G$5=73, $B46-G$5=1, $B46-G$5&lt;0),"",ROUND(($B46-G$5)*'수학 표준점수 테이블'!$H$10+G$5*'수학 표준점수 테이블'!$H$11+'수학 표준점수 테이블'!$H$14,0))</f>
        <v>112</v>
      </c>
      <c r="H46" s="68">
        <f>IF(OR($B46-H$5&gt;74, $B46-H$5=73, $B46-H$5=1, $B46-H$5&lt;0),"",ROUND(($B46-H$5)*'수학 표준점수 테이블'!$H$10+H$5*'수학 표준점수 테이블'!$H$11+'수학 표준점수 테이블'!$H$14,0))</f>
        <v>112</v>
      </c>
      <c r="I46" s="68">
        <f>IF(OR($B46-I$5&gt;74, $B46-I$5=73, $B46-I$5=1, $B46-I$5&lt;0),"",ROUND(($B46-I$5)*'수학 표준점수 테이블'!$H$10+I$5*'수학 표준점수 테이블'!$H$11+'수학 표준점수 테이블'!$H$14,0))</f>
        <v>112</v>
      </c>
      <c r="J46" s="68">
        <f>IF(OR($B46-J$5&gt;74, $B46-J$5=73, $B46-J$5=1, $B46-J$5&lt;0),"",ROUND(($B46-J$5)*'수학 표준점수 테이블'!$H$10+J$5*'수학 표준점수 테이블'!$H$11+'수학 표준점수 테이블'!$H$14,0))</f>
        <v>112</v>
      </c>
      <c r="K46" s="68">
        <f>IF(OR($B46-K$5&gt;74, $B46-K$5=73, $B46-K$5=1, $B46-K$5&lt;0),"",ROUND(($B46-K$5)*'수학 표준점수 테이블'!$H$10+K$5*'수학 표준점수 테이블'!$H$11+'수학 표준점수 테이블'!$H$14,0))</f>
        <v>112</v>
      </c>
      <c r="L46" s="68">
        <f>IF(OR($B46-L$5&gt;74, $B46-L$5=73, $B46-L$5=1, $B46-L$5&lt;0),"",ROUND(($B46-L$5)*'수학 표준점수 테이블'!$H$10+L$5*'수학 표준점수 테이블'!$H$11+'수학 표준점수 테이블'!$H$14,0))</f>
        <v>112</v>
      </c>
      <c r="M46" s="68">
        <f>IF(OR($B46-M$5&gt;74, $B46-M$5=73, $B46-M$5=1, $B46-M$5&lt;0),"",ROUND(($B46-M$5)*'수학 표준점수 테이블'!$H$10+M$5*'수학 표준점수 테이블'!$H$11+'수학 표준점수 테이블'!$H$14,0))</f>
        <v>112</v>
      </c>
      <c r="N46" s="68">
        <f>IF(OR($B46-N$5&gt;74, $B46-N$5=73, $B46-N$5=1, $B46-N$5&lt;0),"",ROUND(($B46-N$5)*'수학 표준점수 테이블'!$H$10+N$5*'수학 표준점수 테이블'!$H$11+'수학 표준점수 테이블'!$H$14,0))</f>
        <v>112</v>
      </c>
      <c r="O46" s="68">
        <f>IF(OR($B46-O$5&gt;74, $B46-O$5=73, $B46-O$5=1, $B46-O$5&lt;0),"",ROUND(($B46-O$5)*'수학 표준점수 테이블'!$H$10+O$5*'수학 표준점수 테이블'!$H$11+'수학 표준점수 테이블'!$H$14,0))</f>
        <v>112</v>
      </c>
      <c r="P46" s="68">
        <f>IF(OR($B46-P$5&gt;74, $B46-P$5=73, $B46-P$5=1, $B46-P$5&lt;0),"",ROUND(($B46-P$5)*'수학 표준점수 테이블'!$H$10+P$5*'수학 표준점수 테이블'!$H$11+'수학 표준점수 테이블'!$H$14,0))</f>
        <v>112</v>
      </c>
      <c r="Q46" s="68">
        <f>IF(OR($B46-Q$5&gt;74, $B46-Q$5=73, $B46-Q$5=1, $B46-Q$5&lt;0),"",ROUND(($B46-Q$5)*'수학 표준점수 테이블'!$H$10+Q$5*'수학 표준점수 테이블'!$H$11+'수학 표준점수 테이블'!$H$14,0))</f>
        <v>112</v>
      </c>
      <c r="R46" s="68">
        <f>IF(OR($B46-R$5&gt;74, $B46-R$5=73, $B46-R$5=1, $B46-R$5&lt;0),"",ROUND(($B46-R$5)*'수학 표준점수 테이블'!$H$10+R$5*'수학 표준점수 테이블'!$H$11+'수학 표준점수 테이블'!$H$14,0))</f>
        <v>112</v>
      </c>
      <c r="S46" s="68">
        <f>IF(OR($B46-S$5&gt;74, $B46-S$5=73, $B46-S$5=1, $B46-S$5&lt;0),"",ROUND(($B46-S$5)*'수학 표준점수 테이블'!$H$10+S$5*'수학 표준점수 테이블'!$H$11+'수학 표준점수 테이블'!$H$14,0))</f>
        <v>112</v>
      </c>
      <c r="T46" s="68">
        <f>IF(OR($B46-T$5&gt;74, $B46-T$5=73, $B46-T$5=1, $B46-T$5&lt;0),"",ROUND(($B46-T$5)*'수학 표준점수 테이블'!$H$10+T$5*'수학 표준점수 테이블'!$H$11+'수학 표준점수 테이블'!$H$14,0))</f>
        <v>112</v>
      </c>
      <c r="U46" s="68">
        <f>IF(OR($B46-U$5&gt;74, $B46-U$5=73, $B46-U$5=1, $B46-U$5&lt;0),"",ROUND(($B46-U$5)*'수학 표준점수 테이블'!$H$10+U$5*'수학 표준점수 테이블'!$H$11+'수학 표준점수 테이블'!$H$14,0))</f>
        <v>112</v>
      </c>
      <c r="V46" s="68">
        <f>IF(OR($B46-V$5&gt;74, $B46-V$5=73, $B46-V$5=1, $B46-V$5&lt;0),"",ROUND(($B46-V$5)*'수학 표준점수 테이블'!$H$10+V$5*'수학 표준점수 테이블'!$H$11+'수학 표준점수 테이블'!$H$14,0))</f>
        <v>112</v>
      </c>
      <c r="W46" s="68">
        <f>IF(OR($B46-W$5&gt;74, $B46-W$5=73, $B46-W$5=1, $B46-W$5&lt;0),"",ROUND(($B46-W$5)*'수학 표준점수 테이블'!$H$10+W$5*'수학 표준점수 테이블'!$H$11+'수학 표준점수 테이블'!$H$14,0))</f>
        <v>112</v>
      </c>
      <c r="X46" s="68">
        <f>IF(OR($B46-X$5&gt;74, $B46-X$5=73, $B46-X$5=1, $B46-X$5&lt;0),"",ROUND(($B46-X$5)*'수학 표준점수 테이블'!$H$10+X$5*'수학 표준점수 테이블'!$H$11+'수학 표준점수 테이블'!$H$14,0))</f>
        <v>112</v>
      </c>
      <c r="Y46" s="68">
        <f>IF(OR($B46-Y$5&gt;74, $B46-Y$5=73, $B46-Y$5=1, $B46-Y$5&lt;0),"",ROUND(($B46-Y$5)*'수학 표준점수 테이블'!$H$10+Y$5*'수학 표준점수 테이블'!$H$11+'수학 표준점수 테이블'!$H$14,0))</f>
        <v>112</v>
      </c>
      <c r="Z46" s="68">
        <f>IF(OR($B46-Z$5&gt;74, $B46-Z$5=73, $B46-Z$5=1, $B46-Z$5&lt;0),"",ROUND(($B46-Z$5)*'수학 표준점수 테이블'!$H$10+Z$5*'수학 표준점수 테이블'!$H$11+'수학 표준점수 테이블'!$H$14,0))</f>
        <v>112</v>
      </c>
      <c r="AA46" s="69">
        <f>IF(OR($B46-AA$5&gt;74, $B46-AA$5=73, $B46-AA$5=1, $B46-AA$5&lt;0),"",ROUND(($B46-AA$5)*'수학 표준점수 테이블'!$H$10+AA$5*'수학 표준점수 테이블'!$H$11+'수학 표준점수 테이블'!$H$14,0))</f>
        <v>112</v>
      </c>
      <c r="AB46" s="34"/>
      <c r="AC46" s="34">
        <f t="shared" si="0"/>
        <v>112</v>
      </c>
      <c r="AD46" s="34">
        <f t="shared" si="1"/>
        <v>112</v>
      </c>
      <c r="AE46" s="35">
        <f t="shared" si="6"/>
        <v>112</v>
      </c>
      <c r="AF46" s="35">
        <f t="shared" si="4"/>
        <v>4</v>
      </c>
      <c r="AG46" s="35">
        <f t="shared" si="4"/>
        <v>4</v>
      </c>
      <c r="AH46" s="35">
        <f t="shared" si="5"/>
        <v>4</v>
      </c>
      <c r="AI46" s="194" t="str">
        <f t="shared" si="2"/>
        <v>4등급</v>
      </c>
      <c r="AJ46" s="32" t="e">
        <f>IF(AC46=AD46,VLOOKUP(AE46,'인원 입력 기능'!$B$5:$F$102,6,0), VLOOKUP(AC46,'인원 입력 기능'!$B$5:$F$102,6,0)&amp;" ~ "&amp;VLOOKUP(AD46,'인원 입력 기능'!$B$5:$F$102,6,0))</f>
        <v>#REF!</v>
      </c>
    </row>
    <row r="47" spans="1:36">
      <c r="A47" s="16"/>
      <c r="B47" s="84">
        <v>59</v>
      </c>
      <c r="C47" s="68">
        <f>IF(OR($B47-C$5&gt;74, $B47-C$5=73, $B47-C$5=1, $B47-C$5&lt;0),"",ROUND(($B47-C$5)*'수학 표준점수 테이블'!$H$10+C$5*'수학 표준점수 테이블'!$H$11+'수학 표준점수 테이블'!$H$14,0))</f>
        <v>111</v>
      </c>
      <c r="D47" s="68">
        <f>IF(OR($B47-D$5&gt;74, $B47-D$5=73, $B47-D$5=1, $B47-D$5&lt;0),"",ROUND(($B47-D$5)*'수학 표준점수 테이블'!$H$10+D$5*'수학 표준점수 테이블'!$H$11+'수학 표준점수 테이블'!$H$14,0))</f>
        <v>111</v>
      </c>
      <c r="E47" s="68">
        <f>IF(OR($B47-E$5&gt;74, $B47-E$5=73, $B47-E$5=1, $B47-E$5&lt;0),"",ROUND(($B47-E$5)*'수학 표준점수 테이블'!$H$10+E$5*'수학 표준점수 테이블'!$H$11+'수학 표준점수 테이블'!$H$14,0))</f>
        <v>111</v>
      </c>
      <c r="F47" s="68">
        <f>IF(OR($B47-F$5&gt;74, $B47-F$5=73, $B47-F$5=1, $B47-F$5&lt;0),"",ROUND(($B47-F$5)*'수학 표준점수 테이블'!$H$10+F$5*'수학 표준점수 테이블'!$H$11+'수학 표준점수 테이블'!$H$14,0))</f>
        <v>111</v>
      </c>
      <c r="G47" s="68">
        <f>IF(OR($B47-G$5&gt;74, $B47-G$5=73, $B47-G$5=1, $B47-G$5&lt;0),"",ROUND(($B47-G$5)*'수학 표준점수 테이블'!$H$10+G$5*'수학 표준점수 테이블'!$H$11+'수학 표준점수 테이블'!$H$14,0))</f>
        <v>111</v>
      </c>
      <c r="H47" s="68">
        <f>IF(OR($B47-H$5&gt;74, $B47-H$5=73, $B47-H$5=1, $B47-H$5&lt;0),"",ROUND(($B47-H$5)*'수학 표준점수 테이블'!$H$10+H$5*'수학 표준점수 테이블'!$H$11+'수학 표준점수 테이블'!$H$14,0))</f>
        <v>111</v>
      </c>
      <c r="I47" s="68">
        <f>IF(OR($B47-I$5&gt;74, $B47-I$5=73, $B47-I$5=1, $B47-I$5&lt;0),"",ROUND(($B47-I$5)*'수학 표준점수 테이블'!$H$10+I$5*'수학 표준점수 테이블'!$H$11+'수학 표준점수 테이블'!$H$14,0))</f>
        <v>111</v>
      </c>
      <c r="J47" s="68">
        <f>IF(OR($B47-J$5&gt;74, $B47-J$5=73, $B47-J$5=1, $B47-J$5&lt;0),"",ROUND(($B47-J$5)*'수학 표준점수 테이블'!$H$10+J$5*'수학 표준점수 테이블'!$H$11+'수학 표준점수 테이블'!$H$14,0))</f>
        <v>111</v>
      </c>
      <c r="K47" s="68">
        <f>IF(OR($B47-K$5&gt;74, $B47-K$5=73, $B47-K$5=1, $B47-K$5&lt;0),"",ROUND(($B47-K$5)*'수학 표준점수 테이블'!$H$10+K$5*'수학 표준점수 테이블'!$H$11+'수학 표준점수 테이블'!$H$14,0))</f>
        <v>111</v>
      </c>
      <c r="L47" s="68">
        <f>IF(OR($B47-L$5&gt;74, $B47-L$5=73, $B47-L$5=1, $B47-L$5&lt;0),"",ROUND(($B47-L$5)*'수학 표준점수 테이블'!$H$10+L$5*'수학 표준점수 테이블'!$H$11+'수학 표준점수 테이블'!$H$14,0))</f>
        <v>111</v>
      </c>
      <c r="M47" s="68">
        <f>IF(OR($B47-M$5&gt;74, $B47-M$5=73, $B47-M$5=1, $B47-M$5&lt;0),"",ROUND(($B47-M$5)*'수학 표준점수 테이블'!$H$10+M$5*'수학 표준점수 테이블'!$H$11+'수학 표준점수 테이블'!$H$14,0))</f>
        <v>111</v>
      </c>
      <c r="N47" s="68">
        <f>IF(OR($B47-N$5&gt;74, $B47-N$5=73, $B47-N$5=1, $B47-N$5&lt;0),"",ROUND(($B47-N$5)*'수학 표준점수 테이블'!$H$10+N$5*'수학 표준점수 테이블'!$H$11+'수학 표준점수 테이블'!$H$14,0))</f>
        <v>111</v>
      </c>
      <c r="O47" s="68">
        <f>IF(OR($B47-O$5&gt;74, $B47-O$5=73, $B47-O$5=1, $B47-O$5&lt;0),"",ROUND(($B47-O$5)*'수학 표준점수 테이블'!$H$10+O$5*'수학 표준점수 테이블'!$H$11+'수학 표준점수 테이블'!$H$14,0))</f>
        <v>111</v>
      </c>
      <c r="P47" s="68">
        <f>IF(OR($B47-P$5&gt;74, $B47-P$5=73, $B47-P$5=1, $B47-P$5&lt;0),"",ROUND(($B47-P$5)*'수학 표준점수 테이블'!$H$10+P$5*'수학 표준점수 테이블'!$H$11+'수학 표준점수 테이블'!$H$14,0))</f>
        <v>111</v>
      </c>
      <c r="Q47" s="68">
        <f>IF(OR($B47-Q$5&gt;74, $B47-Q$5=73, $B47-Q$5=1, $B47-Q$5&lt;0),"",ROUND(($B47-Q$5)*'수학 표준점수 테이블'!$H$10+Q$5*'수학 표준점수 테이블'!$H$11+'수학 표준점수 테이블'!$H$14,0))</f>
        <v>111</v>
      </c>
      <c r="R47" s="68">
        <f>IF(OR($B47-R$5&gt;74, $B47-R$5=73, $B47-R$5=1, $B47-R$5&lt;0),"",ROUND(($B47-R$5)*'수학 표준점수 테이블'!$H$10+R$5*'수학 표준점수 테이블'!$H$11+'수학 표준점수 테이블'!$H$14,0))</f>
        <v>111</v>
      </c>
      <c r="S47" s="68">
        <f>IF(OR($B47-S$5&gt;74, $B47-S$5=73, $B47-S$5=1, $B47-S$5&lt;0),"",ROUND(($B47-S$5)*'수학 표준점수 테이블'!$H$10+S$5*'수학 표준점수 테이블'!$H$11+'수학 표준점수 테이블'!$H$14,0))</f>
        <v>111</v>
      </c>
      <c r="T47" s="68">
        <f>IF(OR($B47-T$5&gt;74, $B47-T$5=73, $B47-T$5=1, $B47-T$5&lt;0),"",ROUND(($B47-T$5)*'수학 표준점수 테이블'!$H$10+T$5*'수학 표준점수 테이블'!$H$11+'수학 표준점수 테이블'!$H$14,0))</f>
        <v>111</v>
      </c>
      <c r="U47" s="68">
        <f>IF(OR($B47-U$5&gt;74, $B47-U$5=73, $B47-U$5=1, $B47-U$5&lt;0),"",ROUND(($B47-U$5)*'수학 표준점수 테이블'!$H$10+U$5*'수학 표준점수 테이블'!$H$11+'수학 표준점수 테이블'!$H$14,0))</f>
        <v>111</v>
      </c>
      <c r="V47" s="68">
        <f>IF(OR($B47-V$5&gt;74, $B47-V$5=73, $B47-V$5=1, $B47-V$5&lt;0),"",ROUND(($B47-V$5)*'수학 표준점수 테이블'!$H$10+V$5*'수학 표준점수 테이블'!$H$11+'수학 표준점수 테이블'!$H$14,0))</f>
        <v>111</v>
      </c>
      <c r="W47" s="68">
        <f>IF(OR($B47-W$5&gt;74, $B47-W$5=73, $B47-W$5=1, $B47-W$5&lt;0),"",ROUND(($B47-W$5)*'수학 표준점수 테이블'!$H$10+W$5*'수학 표준점수 테이블'!$H$11+'수학 표준점수 테이블'!$H$14,0))</f>
        <v>111</v>
      </c>
      <c r="X47" s="68">
        <f>IF(OR($B47-X$5&gt;74, $B47-X$5=73, $B47-X$5=1, $B47-X$5&lt;0),"",ROUND(($B47-X$5)*'수학 표준점수 테이블'!$H$10+X$5*'수학 표준점수 테이블'!$H$11+'수학 표준점수 테이블'!$H$14,0))</f>
        <v>111</v>
      </c>
      <c r="Y47" s="68">
        <f>IF(OR($B47-Y$5&gt;74, $B47-Y$5=73, $B47-Y$5=1, $B47-Y$5&lt;0),"",ROUND(($B47-Y$5)*'수학 표준점수 테이블'!$H$10+Y$5*'수학 표준점수 테이블'!$H$11+'수학 표준점수 테이블'!$H$14,0))</f>
        <v>111</v>
      </c>
      <c r="Z47" s="68">
        <f>IF(OR($B47-Z$5&gt;74, $B47-Z$5=73, $B47-Z$5=1, $B47-Z$5&lt;0),"",ROUND(($B47-Z$5)*'수학 표준점수 테이블'!$H$10+Z$5*'수학 표준점수 테이블'!$H$11+'수학 표준점수 테이블'!$H$14,0))</f>
        <v>111</v>
      </c>
      <c r="AA47" s="69">
        <f>IF(OR($B47-AA$5&gt;74, $B47-AA$5=73, $B47-AA$5=1, $B47-AA$5&lt;0),"",ROUND(($B47-AA$5)*'수학 표준점수 테이블'!$H$10+AA$5*'수학 표준점수 테이블'!$H$11+'수학 표준점수 테이블'!$H$14,0))</f>
        <v>111</v>
      </c>
      <c r="AB47" s="34"/>
      <c r="AC47" s="34">
        <f t="shared" si="0"/>
        <v>111</v>
      </c>
      <c r="AD47" s="34">
        <f t="shared" si="1"/>
        <v>111</v>
      </c>
      <c r="AE47" s="35">
        <f t="shared" si="6"/>
        <v>111</v>
      </c>
      <c r="AF47" s="35">
        <f t="shared" si="4"/>
        <v>4</v>
      </c>
      <c r="AG47" s="35">
        <f t="shared" si="4"/>
        <v>4</v>
      </c>
      <c r="AH47" s="35">
        <f t="shared" si="5"/>
        <v>4</v>
      </c>
      <c r="AI47" s="194" t="str">
        <f t="shared" si="2"/>
        <v>4등급</v>
      </c>
      <c r="AJ47" s="32" t="e">
        <f>IF(AC47=AD47,VLOOKUP(AE47,'인원 입력 기능'!$B$5:$F$102,6,0), VLOOKUP(AC47,'인원 입력 기능'!$B$5:$F$102,6,0)&amp;" ~ "&amp;VLOOKUP(AD47,'인원 입력 기능'!$B$5:$F$102,6,0))</f>
        <v>#REF!</v>
      </c>
    </row>
    <row r="48" spans="1:36">
      <c r="A48" s="16"/>
      <c r="B48" s="84">
        <v>58</v>
      </c>
      <c r="C48" s="68">
        <f>IF(OR($B48-C$5&gt;74, $B48-C$5=73, $B48-C$5=1, $B48-C$5&lt;0),"",ROUND(($B48-C$5)*'수학 표준점수 테이블'!$H$10+C$5*'수학 표준점수 테이블'!$H$11+'수학 표준점수 테이블'!$H$14,0))</f>
        <v>110</v>
      </c>
      <c r="D48" s="68">
        <f>IF(OR($B48-D$5&gt;74, $B48-D$5=73, $B48-D$5=1, $B48-D$5&lt;0),"",ROUND(($B48-D$5)*'수학 표준점수 테이블'!$H$10+D$5*'수학 표준점수 테이블'!$H$11+'수학 표준점수 테이블'!$H$14,0))</f>
        <v>110</v>
      </c>
      <c r="E48" s="68">
        <f>IF(OR($B48-E$5&gt;74, $B48-E$5=73, $B48-E$5=1, $B48-E$5&lt;0),"",ROUND(($B48-E$5)*'수학 표준점수 테이블'!$H$10+E$5*'수학 표준점수 테이블'!$H$11+'수학 표준점수 테이블'!$H$14,0))</f>
        <v>110</v>
      </c>
      <c r="F48" s="68">
        <f>IF(OR($B48-F$5&gt;74, $B48-F$5=73, $B48-F$5=1, $B48-F$5&lt;0),"",ROUND(($B48-F$5)*'수학 표준점수 테이블'!$H$10+F$5*'수학 표준점수 테이블'!$H$11+'수학 표준점수 테이블'!$H$14,0))</f>
        <v>110</v>
      </c>
      <c r="G48" s="68">
        <f>IF(OR($B48-G$5&gt;74, $B48-G$5=73, $B48-G$5=1, $B48-G$5&lt;0),"",ROUND(($B48-G$5)*'수학 표준점수 테이블'!$H$10+G$5*'수학 표준점수 테이블'!$H$11+'수학 표준점수 테이블'!$H$14,0))</f>
        <v>110</v>
      </c>
      <c r="H48" s="68">
        <f>IF(OR($B48-H$5&gt;74, $B48-H$5=73, $B48-H$5=1, $B48-H$5&lt;0),"",ROUND(($B48-H$5)*'수학 표준점수 테이블'!$H$10+H$5*'수학 표준점수 테이블'!$H$11+'수학 표준점수 테이블'!$H$14,0))</f>
        <v>110</v>
      </c>
      <c r="I48" s="68">
        <f>IF(OR($B48-I$5&gt;74, $B48-I$5=73, $B48-I$5=1, $B48-I$5&lt;0),"",ROUND(($B48-I$5)*'수학 표준점수 테이블'!$H$10+I$5*'수학 표준점수 테이블'!$H$11+'수학 표준점수 테이블'!$H$14,0))</f>
        <v>110</v>
      </c>
      <c r="J48" s="68">
        <f>IF(OR($B48-J$5&gt;74, $B48-J$5=73, $B48-J$5=1, $B48-J$5&lt;0),"",ROUND(($B48-J$5)*'수학 표준점수 테이블'!$H$10+J$5*'수학 표준점수 테이블'!$H$11+'수학 표준점수 테이블'!$H$14,0))</f>
        <v>110</v>
      </c>
      <c r="K48" s="68">
        <f>IF(OR($B48-K$5&gt;74, $B48-K$5=73, $B48-K$5=1, $B48-K$5&lt;0),"",ROUND(($B48-K$5)*'수학 표준점수 테이블'!$H$10+K$5*'수학 표준점수 테이블'!$H$11+'수학 표준점수 테이블'!$H$14,0))</f>
        <v>110</v>
      </c>
      <c r="L48" s="68">
        <f>IF(OR($B48-L$5&gt;74, $B48-L$5=73, $B48-L$5=1, $B48-L$5&lt;0),"",ROUND(($B48-L$5)*'수학 표준점수 테이블'!$H$10+L$5*'수학 표준점수 테이블'!$H$11+'수학 표준점수 테이블'!$H$14,0))</f>
        <v>110</v>
      </c>
      <c r="M48" s="68">
        <f>IF(OR($B48-M$5&gt;74, $B48-M$5=73, $B48-M$5=1, $B48-M$5&lt;0),"",ROUND(($B48-M$5)*'수학 표준점수 테이블'!$H$10+M$5*'수학 표준점수 테이블'!$H$11+'수학 표준점수 테이블'!$H$14,0))</f>
        <v>110</v>
      </c>
      <c r="N48" s="68">
        <f>IF(OR($B48-N$5&gt;74, $B48-N$5=73, $B48-N$5=1, $B48-N$5&lt;0),"",ROUND(($B48-N$5)*'수학 표준점수 테이블'!$H$10+N$5*'수학 표준점수 테이블'!$H$11+'수학 표준점수 테이블'!$H$14,0))</f>
        <v>110</v>
      </c>
      <c r="O48" s="68">
        <f>IF(OR($B48-O$5&gt;74, $B48-O$5=73, $B48-O$5=1, $B48-O$5&lt;0),"",ROUND(($B48-O$5)*'수학 표준점수 테이블'!$H$10+O$5*'수학 표준점수 테이블'!$H$11+'수학 표준점수 테이블'!$H$14,0))</f>
        <v>110</v>
      </c>
      <c r="P48" s="68">
        <f>IF(OR($B48-P$5&gt;74, $B48-P$5=73, $B48-P$5=1, $B48-P$5&lt;0),"",ROUND(($B48-P$5)*'수학 표준점수 테이블'!$H$10+P$5*'수학 표준점수 테이블'!$H$11+'수학 표준점수 테이블'!$H$14,0))</f>
        <v>110</v>
      </c>
      <c r="Q48" s="68">
        <f>IF(OR($B48-Q$5&gt;74, $B48-Q$5=73, $B48-Q$5=1, $B48-Q$5&lt;0),"",ROUND(($B48-Q$5)*'수학 표준점수 테이블'!$H$10+Q$5*'수학 표준점수 테이블'!$H$11+'수학 표준점수 테이블'!$H$14,0))</f>
        <v>110</v>
      </c>
      <c r="R48" s="68">
        <f>IF(OR($B48-R$5&gt;74, $B48-R$5=73, $B48-R$5=1, $B48-R$5&lt;0),"",ROUND(($B48-R$5)*'수학 표준점수 테이블'!$H$10+R$5*'수학 표준점수 테이블'!$H$11+'수학 표준점수 테이블'!$H$14,0))</f>
        <v>110</v>
      </c>
      <c r="S48" s="68">
        <f>IF(OR($B48-S$5&gt;74, $B48-S$5=73, $B48-S$5=1, $B48-S$5&lt;0),"",ROUND(($B48-S$5)*'수학 표준점수 테이블'!$H$10+S$5*'수학 표준점수 테이블'!$H$11+'수학 표준점수 테이블'!$H$14,0))</f>
        <v>110</v>
      </c>
      <c r="T48" s="68">
        <f>IF(OR($B48-T$5&gt;74, $B48-T$5=73, $B48-T$5=1, $B48-T$5&lt;0),"",ROUND(($B48-T$5)*'수학 표준점수 테이블'!$H$10+T$5*'수학 표준점수 테이블'!$H$11+'수학 표준점수 테이블'!$H$14,0))</f>
        <v>110</v>
      </c>
      <c r="U48" s="68">
        <f>IF(OR($B48-U$5&gt;74, $B48-U$5=73, $B48-U$5=1, $B48-U$5&lt;0),"",ROUND(($B48-U$5)*'수학 표준점수 테이블'!$H$10+U$5*'수학 표준점수 테이블'!$H$11+'수학 표준점수 테이블'!$H$14,0))</f>
        <v>110</v>
      </c>
      <c r="V48" s="68">
        <f>IF(OR($B48-V$5&gt;74, $B48-V$5=73, $B48-V$5=1, $B48-V$5&lt;0),"",ROUND(($B48-V$5)*'수학 표준점수 테이블'!$H$10+V$5*'수학 표준점수 테이블'!$H$11+'수학 표준점수 테이블'!$H$14,0))</f>
        <v>110</v>
      </c>
      <c r="W48" s="68">
        <f>IF(OR($B48-W$5&gt;74, $B48-W$5=73, $B48-W$5=1, $B48-W$5&lt;0),"",ROUND(($B48-W$5)*'수학 표준점수 테이블'!$H$10+W$5*'수학 표준점수 테이블'!$H$11+'수학 표준점수 테이블'!$H$14,0))</f>
        <v>110</v>
      </c>
      <c r="X48" s="68">
        <f>IF(OR($B48-X$5&gt;74, $B48-X$5=73, $B48-X$5=1, $B48-X$5&lt;0),"",ROUND(($B48-X$5)*'수학 표준점수 테이블'!$H$10+X$5*'수학 표준점수 테이블'!$H$11+'수학 표준점수 테이블'!$H$14,0))</f>
        <v>110</v>
      </c>
      <c r="Y48" s="68">
        <f>IF(OR($B48-Y$5&gt;74, $B48-Y$5=73, $B48-Y$5=1, $B48-Y$5&lt;0),"",ROUND(($B48-Y$5)*'수학 표준점수 테이블'!$H$10+Y$5*'수학 표준점수 테이블'!$H$11+'수학 표준점수 테이블'!$H$14,0))</f>
        <v>110</v>
      </c>
      <c r="Z48" s="68">
        <f>IF(OR($B48-Z$5&gt;74, $B48-Z$5=73, $B48-Z$5=1, $B48-Z$5&lt;0),"",ROUND(($B48-Z$5)*'수학 표준점수 테이블'!$H$10+Z$5*'수학 표준점수 테이블'!$H$11+'수학 표준점수 테이블'!$H$14,0))</f>
        <v>110</v>
      </c>
      <c r="AA48" s="69">
        <f>IF(OR($B48-AA$5&gt;74, $B48-AA$5=73, $B48-AA$5=1, $B48-AA$5&lt;0),"",ROUND(($B48-AA$5)*'수학 표준점수 테이블'!$H$10+AA$5*'수학 표준점수 테이블'!$H$11+'수학 표준점수 테이블'!$H$14,0))</f>
        <v>110</v>
      </c>
      <c r="AB48" s="34"/>
      <c r="AC48" s="34">
        <f t="shared" si="0"/>
        <v>110</v>
      </c>
      <c r="AD48" s="34">
        <f t="shared" si="1"/>
        <v>110</v>
      </c>
      <c r="AE48" s="35">
        <f t="shared" si="6"/>
        <v>110</v>
      </c>
      <c r="AF48" s="35">
        <f t="shared" si="4"/>
        <v>4</v>
      </c>
      <c r="AG48" s="35">
        <f t="shared" si="4"/>
        <v>4</v>
      </c>
      <c r="AH48" s="35">
        <f t="shared" si="5"/>
        <v>4</v>
      </c>
      <c r="AI48" s="194" t="str">
        <f t="shared" si="2"/>
        <v>4등급</v>
      </c>
      <c r="AJ48" s="32" t="e">
        <f>IF(AC48=AD48,VLOOKUP(AE48,'인원 입력 기능'!$B$5:$F$102,6,0), VLOOKUP(AC48,'인원 입력 기능'!$B$5:$F$102,6,0)&amp;" ~ "&amp;VLOOKUP(AD48,'인원 입력 기능'!$B$5:$F$102,6,0))</f>
        <v>#REF!</v>
      </c>
    </row>
    <row r="49" spans="1:36">
      <c r="A49" s="16"/>
      <c r="B49" s="84">
        <v>57</v>
      </c>
      <c r="C49" s="68">
        <f>IF(OR($B49-C$5&gt;74, $B49-C$5=73, $B49-C$5=1, $B49-C$5&lt;0),"",ROUND(($B49-C$5)*'수학 표준점수 테이블'!$H$10+C$5*'수학 표준점수 테이블'!$H$11+'수학 표준점수 테이블'!$H$14,0))</f>
        <v>110</v>
      </c>
      <c r="D49" s="68">
        <f>IF(OR($B49-D$5&gt;74, $B49-D$5=73, $B49-D$5=1, $B49-D$5&lt;0),"",ROUND(($B49-D$5)*'수학 표준점수 테이블'!$H$10+D$5*'수학 표준점수 테이블'!$H$11+'수학 표준점수 테이블'!$H$14,0))</f>
        <v>110</v>
      </c>
      <c r="E49" s="68">
        <f>IF(OR($B49-E$5&gt;74, $B49-E$5=73, $B49-E$5=1, $B49-E$5&lt;0),"",ROUND(($B49-E$5)*'수학 표준점수 테이블'!$H$10+E$5*'수학 표준점수 테이블'!$H$11+'수학 표준점수 테이블'!$H$14,0))</f>
        <v>109</v>
      </c>
      <c r="F49" s="68">
        <f>IF(OR($B49-F$5&gt;74, $B49-F$5=73, $B49-F$5=1, $B49-F$5&lt;0),"",ROUND(($B49-F$5)*'수학 표준점수 테이블'!$H$10+F$5*'수학 표준점수 테이블'!$H$11+'수학 표준점수 테이블'!$H$14,0))</f>
        <v>109</v>
      </c>
      <c r="G49" s="68">
        <f>IF(OR($B49-G$5&gt;74, $B49-G$5=73, $B49-G$5=1, $B49-G$5&lt;0),"",ROUND(($B49-G$5)*'수학 표준점수 테이블'!$H$10+G$5*'수학 표준점수 테이블'!$H$11+'수학 표준점수 테이블'!$H$14,0))</f>
        <v>109</v>
      </c>
      <c r="H49" s="68">
        <f>IF(OR($B49-H$5&gt;74, $B49-H$5=73, $B49-H$5=1, $B49-H$5&lt;0),"",ROUND(($B49-H$5)*'수학 표준점수 테이블'!$H$10+H$5*'수학 표준점수 테이블'!$H$11+'수학 표준점수 테이블'!$H$14,0))</f>
        <v>109</v>
      </c>
      <c r="I49" s="68">
        <f>IF(OR($B49-I$5&gt;74, $B49-I$5=73, $B49-I$5=1, $B49-I$5&lt;0),"",ROUND(($B49-I$5)*'수학 표준점수 테이블'!$H$10+I$5*'수학 표준점수 테이블'!$H$11+'수학 표준점수 테이블'!$H$14,0))</f>
        <v>109</v>
      </c>
      <c r="J49" s="68">
        <f>IF(OR($B49-J$5&gt;74, $B49-J$5=73, $B49-J$5=1, $B49-J$5&lt;0),"",ROUND(($B49-J$5)*'수학 표준점수 테이블'!$H$10+J$5*'수학 표준점수 테이블'!$H$11+'수학 표준점수 테이블'!$H$14,0))</f>
        <v>109</v>
      </c>
      <c r="K49" s="68">
        <f>IF(OR($B49-K$5&gt;74, $B49-K$5=73, $B49-K$5=1, $B49-K$5&lt;0),"",ROUND(($B49-K$5)*'수학 표준점수 테이블'!$H$10+K$5*'수학 표준점수 테이블'!$H$11+'수학 표준점수 테이블'!$H$14,0))</f>
        <v>109</v>
      </c>
      <c r="L49" s="68">
        <f>IF(OR($B49-L$5&gt;74, $B49-L$5=73, $B49-L$5=1, $B49-L$5&lt;0),"",ROUND(($B49-L$5)*'수학 표준점수 테이블'!$H$10+L$5*'수학 표준점수 테이블'!$H$11+'수학 표준점수 테이블'!$H$14,0))</f>
        <v>109</v>
      </c>
      <c r="M49" s="68">
        <f>IF(OR($B49-M$5&gt;74, $B49-M$5=73, $B49-M$5=1, $B49-M$5&lt;0),"",ROUND(($B49-M$5)*'수학 표준점수 테이블'!$H$10+M$5*'수학 표준점수 테이블'!$H$11+'수학 표준점수 테이블'!$H$14,0))</f>
        <v>109</v>
      </c>
      <c r="N49" s="68">
        <f>IF(OR($B49-N$5&gt;74, $B49-N$5=73, $B49-N$5=1, $B49-N$5&lt;0),"",ROUND(($B49-N$5)*'수학 표준점수 테이블'!$H$10+N$5*'수학 표준점수 테이블'!$H$11+'수학 표준점수 테이블'!$H$14,0))</f>
        <v>109</v>
      </c>
      <c r="O49" s="68">
        <f>IF(OR($B49-O$5&gt;74, $B49-O$5=73, $B49-O$5=1, $B49-O$5&lt;0),"",ROUND(($B49-O$5)*'수학 표준점수 테이블'!$H$10+O$5*'수학 표준점수 테이블'!$H$11+'수학 표준점수 테이블'!$H$14,0))</f>
        <v>109</v>
      </c>
      <c r="P49" s="68">
        <f>IF(OR($B49-P$5&gt;74, $B49-P$5=73, $B49-P$5=1, $B49-P$5&lt;0),"",ROUND(($B49-P$5)*'수학 표준점수 테이블'!$H$10+P$5*'수학 표준점수 테이블'!$H$11+'수학 표준점수 테이블'!$H$14,0))</f>
        <v>109</v>
      </c>
      <c r="Q49" s="68">
        <f>IF(OR($B49-Q$5&gt;74, $B49-Q$5=73, $B49-Q$5=1, $B49-Q$5&lt;0),"",ROUND(($B49-Q$5)*'수학 표준점수 테이블'!$H$10+Q$5*'수학 표준점수 테이블'!$H$11+'수학 표준점수 테이블'!$H$14,0))</f>
        <v>109</v>
      </c>
      <c r="R49" s="68">
        <f>IF(OR($B49-R$5&gt;74, $B49-R$5=73, $B49-R$5=1, $B49-R$5&lt;0),"",ROUND(($B49-R$5)*'수학 표준점수 테이블'!$H$10+R$5*'수학 표준점수 테이블'!$H$11+'수학 표준점수 테이블'!$H$14,0))</f>
        <v>109</v>
      </c>
      <c r="S49" s="68">
        <f>IF(OR($B49-S$5&gt;74, $B49-S$5=73, $B49-S$5=1, $B49-S$5&lt;0),"",ROUND(($B49-S$5)*'수학 표준점수 테이블'!$H$10+S$5*'수학 표준점수 테이블'!$H$11+'수학 표준점수 테이블'!$H$14,0))</f>
        <v>109</v>
      </c>
      <c r="T49" s="68">
        <f>IF(OR($B49-T$5&gt;74, $B49-T$5=73, $B49-T$5=1, $B49-T$5&lt;0),"",ROUND(($B49-T$5)*'수학 표준점수 테이블'!$H$10+T$5*'수학 표준점수 테이블'!$H$11+'수학 표준점수 테이블'!$H$14,0))</f>
        <v>109</v>
      </c>
      <c r="U49" s="68">
        <f>IF(OR($B49-U$5&gt;74, $B49-U$5=73, $B49-U$5=1, $B49-U$5&lt;0),"",ROUND(($B49-U$5)*'수학 표준점수 테이블'!$H$10+U$5*'수학 표준점수 테이블'!$H$11+'수학 표준점수 테이블'!$H$14,0))</f>
        <v>109</v>
      </c>
      <c r="V49" s="68">
        <f>IF(OR($B49-V$5&gt;74, $B49-V$5=73, $B49-V$5=1, $B49-V$5&lt;0),"",ROUND(($B49-V$5)*'수학 표준점수 테이블'!$H$10+V$5*'수학 표준점수 테이블'!$H$11+'수학 표준점수 테이블'!$H$14,0))</f>
        <v>109</v>
      </c>
      <c r="W49" s="68">
        <f>IF(OR($B49-W$5&gt;74, $B49-W$5=73, $B49-W$5=1, $B49-W$5&lt;0),"",ROUND(($B49-W$5)*'수학 표준점수 테이블'!$H$10+W$5*'수학 표준점수 테이블'!$H$11+'수학 표준점수 테이블'!$H$14,0))</f>
        <v>109</v>
      </c>
      <c r="X49" s="68">
        <f>IF(OR($B49-X$5&gt;74, $B49-X$5=73, $B49-X$5=1, $B49-X$5&lt;0),"",ROUND(($B49-X$5)*'수학 표준점수 테이블'!$H$10+X$5*'수학 표준점수 테이블'!$H$11+'수학 표준점수 테이블'!$H$14,0))</f>
        <v>109</v>
      </c>
      <c r="Y49" s="68">
        <f>IF(OR($B49-Y$5&gt;74, $B49-Y$5=73, $B49-Y$5=1, $B49-Y$5&lt;0),"",ROUND(($B49-Y$5)*'수학 표준점수 테이블'!$H$10+Y$5*'수학 표준점수 테이블'!$H$11+'수학 표준점수 테이블'!$H$14,0))</f>
        <v>109</v>
      </c>
      <c r="Z49" s="68">
        <f>IF(OR($B49-Z$5&gt;74, $B49-Z$5=73, $B49-Z$5=1, $B49-Z$5&lt;0),"",ROUND(($B49-Z$5)*'수학 표준점수 테이블'!$H$10+Z$5*'수학 표준점수 테이블'!$H$11+'수학 표준점수 테이블'!$H$14,0))</f>
        <v>109</v>
      </c>
      <c r="AA49" s="69">
        <f>IF(OR($B49-AA$5&gt;74, $B49-AA$5=73, $B49-AA$5=1, $B49-AA$5&lt;0),"",ROUND(($B49-AA$5)*'수학 표준점수 테이블'!$H$10+AA$5*'수학 표준점수 테이블'!$H$11+'수학 표준점수 테이블'!$H$14,0))</f>
        <v>109</v>
      </c>
      <c r="AB49" s="34"/>
      <c r="AC49" s="34">
        <f t="shared" si="0"/>
        <v>109</v>
      </c>
      <c r="AD49" s="34">
        <f t="shared" si="1"/>
        <v>110</v>
      </c>
      <c r="AE49" s="35" t="str">
        <f t="shared" si="6"/>
        <v>109 ~ 110</v>
      </c>
      <c r="AF49" s="35">
        <f t="shared" si="4"/>
        <v>4</v>
      </c>
      <c r="AG49" s="35">
        <f t="shared" si="4"/>
        <v>4</v>
      </c>
      <c r="AH49" s="35">
        <f t="shared" si="5"/>
        <v>4</v>
      </c>
      <c r="AI49" s="194" t="str">
        <f t="shared" si="2"/>
        <v>4등급</v>
      </c>
      <c r="AJ49" s="32" t="e">
        <f>IF(AC49=AD49,VLOOKUP(AE49,'인원 입력 기능'!$B$5:$F$102,6,0), VLOOKUP(AC49,'인원 입력 기능'!$B$5:$F$102,6,0)&amp;" ~ "&amp;VLOOKUP(AD49,'인원 입력 기능'!$B$5:$F$102,6,0))</f>
        <v>#REF!</v>
      </c>
    </row>
    <row r="50" spans="1:36">
      <c r="A50" s="16"/>
      <c r="B50" s="85">
        <v>56</v>
      </c>
      <c r="C50" s="70">
        <f>IF(OR($B50-C$5&gt;74, $B50-C$5=73, $B50-C$5=1, $B50-C$5&lt;0),"",ROUND(($B50-C$5)*'수학 표준점수 테이블'!$H$10+C$5*'수학 표준점수 테이블'!$H$11+'수학 표준점수 테이블'!$H$14,0))</f>
        <v>109</v>
      </c>
      <c r="D50" s="70">
        <f>IF(OR($B50-D$5&gt;74, $B50-D$5=73, $B50-D$5=1, $B50-D$5&lt;0),"",ROUND(($B50-D$5)*'수학 표준점수 테이블'!$H$10+D$5*'수학 표준점수 테이블'!$H$11+'수학 표준점수 테이블'!$H$14,0))</f>
        <v>109</v>
      </c>
      <c r="E50" s="70">
        <f>IF(OR($B50-E$5&gt;74, $B50-E$5=73, $B50-E$5=1, $B50-E$5&lt;0),"",ROUND(($B50-E$5)*'수학 표준점수 테이블'!$H$10+E$5*'수학 표준점수 테이블'!$H$11+'수학 표준점수 테이블'!$H$14,0))</f>
        <v>109</v>
      </c>
      <c r="F50" s="70">
        <f>IF(OR($B50-F$5&gt;74, $B50-F$5=73, $B50-F$5=1, $B50-F$5&lt;0),"",ROUND(($B50-F$5)*'수학 표준점수 테이블'!$H$10+F$5*'수학 표준점수 테이블'!$H$11+'수학 표준점수 테이블'!$H$14,0))</f>
        <v>109</v>
      </c>
      <c r="G50" s="70">
        <f>IF(OR($B50-G$5&gt;74, $B50-G$5=73, $B50-G$5=1, $B50-G$5&lt;0),"",ROUND(($B50-G$5)*'수학 표준점수 테이블'!$H$10+G$5*'수학 표준점수 테이블'!$H$11+'수학 표준점수 테이블'!$H$14,0))</f>
        <v>109</v>
      </c>
      <c r="H50" s="70">
        <f>IF(OR($B50-H$5&gt;74, $B50-H$5=73, $B50-H$5=1, $B50-H$5&lt;0),"",ROUND(($B50-H$5)*'수학 표준점수 테이블'!$H$10+H$5*'수학 표준점수 테이블'!$H$11+'수학 표준점수 테이블'!$H$14,0))</f>
        <v>109</v>
      </c>
      <c r="I50" s="70">
        <f>IF(OR($B50-I$5&gt;74, $B50-I$5=73, $B50-I$5=1, $B50-I$5&lt;0),"",ROUND(($B50-I$5)*'수학 표준점수 테이블'!$H$10+I$5*'수학 표준점수 테이블'!$H$11+'수학 표준점수 테이블'!$H$14,0))</f>
        <v>109</v>
      </c>
      <c r="J50" s="70">
        <f>IF(OR($B50-J$5&gt;74, $B50-J$5=73, $B50-J$5=1, $B50-J$5&lt;0),"",ROUND(($B50-J$5)*'수학 표준점수 테이블'!$H$10+J$5*'수학 표준점수 테이블'!$H$11+'수학 표준점수 테이블'!$H$14,0))</f>
        <v>109</v>
      </c>
      <c r="K50" s="70">
        <f>IF(OR($B50-K$5&gt;74, $B50-K$5=73, $B50-K$5=1, $B50-K$5&lt;0),"",ROUND(($B50-K$5)*'수학 표준점수 테이블'!$H$10+K$5*'수학 표준점수 테이블'!$H$11+'수학 표준점수 테이블'!$H$14,0))</f>
        <v>109</v>
      </c>
      <c r="L50" s="70">
        <f>IF(OR($B50-L$5&gt;74, $B50-L$5=73, $B50-L$5=1, $B50-L$5&lt;0),"",ROUND(($B50-L$5)*'수학 표준점수 테이블'!$H$10+L$5*'수학 표준점수 테이블'!$H$11+'수학 표준점수 테이블'!$H$14,0))</f>
        <v>109</v>
      </c>
      <c r="M50" s="70">
        <f>IF(OR($B50-M$5&gt;74, $B50-M$5=73, $B50-M$5=1, $B50-M$5&lt;0),"",ROUND(($B50-M$5)*'수학 표준점수 테이블'!$H$10+M$5*'수학 표준점수 테이블'!$H$11+'수학 표준점수 테이블'!$H$14,0))</f>
        <v>109</v>
      </c>
      <c r="N50" s="70">
        <f>IF(OR($B50-N$5&gt;74, $B50-N$5=73, $B50-N$5=1, $B50-N$5&lt;0),"",ROUND(($B50-N$5)*'수학 표준점수 테이블'!$H$10+N$5*'수학 표준점수 테이블'!$H$11+'수학 표준점수 테이블'!$H$14,0))</f>
        <v>109</v>
      </c>
      <c r="O50" s="70">
        <f>IF(OR($B50-O$5&gt;74, $B50-O$5=73, $B50-O$5=1, $B50-O$5&lt;0),"",ROUND(($B50-O$5)*'수학 표준점수 테이블'!$H$10+O$5*'수학 표준점수 테이블'!$H$11+'수학 표준점수 테이블'!$H$14,0))</f>
        <v>109</v>
      </c>
      <c r="P50" s="70">
        <f>IF(OR($B50-P$5&gt;74, $B50-P$5=73, $B50-P$5=1, $B50-P$5&lt;0),"",ROUND(($B50-P$5)*'수학 표준점수 테이블'!$H$10+P$5*'수학 표준점수 테이블'!$H$11+'수학 표준점수 테이블'!$H$14,0))</f>
        <v>109</v>
      </c>
      <c r="Q50" s="70">
        <f>IF(OR($B50-Q$5&gt;74, $B50-Q$5=73, $B50-Q$5=1, $B50-Q$5&lt;0),"",ROUND(($B50-Q$5)*'수학 표준점수 테이블'!$H$10+Q$5*'수학 표준점수 테이블'!$H$11+'수학 표준점수 테이블'!$H$14,0))</f>
        <v>109</v>
      </c>
      <c r="R50" s="70">
        <f>IF(OR($B50-R$5&gt;74, $B50-R$5=73, $B50-R$5=1, $B50-R$5&lt;0),"",ROUND(($B50-R$5)*'수학 표준점수 테이블'!$H$10+R$5*'수학 표준점수 테이블'!$H$11+'수학 표준점수 테이블'!$H$14,0))</f>
        <v>109</v>
      </c>
      <c r="S50" s="70">
        <f>IF(OR($B50-S$5&gt;74, $B50-S$5=73, $B50-S$5=1, $B50-S$5&lt;0),"",ROUND(($B50-S$5)*'수학 표준점수 테이블'!$H$10+S$5*'수학 표준점수 테이블'!$H$11+'수학 표준점수 테이블'!$H$14,0))</f>
        <v>108</v>
      </c>
      <c r="T50" s="70">
        <f>IF(OR($B50-T$5&gt;74, $B50-T$5=73, $B50-T$5=1, $B50-T$5&lt;0),"",ROUND(($B50-T$5)*'수학 표준점수 테이블'!$H$10+T$5*'수학 표준점수 테이블'!$H$11+'수학 표준점수 테이블'!$H$14,0))</f>
        <v>108</v>
      </c>
      <c r="U50" s="70">
        <f>IF(OR($B50-U$5&gt;74, $B50-U$5=73, $B50-U$5=1, $B50-U$5&lt;0),"",ROUND(($B50-U$5)*'수학 표준점수 테이블'!$H$10+U$5*'수학 표준점수 테이블'!$H$11+'수학 표준점수 테이블'!$H$14,0))</f>
        <v>108</v>
      </c>
      <c r="V50" s="70">
        <f>IF(OR($B50-V$5&gt;74, $B50-V$5=73, $B50-V$5=1, $B50-V$5&lt;0),"",ROUND(($B50-V$5)*'수학 표준점수 테이블'!$H$10+V$5*'수학 표준점수 테이블'!$H$11+'수학 표준점수 테이블'!$H$14,0))</f>
        <v>108</v>
      </c>
      <c r="W50" s="70">
        <f>IF(OR($B50-W$5&gt;74, $B50-W$5=73, $B50-W$5=1, $B50-W$5&lt;0),"",ROUND(($B50-W$5)*'수학 표준점수 테이블'!$H$10+W$5*'수학 표준점수 테이블'!$H$11+'수학 표준점수 테이블'!$H$14,0))</f>
        <v>108</v>
      </c>
      <c r="X50" s="70">
        <f>IF(OR($B50-X$5&gt;74, $B50-X$5=73, $B50-X$5=1, $B50-X$5&lt;0),"",ROUND(($B50-X$5)*'수학 표준점수 테이블'!$H$10+X$5*'수학 표준점수 테이블'!$H$11+'수학 표준점수 테이블'!$H$14,0))</f>
        <v>108</v>
      </c>
      <c r="Y50" s="70">
        <f>IF(OR($B50-Y$5&gt;74, $B50-Y$5=73, $B50-Y$5=1, $B50-Y$5&lt;0),"",ROUND(($B50-Y$5)*'수학 표준점수 테이블'!$H$10+Y$5*'수학 표준점수 테이블'!$H$11+'수학 표준점수 테이블'!$H$14,0))</f>
        <v>108</v>
      </c>
      <c r="Z50" s="70">
        <f>IF(OR($B50-Z$5&gt;74, $B50-Z$5=73, $B50-Z$5=1, $B50-Z$5&lt;0),"",ROUND(($B50-Z$5)*'수학 표준점수 테이블'!$H$10+Z$5*'수학 표준점수 테이블'!$H$11+'수학 표준점수 테이블'!$H$14,0))</f>
        <v>108</v>
      </c>
      <c r="AA50" s="71">
        <f>IF(OR($B50-AA$5&gt;74, $B50-AA$5=73, $B50-AA$5=1, $B50-AA$5&lt;0),"",ROUND(($B50-AA$5)*'수학 표준점수 테이블'!$H$10+AA$5*'수학 표준점수 테이블'!$H$11+'수학 표준점수 테이블'!$H$14,0))</f>
        <v>108</v>
      </c>
      <c r="AB50" s="34"/>
      <c r="AC50" s="34">
        <f t="shared" si="0"/>
        <v>108</v>
      </c>
      <c r="AD50" s="34">
        <f t="shared" si="1"/>
        <v>109</v>
      </c>
      <c r="AE50" s="35" t="str">
        <f t="shared" si="6"/>
        <v>108 ~ 109</v>
      </c>
      <c r="AF50" s="35">
        <f t="shared" si="4"/>
        <v>4</v>
      </c>
      <c r="AG50" s="35">
        <f t="shared" si="4"/>
        <v>4</v>
      </c>
      <c r="AH50" s="35">
        <f t="shared" si="5"/>
        <v>4</v>
      </c>
      <c r="AI50" s="194" t="str">
        <f t="shared" si="2"/>
        <v>4등급</v>
      </c>
      <c r="AJ50" s="32" t="e">
        <f>IF(AC50=AD50,VLOOKUP(AE50,'인원 입력 기능'!$B$5:$F$102,6,0), VLOOKUP(AC50,'인원 입력 기능'!$B$5:$F$102,6,0)&amp;" ~ "&amp;VLOOKUP(AD50,'인원 입력 기능'!$B$5:$F$102,6,0))</f>
        <v>#REF!</v>
      </c>
    </row>
    <row r="51" spans="1:36">
      <c r="A51" s="16"/>
      <c r="B51" s="85">
        <v>55</v>
      </c>
      <c r="C51" s="70">
        <f>IF(OR($B51-C$5&gt;74, $B51-C$5=73, $B51-C$5=1, $B51-C$5&lt;0),"",ROUND(($B51-C$5)*'수학 표준점수 테이블'!$H$10+C$5*'수학 표준점수 테이블'!$H$11+'수학 표준점수 테이블'!$H$14,0))</f>
        <v>108</v>
      </c>
      <c r="D51" s="70">
        <f>IF(OR($B51-D$5&gt;74, $B51-D$5=73, $B51-D$5=1, $B51-D$5&lt;0),"",ROUND(($B51-D$5)*'수학 표준점수 테이블'!$H$10+D$5*'수학 표준점수 테이블'!$H$11+'수학 표준점수 테이블'!$H$14,0))</f>
        <v>108</v>
      </c>
      <c r="E51" s="70">
        <f>IF(OR($B51-E$5&gt;74, $B51-E$5=73, $B51-E$5=1, $B51-E$5&lt;0),"",ROUND(($B51-E$5)*'수학 표준점수 테이블'!$H$10+E$5*'수학 표준점수 테이블'!$H$11+'수학 표준점수 테이블'!$H$14,0))</f>
        <v>108</v>
      </c>
      <c r="F51" s="70">
        <f>IF(OR($B51-F$5&gt;74, $B51-F$5=73, $B51-F$5=1, $B51-F$5&lt;0),"",ROUND(($B51-F$5)*'수학 표준점수 테이블'!$H$10+F$5*'수학 표준점수 테이블'!$H$11+'수학 표준점수 테이블'!$H$14,0))</f>
        <v>108</v>
      </c>
      <c r="G51" s="70">
        <f>IF(OR($B51-G$5&gt;74, $B51-G$5=73, $B51-G$5=1, $B51-G$5&lt;0),"",ROUND(($B51-G$5)*'수학 표준점수 테이블'!$H$10+G$5*'수학 표준점수 테이블'!$H$11+'수학 표준점수 테이블'!$H$14,0))</f>
        <v>108</v>
      </c>
      <c r="H51" s="70">
        <f>IF(OR($B51-H$5&gt;74, $B51-H$5=73, $B51-H$5=1, $B51-H$5&lt;0),"",ROUND(($B51-H$5)*'수학 표준점수 테이블'!$H$10+H$5*'수학 표준점수 테이블'!$H$11+'수학 표준점수 테이블'!$H$14,0))</f>
        <v>108</v>
      </c>
      <c r="I51" s="70">
        <f>IF(OR($B51-I$5&gt;74, $B51-I$5=73, $B51-I$5=1, $B51-I$5&lt;0),"",ROUND(($B51-I$5)*'수학 표준점수 테이블'!$H$10+I$5*'수학 표준점수 테이블'!$H$11+'수학 표준점수 테이블'!$H$14,0))</f>
        <v>108</v>
      </c>
      <c r="J51" s="70">
        <f>IF(OR($B51-J$5&gt;74, $B51-J$5=73, $B51-J$5=1, $B51-J$5&lt;0),"",ROUND(($B51-J$5)*'수학 표준점수 테이블'!$H$10+J$5*'수학 표준점수 테이블'!$H$11+'수학 표준점수 테이블'!$H$14,0))</f>
        <v>108</v>
      </c>
      <c r="K51" s="70">
        <f>IF(OR($B51-K$5&gt;74, $B51-K$5=73, $B51-K$5=1, $B51-K$5&lt;0),"",ROUND(($B51-K$5)*'수학 표준점수 테이블'!$H$10+K$5*'수학 표준점수 테이블'!$H$11+'수학 표준점수 테이블'!$H$14,0))</f>
        <v>108</v>
      </c>
      <c r="L51" s="70">
        <f>IF(OR($B51-L$5&gt;74, $B51-L$5=73, $B51-L$5=1, $B51-L$5&lt;0),"",ROUND(($B51-L$5)*'수학 표준점수 테이블'!$H$10+L$5*'수학 표준점수 테이블'!$H$11+'수학 표준점수 테이블'!$H$14,0))</f>
        <v>108</v>
      </c>
      <c r="M51" s="70">
        <f>IF(OR($B51-M$5&gt;74, $B51-M$5=73, $B51-M$5=1, $B51-M$5&lt;0),"",ROUND(($B51-M$5)*'수학 표준점수 테이블'!$H$10+M$5*'수학 표준점수 테이블'!$H$11+'수학 표준점수 테이블'!$H$14,0))</f>
        <v>108</v>
      </c>
      <c r="N51" s="70">
        <f>IF(OR($B51-N$5&gt;74, $B51-N$5=73, $B51-N$5=1, $B51-N$5&lt;0),"",ROUND(($B51-N$5)*'수학 표준점수 테이블'!$H$10+N$5*'수학 표준점수 테이블'!$H$11+'수학 표준점수 테이블'!$H$14,0))</f>
        <v>108</v>
      </c>
      <c r="O51" s="70">
        <f>IF(OR($B51-O$5&gt;74, $B51-O$5=73, $B51-O$5=1, $B51-O$5&lt;0),"",ROUND(($B51-O$5)*'수학 표준점수 테이블'!$H$10+O$5*'수학 표준점수 테이블'!$H$11+'수학 표준점수 테이블'!$H$14,0))</f>
        <v>108</v>
      </c>
      <c r="P51" s="70">
        <f>IF(OR($B51-P$5&gt;74, $B51-P$5=73, $B51-P$5=1, $B51-P$5&lt;0),"",ROUND(($B51-P$5)*'수학 표준점수 테이블'!$H$10+P$5*'수학 표준점수 테이블'!$H$11+'수학 표준점수 테이블'!$H$14,0))</f>
        <v>108</v>
      </c>
      <c r="Q51" s="70">
        <f>IF(OR($B51-Q$5&gt;74, $B51-Q$5=73, $B51-Q$5=1, $B51-Q$5&lt;0),"",ROUND(($B51-Q$5)*'수학 표준점수 테이블'!$H$10+Q$5*'수학 표준점수 테이블'!$H$11+'수학 표준점수 테이블'!$H$14,0))</f>
        <v>108</v>
      </c>
      <c r="R51" s="70">
        <f>IF(OR($B51-R$5&gt;74, $B51-R$5=73, $B51-R$5=1, $B51-R$5&lt;0),"",ROUND(($B51-R$5)*'수학 표준점수 테이블'!$H$10+R$5*'수학 표준점수 테이블'!$H$11+'수학 표준점수 테이블'!$H$14,0))</f>
        <v>108</v>
      </c>
      <c r="S51" s="70">
        <f>IF(OR($B51-S$5&gt;74, $B51-S$5=73, $B51-S$5=1, $B51-S$5&lt;0),"",ROUND(($B51-S$5)*'수학 표준점수 테이블'!$H$10+S$5*'수학 표준점수 테이블'!$H$11+'수학 표준점수 테이블'!$H$14,0))</f>
        <v>108</v>
      </c>
      <c r="T51" s="70">
        <f>IF(OR($B51-T$5&gt;74, $B51-T$5=73, $B51-T$5=1, $B51-T$5&lt;0),"",ROUND(($B51-T$5)*'수학 표준점수 테이블'!$H$10+T$5*'수학 표준점수 테이블'!$H$11+'수학 표준점수 테이블'!$H$14,0))</f>
        <v>108</v>
      </c>
      <c r="U51" s="70">
        <f>IF(OR($B51-U$5&gt;74, $B51-U$5=73, $B51-U$5=1, $B51-U$5&lt;0),"",ROUND(($B51-U$5)*'수학 표준점수 테이블'!$H$10+U$5*'수학 표준점수 테이블'!$H$11+'수학 표준점수 테이블'!$H$14,0))</f>
        <v>108</v>
      </c>
      <c r="V51" s="70">
        <f>IF(OR($B51-V$5&gt;74, $B51-V$5=73, $B51-V$5=1, $B51-V$5&lt;0),"",ROUND(($B51-V$5)*'수학 표준점수 테이블'!$H$10+V$5*'수학 표준점수 테이블'!$H$11+'수학 표준점수 테이블'!$H$14,0))</f>
        <v>108</v>
      </c>
      <c r="W51" s="70">
        <f>IF(OR($B51-W$5&gt;74, $B51-W$5=73, $B51-W$5=1, $B51-W$5&lt;0),"",ROUND(($B51-W$5)*'수학 표준점수 테이블'!$H$10+W$5*'수학 표준점수 테이블'!$H$11+'수학 표준점수 테이블'!$H$14,0))</f>
        <v>108</v>
      </c>
      <c r="X51" s="70">
        <f>IF(OR($B51-X$5&gt;74, $B51-X$5=73, $B51-X$5=1, $B51-X$5&lt;0),"",ROUND(($B51-X$5)*'수학 표준점수 테이블'!$H$10+X$5*'수학 표준점수 테이블'!$H$11+'수학 표준점수 테이블'!$H$14,0))</f>
        <v>108</v>
      </c>
      <c r="Y51" s="70">
        <f>IF(OR($B51-Y$5&gt;74, $B51-Y$5=73, $B51-Y$5=1, $B51-Y$5&lt;0),"",ROUND(($B51-Y$5)*'수학 표준점수 테이블'!$H$10+Y$5*'수학 표준점수 테이블'!$H$11+'수학 표준점수 테이블'!$H$14,0))</f>
        <v>108</v>
      </c>
      <c r="Z51" s="70">
        <f>IF(OR($B51-Z$5&gt;74, $B51-Z$5=73, $B51-Z$5=1, $B51-Z$5&lt;0),"",ROUND(($B51-Z$5)*'수학 표준점수 테이블'!$H$10+Z$5*'수학 표준점수 테이블'!$H$11+'수학 표준점수 테이블'!$H$14,0))</f>
        <v>108</v>
      </c>
      <c r="AA51" s="71">
        <f>IF(OR($B51-AA$5&gt;74, $B51-AA$5=73, $B51-AA$5=1, $B51-AA$5&lt;0),"",ROUND(($B51-AA$5)*'수학 표준점수 테이블'!$H$10+AA$5*'수학 표준점수 테이블'!$H$11+'수학 표준점수 테이블'!$H$14,0))</f>
        <v>108</v>
      </c>
      <c r="AB51" s="34"/>
      <c r="AC51" s="34">
        <f t="shared" si="0"/>
        <v>108</v>
      </c>
      <c r="AD51" s="34">
        <f t="shared" si="1"/>
        <v>108</v>
      </c>
      <c r="AE51" s="35">
        <f t="shared" si="6"/>
        <v>108</v>
      </c>
      <c r="AF51" s="35">
        <f t="shared" si="4"/>
        <v>4</v>
      </c>
      <c r="AG51" s="35">
        <f t="shared" si="4"/>
        <v>4</v>
      </c>
      <c r="AH51" s="35">
        <f t="shared" si="5"/>
        <v>4</v>
      </c>
      <c r="AI51" s="194" t="str">
        <f t="shared" si="2"/>
        <v>4등급</v>
      </c>
      <c r="AJ51" s="32" t="e">
        <f>IF(AC51=AD51,VLOOKUP(AE51,'인원 입력 기능'!$B$5:$F$102,6,0), VLOOKUP(AC51,'인원 입력 기능'!$B$5:$F$102,6,0)&amp;" ~ "&amp;VLOOKUP(AD51,'인원 입력 기능'!$B$5:$F$102,6,0))</f>
        <v>#REF!</v>
      </c>
    </row>
    <row r="52" spans="1:36">
      <c r="A52" s="16"/>
      <c r="B52" s="85">
        <v>54</v>
      </c>
      <c r="C52" s="70">
        <f>IF(OR($B52-C$5&gt;74, $B52-C$5=73, $B52-C$5=1, $B52-C$5&lt;0),"",ROUND(($B52-C$5)*'수학 표준점수 테이블'!$H$10+C$5*'수학 표준점수 테이블'!$H$11+'수학 표준점수 테이블'!$H$14,0))</f>
        <v>107</v>
      </c>
      <c r="D52" s="70">
        <f>IF(OR($B52-D$5&gt;74, $B52-D$5=73, $B52-D$5=1, $B52-D$5&lt;0),"",ROUND(($B52-D$5)*'수학 표준점수 테이블'!$H$10+D$5*'수학 표준점수 테이블'!$H$11+'수학 표준점수 테이블'!$H$14,0))</f>
        <v>107</v>
      </c>
      <c r="E52" s="70">
        <f>IF(OR($B52-E$5&gt;74, $B52-E$5=73, $B52-E$5=1, $B52-E$5&lt;0),"",ROUND(($B52-E$5)*'수학 표준점수 테이블'!$H$10+E$5*'수학 표준점수 테이블'!$H$11+'수학 표준점수 테이블'!$H$14,0))</f>
        <v>107</v>
      </c>
      <c r="F52" s="70">
        <f>IF(OR($B52-F$5&gt;74, $B52-F$5=73, $B52-F$5=1, $B52-F$5&lt;0),"",ROUND(($B52-F$5)*'수학 표준점수 테이블'!$H$10+F$5*'수학 표준점수 테이블'!$H$11+'수학 표준점수 테이블'!$H$14,0))</f>
        <v>107</v>
      </c>
      <c r="G52" s="70">
        <f>IF(OR($B52-G$5&gt;74, $B52-G$5=73, $B52-G$5=1, $B52-G$5&lt;0),"",ROUND(($B52-G$5)*'수학 표준점수 테이블'!$H$10+G$5*'수학 표준점수 테이블'!$H$11+'수학 표준점수 테이블'!$H$14,0))</f>
        <v>107</v>
      </c>
      <c r="H52" s="70">
        <f>IF(OR($B52-H$5&gt;74, $B52-H$5=73, $B52-H$5=1, $B52-H$5&lt;0),"",ROUND(($B52-H$5)*'수학 표준점수 테이블'!$H$10+H$5*'수학 표준점수 테이블'!$H$11+'수학 표준점수 테이블'!$H$14,0))</f>
        <v>107</v>
      </c>
      <c r="I52" s="70">
        <f>IF(OR($B52-I$5&gt;74, $B52-I$5=73, $B52-I$5=1, $B52-I$5&lt;0),"",ROUND(($B52-I$5)*'수학 표준점수 테이블'!$H$10+I$5*'수학 표준점수 테이블'!$H$11+'수학 표준점수 테이블'!$H$14,0))</f>
        <v>107</v>
      </c>
      <c r="J52" s="70">
        <f>IF(OR($B52-J$5&gt;74, $B52-J$5=73, $B52-J$5=1, $B52-J$5&lt;0),"",ROUND(($B52-J$5)*'수학 표준점수 테이블'!$H$10+J$5*'수학 표준점수 테이블'!$H$11+'수학 표준점수 테이블'!$H$14,0))</f>
        <v>107</v>
      </c>
      <c r="K52" s="70">
        <f>IF(OR($B52-K$5&gt;74, $B52-K$5=73, $B52-K$5=1, $B52-K$5&lt;0),"",ROUND(($B52-K$5)*'수학 표준점수 테이블'!$H$10+K$5*'수학 표준점수 테이블'!$H$11+'수학 표준점수 테이블'!$H$14,0))</f>
        <v>107</v>
      </c>
      <c r="L52" s="70">
        <f>IF(OR($B52-L$5&gt;74, $B52-L$5=73, $B52-L$5=1, $B52-L$5&lt;0),"",ROUND(($B52-L$5)*'수학 표준점수 테이블'!$H$10+L$5*'수학 표준점수 테이블'!$H$11+'수학 표준점수 테이블'!$H$14,0))</f>
        <v>107</v>
      </c>
      <c r="M52" s="70">
        <f>IF(OR($B52-M$5&gt;74, $B52-M$5=73, $B52-M$5=1, $B52-M$5&lt;0),"",ROUND(($B52-M$5)*'수학 표준점수 테이블'!$H$10+M$5*'수학 표준점수 테이블'!$H$11+'수학 표준점수 테이블'!$H$14,0))</f>
        <v>107</v>
      </c>
      <c r="N52" s="70">
        <f>IF(OR($B52-N$5&gt;74, $B52-N$5=73, $B52-N$5=1, $B52-N$5&lt;0),"",ROUND(($B52-N$5)*'수학 표준점수 테이블'!$H$10+N$5*'수학 표준점수 테이블'!$H$11+'수학 표준점수 테이블'!$H$14,0))</f>
        <v>107</v>
      </c>
      <c r="O52" s="70">
        <f>IF(OR($B52-O$5&gt;74, $B52-O$5=73, $B52-O$5=1, $B52-O$5&lt;0),"",ROUND(($B52-O$5)*'수학 표준점수 테이블'!$H$10+O$5*'수학 표준점수 테이블'!$H$11+'수학 표준점수 테이블'!$H$14,0))</f>
        <v>107</v>
      </c>
      <c r="P52" s="70">
        <f>IF(OR($B52-P$5&gt;74, $B52-P$5=73, $B52-P$5=1, $B52-P$5&lt;0),"",ROUND(($B52-P$5)*'수학 표준점수 테이블'!$H$10+P$5*'수학 표준점수 테이블'!$H$11+'수학 표준점수 테이블'!$H$14,0))</f>
        <v>107</v>
      </c>
      <c r="Q52" s="70">
        <f>IF(OR($B52-Q$5&gt;74, $B52-Q$5=73, $B52-Q$5=1, $B52-Q$5&lt;0),"",ROUND(($B52-Q$5)*'수학 표준점수 테이블'!$H$10+Q$5*'수학 표준점수 테이블'!$H$11+'수학 표준점수 테이블'!$H$14,0))</f>
        <v>107</v>
      </c>
      <c r="R52" s="70">
        <f>IF(OR($B52-R$5&gt;74, $B52-R$5=73, $B52-R$5=1, $B52-R$5&lt;0),"",ROUND(($B52-R$5)*'수학 표준점수 테이블'!$H$10+R$5*'수학 표준점수 테이블'!$H$11+'수학 표준점수 테이블'!$H$14,0))</f>
        <v>107</v>
      </c>
      <c r="S52" s="70">
        <f>IF(OR($B52-S$5&gt;74, $B52-S$5=73, $B52-S$5=1, $B52-S$5&lt;0),"",ROUND(($B52-S$5)*'수학 표준점수 테이블'!$H$10+S$5*'수학 표준점수 테이블'!$H$11+'수학 표준점수 테이블'!$H$14,0))</f>
        <v>107</v>
      </c>
      <c r="T52" s="70">
        <f>IF(OR($B52-T$5&gt;74, $B52-T$5=73, $B52-T$5=1, $B52-T$5&lt;0),"",ROUND(($B52-T$5)*'수학 표준점수 테이블'!$H$10+T$5*'수학 표준점수 테이블'!$H$11+'수학 표준점수 테이블'!$H$14,0))</f>
        <v>107</v>
      </c>
      <c r="U52" s="70">
        <f>IF(OR($B52-U$5&gt;74, $B52-U$5=73, $B52-U$5=1, $B52-U$5&lt;0),"",ROUND(($B52-U$5)*'수학 표준점수 테이블'!$H$10+U$5*'수학 표준점수 테이블'!$H$11+'수학 표준점수 테이블'!$H$14,0))</f>
        <v>107</v>
      </c>
      <c r="V52" s="70">
        <f>IF(OR($B52-V$5&gt;74, $B52-V$5=73, $B52-V$5=1, $B52-V$5&lt;0),"",ROUND(($B52-V$5)*'수학 표준점수 테이블'!$H$10+V$5*'수학 표준점수 테이블'!$H$11+'수학 표준점수 테이블'!$H$14,0))</f>
        <v>107</v>
      </c>
      <c r="W52" s="70">
        <f>IF(OR($B52-W$5&gt;74, $B52-W$5=73, $B52-W$5=1, $B52-W$5&lt;0),"",ROUND(($B52-W$5)*'수학 표준점수 테이블'!$H$10+W$5*'수학 표준점수 테이블'!$H$11+'수학 표준점수 테이블'!$H$14,0))</f>
        <v>107</v>
      </c>
      <c r="X52" s="70">
        <f>IF(OR($B52-X$5&gt;74, $B52-X$5=73, $B52-X$5=1, $B52-X$5&lt;0),"",ROUND(($B52-X$5)*'수학 표준점수 테이블'!$H$10+X$5*'수학 표준점수 테이블'!$H$11+'수학 표준점수 테이블'!$H$14,0))</f>
        <v>107</v>
      </c>
      <c r="Y52" s="70">
        <f>IF(OR($B52-Y$5&gt;74, $B52-Y$5=73, $B52-Y$5=1, $B52-Y$5&lt;0),"",ROUND(($B52-Y$5)*'수학 표준점수 테이블'!$H$10+Y$5*'수학 표준점수 테이블'!$H$11+'수학 표준점수 테이블'!$H$14,0))</f>
        <v>107</v>
      </c>
      <c r="Z52" s="70">
        <f>IF(OR($B52-Z$5&gt;74, $B52-Z$5=73, $B52-Z$5=1, $B52-Z$5&lt;0),"",ROUND(($B52-Z$5)*'수학 표준점수 테이블'!$H$10+Z$5*'수학 표준점수 테이블'!$H$11+'수학 표준점수 테이블'!$H$14,0))</f>
        <v>107</v>
      </c>
      <c r="AA52" s="71">
        <f>IF(OR($B52-AA$5&gt;74, $B52-AA$5=73, $B52-AA$5=1, $B52-AA$5&lt;0),"",ROUND(($B52-AA$5)*'수학 표준점수 테이블'!$H$10+AA$5*'수학 표준점수 테이블'!$H$11+'수학 표준점수 테이블'!$H$14,0))</f>
        <v>107</v>
      </c>
      <c r="AB52" s="34"/>
      <c r="AC52" s="34">
        <f t="shared" si="0"/>
        <v>107</v>
      </c>
      <c r="AD52" s="34">
        <f t="shared" si="1"/>
        <v>107</v>
      </c>
      <c r="AE52" s="35">
        <f t="shared" si="6"/>
        <v>107</v>
      </c>
      <c r="AF52" s="35">
        <f t="shared" si="4"/>
        <v>4</v>
      </c>
      <c r="AG52" s="35">
        <f t="shared" si="4"/>
        <v>4</v>
      </c>
      <c r="AH52" s="35">
        <f t="shared" si="5"/>
        <v>4</v>
      </c>
      <c r="AI52" s="194" t="str">
        <f t="shared" si="2"/>
        <v>4등급</v>
      </c>
      <c r="AJ52" s="32" t="e">
        <f>IF(AC52=AD52,VLOOKUP(AE52,'인원 입력 기능'!$B$5:$F$102,6,0), VLOOKUP(AC52,'인원 입력 기능'!$B$5:$F$102,6,0)&amp;" ~ "&amp;VLOOKUP(AD52,'인원 입력 기능'!$B$5:$F$102,6,0))</f>
        <v>#REF!</v>
      </c>
    </row>
    <row r="53" spans="1:36">
      <c r="A53" s="16"/>
      <c r="B53" s="85">
        <v>53</v>
      </c>
      <c r="C53" s="70">
        <f>IF(OR($B53-C$5&gt;74, $B53-C$5=73, $B53-C$5=1, $B53-C$5&lt;0),"",ROUND(($B53-C$5)*'수학 표준점수 테이블'!$H$10+C$5*'수학 표준점수 테이블'!$H$11+'수학 표준점수 테이블'!$H$14,0))</f>
        <v>106</v>
      </c>
      <c r="D53" s="70">
        <f>IF(OR($B53-D$5&gt;74, $B53-D$5=73, $B53-D$5=1, $B53-D$5&lt;0),"",ROUND(($B53-D$5)*'수학 표준점수 테이블'!$H$10+D$5*'수학 표준점수 테이블'!$H$11+'수학 표준점수 테이블'!$H$14,0))</f>
        <v>106</v>
      </c>
      <c r="E53" s="70">
        <f>IF(OR($B53-E$5&gt;74, $B53-E$5=73, $B53-E$5=1, $B53-E$5&lt;0),"",ROUND(($B53-E$5)*'수학 표준점수 테이블'!$H$10+E$5*'수학 표준점수 테이블'!$H$11+'수학 표준점수 테이블'!$H$14,0))</f>
        <v>106</v>
      </c>
      <c r="F53" s="70">
        <f>IF(OR($B53-F$5&gt;74, $B53-F$5=73, $B53-F$5=1, $B53-F$5&lt;0),"",ROUND(($B53-F$5)*'수학 표준점수 테이블'!$H$10+F$5*'수학 표준점수 테이블'!$H$11+'수학 표준점수 테이블'!$H$14,0))</f>
        <v>106</v>
      </c>
      <c r="G53" s="70">
        <f>IF(OR($B53-G$5&gt;74, $B53-G$5=73, $B53-G$5=1, $B53-G$5&lt;0),"",ROUND(($B53-G$5)*'수학 표준점수 테이블'!$H$10+G$5*'수학 표준점수 테이블'!$H$11+'수학 표준점수 테이블'!$H$14,0))</f>
        <v>106</v>
      </c>
      <c r="H53" s="70">
        <f>IF(OR($B53-H$5&gt;74, $B53-H$5=73, $B53-H$5=1, $B53-H$5&lt;0),"",ROUND(($B53-H$5)*'수학 표준점수 테이블'!$H$10+H$5*'수학 표준점수 테이블'!$H$11+'수학 표준점수 테이블'!$H$14,0))</f>
        <v>106</v>
      </c>
      <c r="I53" s="70">
        <f>IF(OR($B53-I$5&gt;74, $B53-I$5=73, $B53-I$5=1, $B53-I$5&lt;0),"",ROUND(($B53-I$5)*'수학 표준점수 테이블'!$H$10+I$5*'수학 표준점수 테이블'!$H$11+'수학 표준점수 테이블'!$H$14,0))</f>
        <v>106</v>
      </c>
      <c r="J53" s="70">
        <f>IF(OR($B53-J$5&gt;74, $B53-J$5=73, $B53-J$5=1, $B53-J$5&lt;0),"",ROUND(($B53-J$5)*'수학 표준점수 테이블'!$H$10+J$5*'수학 표준점수 테이블'!$H$11+'수학 표준점수 테이블'!$H$14,0))</f>
        <v>106</v>
      </c>
      <c r="K53" s="70">
        <f>IF(OR($B53-K$5&gt;74, $B53-K$5=73, $B53-K$5=1, $B53-K$5&lt;0),"",ROUND(($B53-K$5)*'수학 표준점수 테이블'!$H$10+K$5*'수학 표준점수 테이블'!$H$11+'수학 표준점수 테이블'!$H$14,0))</f>
        <v>106</v>
      </c>
      <c r="L53" s="70">
        <f>IF(OR($B53-L$5&gt;74, $B53-L$5=73, $B53-L$5=1, $B53-L$5&lt;0),"",ROUND(($B53-L$5)*'수학 표준점수 테이블'!$H$10+L$5*'수학 표준점수 테이블'!$H$11+'수학 표준점수 테이블'!$H$14,0))</f>
        <v>106</v>
      </c>
      <c r="M53" s="70">
        <f>IF(OR($B53-M$5&gt;74, $B53-M$5=73, $B53-M$5=1, $B53-M$5&lt;0),"",ROUND(($B53-M$5)*'수학 표준점수 테이블'!$H$10+M$5*'수학 표준점수 테이블'!$H$11+'수학 표준점수 테이블'!$H$14,0))</f>
        <v>106</v>
      </c>
      <c r="N53" s="70">
        <f>IF(OR($B53-N$5&gt;74, $B53-N$5=73, $B53-N$5=1, $B53-N$5&lt;0),"",ROUND(($B53-N$5)*'수학 표준점수 테이블'!$H$10+N$5*'수학 표준점수 테이블'!$H$11+'수학 표준점수 테이블'!$H$14,0))</f>
        <v>106</v>
      </c>
      <c r="O53" s="70">
        <f>IF(OR($B53-O$5&gt;74, $B53-O$5=73, $B53-O$5=1, $B53-O$5&lt;0),"",ROUND(($B53-O$5)*'수학 표준점수 테이블'!$H$10+O$5*'수학 표준점수 테이블'!$H$11+'수학 표준점수 테이블'!$H$14,0))</f>
        <v>106</v>
      </c>
      <c r="P53" s="70">
        <f>IF(OR($B53-P$5&gt;74, $B53-P$5=73, $B53-P$5=1, $B53-P$5&lt;0),"",ROUND(($B53-P$5)*'수학 표준점수 테이블'!$H$10+P$5*'수학 표준점수 테이블'!$H$11+'수학 표준점수 테이블'!$H$14,0))</f>
        <v>106</v>
      </c>
      <c r="Q53" s="70">
        <f>IF(OR($B53-Q$5&gt;74, $B53-Q$5=73, $B53-Q$5=1, $B53-Q$5&lt;0),"",ROUND(($B53-Q$5)*'수학 표준점수 테이블'!$H$10+Q$5*'수학 표준점수 테이블'!$H$11+'수학 표준점수 테이블'!$H$14,0))</f>
        <v>106</v>
      </c>
      <c r="R53" s="70">
        <f>IF(OR($B53-R$5&gt;74, $B53-R$5=73, $B53-R$5=1, $B53-R$5&lt;0),"",ROUND(($B53-R$5)*'수학 표준점수 테이블'!$H$10+R$5*'수학 표준점수 테이블'!$H$11+'수학 표준점수 테이블'!$H$14,0))</f>
        <v>106</v>
      </c>
      <c r="S53" s="70">
        <f>IF(OR($B53-S$5&gt;74, $B53-S$5=73, $B53-S$5=1, $B53-S$5&lt;0),"",ROUND(($B53-S$5)*'수학 표준점수 테이블'!$H$10+S$5*'수학 표준점수 테이블'!$H$11+'수학 표준점수 테이블'!$H$14,0))</f>
        <v>106</v>
      </c>
      <c r="T53" s="70">
        <f>IF(OR($B53-T$5&gt;74, $B53-T$5=73, $B53-T$5=1, $B53-T$5&lt;0),"",ROUND(($B53-T$5)*'수학 표준점수 테이블'!$H$10+T$5*'수학 표준점수 테이블'!$H$11+'수학 표준점수 테이블'!$H$14,0))</f>
        <v>106</v>
      </c>
      <c r="U53" s="70">
        <f>IF(OR($B53-U$5&gt;74, $B53-U$5=73, $B53-U$5=1, $B53-U$5&lt;0),"",ROUND(($B53-U$5)*'수학 표준점수 테이블'!$H$10+U$5*'수학 표준점수 테이블'!$H$11+'수학 표준점수 테이블'!$H$14,0))</f>
        <v>106</v>
      </c>
      <c r="V53" s="70">
        <f>IF(OR($B53-V$5&gt;74, $B53-V$5=73, $B53-V$5=1, $B53-V$5&lt;0),"",ROUND(($B53-V$5)*'수학 표준점수 테이블'!$H$10+V$5*'수학 표준점수 테이블'!$H$11+'수학 표준점수 테이블'!$H$14,0))</f>
        <v>106</v>
      </c>
      <c r="W53" s="70">
        <f>IF(OR($B53-W$5&gt;74, $B53-W$5=73, $B53-W$5=1, $B53-W$5&lt;0),"",ROUND(($B53-W$5)*'수학 표준점수 테이블'!$H$10+W$5*'수학 표준점수 테이블'!$H$11+'수학 표준점수 테이블'!$H$14,0))</f>
        <v>106</v>
      </c>
      <c r="X53" s="70">
        <f>IF(OR($B53-X$5&gt;74, $B53-X$5=73, $B53-X$5=1, $B53-X$5&lt;0),"",ROUND(($B53-X$5)*'수학 표준점수 테이블'!$H$10+X$5*'수학 표준점수 테이블'!$H$11+'수학 표준점수 테이블'!$H$14,0))</f>
        <v>106</v>
      </c>
      <c r="Y53" s="70">
        <f>IF(OR($B53-Y$5&gt;74, $B53-Y$5=73, $B53-Y$5=1, $B53-Y$5&lt;0),"",ROUND(($B53-Y$5)*'수학 표준점수 테이블'!$H$10+Y$5*'수학 표준점수 테이블'!$H$11+'수학 표준점수 테이블'!$H$14,0))</f>
        <v>106</v>
      </c>
      <c r="Z53" s="70">
        <f>IF(OR($B53-Z$5&gt;74, $B53-Z$5=73, $B53-Z$5=1, $B53-Z$5&lt;0),"",ROUND(($B53-Z$5)*'수학 표준점수 테이블'!$H$10+Z$5*'수학 표준점수 테이블'!$H$11+'수학 표준점수 테이블'!$H$14,0))</f>
        <v>106</v>
      </c>
      <c r="AA53" s="71">
        <f>IF(OR($B53-AA$5&gt;74, $B53-AA$5=73, $B53-AA$5=1, $B53-AA$5&lt;0),"",ROUND(($B53-AA$5)*'수학 표준점수 테이블'!$H$10+AA$5*'수학 표준점수 테이블'!$H$11+'수학 표준점수 테이블'!$H$14,0))</f>
        <v>106</v>
      </c>
      <c r="AB53" s="34"/>
      <c r="AC53" s="34">
        <f t="shared" si="0"/>
        <v>106</v>
      </c>
      <c r="AD53" s="34">
        <f t="shared" si="1"/>
        <v>106</v>
      </c>
      <c r="AE53" s="35">
        <f t="shared" si="6"/>
        <v>106</v>
      </c>
      <c r="AF53" s="35">
        <f t="shared" si="4"/>
        <v>4</v>
      </c>
      <c r="AG53" s="35">
        <f t="shared" si="4"/>
        <v>4</v>
      </c>
      <c r="AH53" s="35">
        <f t="shared" si="5"/>
        <v>4</v>
      </c>
      <c r="AI53" s="194" t="str">
        <f t="shared" si="2"/>
        <v>4등급</v>
      </c>
      <c r="AJ53" s="32" t="e">
        <f>IF(AC53=AD53,VLOOKUP(AE53,'인원 입력 기능'!$B$5:$F$102,6,0), VLOOKUP(AC53,'인원 입력 기능'!$B$5:$F$102,6,0)&amp;" ~ "&amp;VLOOKUP(AD53,'인원 입력 기능'!$B$5:$F$102,6,0))</f>
        <v>#REF!</v>
      </c>
    </row>
    <row r="54" spans="1:36">
      <c r="A54" s="16"/>
      <c r="B54" s="86">
        <v>52</v>
      </c>
      <c r="C54" s="72">
        <f>IF(OR($B54-C$5&gt;74, $B54-C$5=73, $B54-C$5=1, $B54-C$5&lt;0),"",ROUND(($B54-C$5)*'수학 표준점수 테이블'!$H$10+C$5*'수학 표준점수 테이블'!$H$11+'수학 표준점수 테이블'!$H$14,0))</f>
        <v>105</v>
      </c>
      <c r="D54" s="72">
        <f>IF(OR($B54-D$5&gt;74, $B54-D$5=73, $B54-D$5=1, $B54-D$5&lt;0),"",ROUND(($B54-D$5)*'수학 표준점수 테이블'!$H$10+D$5*'수학 표준점수 테이블'!$H$11+'수학 표준점수 테이블'!$H$14,0))</f>
        <v>105</v>
      </c>
      <c r="E54" s="72">
        <f>IF(OR($B54-E$5&gt;74, $B54-E$5=73, $B54-E$5=1, $B54-E$5&lt;0),"",ROUND(($B54-E$5)*'수학 표준점수 테이블'!$H$10+E$5*'수학 표준점수 테이블'!$H$11+'수학 표준점수 테이블'!$H$14,0))</f>
        <v>105</v>
      </c>
      <c r="F54" s="72">
        <f>IF(OR($B54-F$5&gt;74, $B54-F$5=73, $B54-F$5=1, $B54-F$5&lt;0),"",ROUND(($B54-F$5)*'수학 표준점수 테이블'!$H$10+F$5*'수학 표준점수 테이블'!$H$11+'수학 표준점수 테이블'!$H$14,0))</f>
        <v>105</v>
      </c>
      <c r="G54" s="72">
        <f>IF(OR($B54-G$5&gt;74, $B54-G$5=73, $B54-G$5=1, $B54-G$5&lt;0),"",ROUND(($B54-G$5)*'수학 표준점수 테이블'!$H$10+G$5*'수학 표준점수 테이블'!$H$11+'수학 표준점수 테이블'!$H$14,0))</f>
        <v>105</v>
      </c>
      <c r="H54" s="72">
        <f>IF(OR($B54-H$5&gt;74, $B54-H$5=73, $B54-H$5=1, $B54-H$5&lt;0),"",ROUND(($B54-H$5)*'수학 표준점수 테이블'!$H$10+H$5*'수학 표준점수 테이블'!$H$11+'수학 표준점수 테이블'!$H$14,0))</f>
        <v>105</v>
      </c>
      <c r="I54" s="72">
        <f>IF(OR($B54-I$5&gt;74, $B54-I$5=73, $B54-I$5=1, $B54-I$5&lt;0),"",ROUND(($B54-I$5)*'수학 표준점수 테이블'!$H$10+I$5*'수학 표준점수 테이블'!$H$11+'수학 표준점수 테이블'!$H$14,0))</f>
        <v>105</v>
      </c>
      <c r="J54" s="72">
        <f>IF(OR($B54-J$5&gt;74, $B54-J$5=73, $B54-J$5=1, $B54-J$5&lt;0),"",ROUND(($B54-J$5)*'수학 표준점수 테이블'!$H$10+J$5*'수학 표준점수 테이블'!$H$11+'수학 표준점수 테이블'!$H$14,0))</f>
        <v>105</v>
      </c>
      <c r="K54" s="72">
        <f>IF(OR($B54-K$5&gt;74, $B54-K$5=73, $B54-K$5=1, $B54-K$5&lt;0),"",ROUND(($B54-K$5)*'수학 표준점수 테이블'!$H$10+K$5*'수학 표준점수 테이블'!$H$11+'수학 표준점수 테이블'!$H$14,0))</f>
        <v>105</v>
      </c>
      <c r="L54" s="72">
        <f>IF(OR($B54-L$5&gt;74, $B54-L$5=73, $B54-L$5=1, $B54-L$5&lt;0),"",ROUND(($B54-L$5)*'수학 표준점수 테이블'!$H$10+L$5*'수학 표준점수 테이블'!$H$11+'수학 표준점수 테이블'!$H$14,0))</f>
        <v>105</v>
      </c>
      <c r="M54" s="72">
        <f>IF(OR($B54-M$5&gt;74, $B54-M$5=73, $B54-M$5=1, $B54-M$5&lt;0),"",ROUND(($B54-M$5)*'수학 표준점수 테이블'!$H$10+M$5*'수학 표준점수 테이블'!$H$11+'수학 표준점수 테이블'!$H$14,0))</f>
        <v>105</v>
      </c>
      <c r="N54" s="72">
        <f>IF(OR($B54-N$5&gt;74, $B54-N$5=73, $B54-N$5=1, $B54-N$5&lt;0),"",ROUND(($B54-N$5)*'수학 표준점수 테이블'!$H$10+N$5*'수학 표준점수 테이블'!$H$11+'수학 표준점수 테이블'!$H$14,0))</f>
        <v>105</v>
      </c>
      <c r="O54" s="72">
        <f>IF(OR($B54-O$5&gt;74, $B54-O$5=73, $B54-O$5=1, $B54-O$5&lt;0),"",ROUND(($B54-O$5)*'수학 표준점수 테이블'!$H$10+O$5*'수학 표준점수 테이블'!$H$11+'수학 표준점수 테이블'!$H$14,0))</f>
        <v>105</v>
      </c>
      <c r="P54" s="72">
        <f>IF(OR($B54-P$5&gt;74, $B54-P$5=73, $B54-P$5=1, $B54-P$5&lt;0),"",ROUND(($B54-P$5)*'수학 표준점수 테이블'!$H$10+P$5*'수학 표준점수 테이블'!$H$11+'수학 표준점수 테이블'!$H$14,0))</f>
        <v>105</v>
      </c>
      <c r="Q54" s="72">
        <f>IF(OR($B54-Q$5&gt;74, $B54-Q$5=73, $B54-Q$5=1, $B54-Q$5&lt;0),"",ROUND(($B54-Q$5)*'수학 표준점수 테이블'!$H$10+Q$5*'수학 표준점수 테이블'!$H$11+'수학 표준점수 테이블'!$H$14,0))</f>
        <v>105</v>
      </c>
      <c r="R54" s="72">
        <f>IF(OR($B54-R$5&gt;74, $B54-R$5=73, $B54-R$5=1, $B54-R$5&lt;0),"",ROUND(($B54-R$5)*'수학 표준점수 테이블'!$H$10+R$5*'수학 표준점수 테이블'!$H$11+'수학 표준점수 테이블'!$H$14,0))</f>
        <v>105</v>
      </c>
      <c r="S54" s="72">
        <f>IF(OR($B54-S$5&gt;74, $B54-S$5=73, $B54-S$5=1, $B54-S$5&lt;0),"",ROUND(($B54-S$5)*'수학 표준점수 테이블'!$H$10+S$5*'수학 표준점수 테이블'!$H$11+'수학 표준점수 테이블'!$H$14,0))</f>
        <v>105</v>
      </c>
      <c r="T54" s="72">
        <f>IF(OR($B54-T$5&gt;74, $B54-T$5=73, $B54-T$5=1, $B54-T$5&lt;0),"",ROUND(($B54-T$5)*'수학 표준점수 테이블'!$H$10+T$5*'수학 표준점수 테이블'!$H$11+'수학 표준점수 테이블'!$H$14,0))</f>
        <v>105</v>
      </c>
      <c r="U54" s="72">
        <f>IF(OR($B54-U$5&gt;74, $B54-U$5=73, $B54-U$5=1, $B54-U$5&lt;0),"",ROUND(($B54-U$5)*'수학 표준점수 테이블'!$H$10+U$5*'수학 표준점수 테이블'!$H$11+'수학 표준점수 테이블'!$H$14,0))</f>
        <v>105</v>
      </c>
      <c r="V54" s="72">
        <f>IF(OR($B54-V$5&gt;74, $B54-V$5=73, $B54-V$5=1, $B54-V$5&lt;0),"",ROUND(($B54-V$5)*'수학 표준점수 테이블'!$H$10+V$5*'수학 표준점수 테이블'!$H$11+'수학 표준점수 테이블'!$H$14,0))</f>
        <v>105</v>
      </c>
      <c r="W54" s="72">
        <f>IF(OR($B54-W$5&gt;74, $B54-W$5=73, $B54-W$5=1, $B54-W$5&lt;0),"",ROUND(($B54-W$5)*'수학 표준점수 테이블'!$H$10+W$5*'수학 표준점수 테이블'!$H$11+'수학 표준점수 테이블'!$H$14,0))</f>
        <v>105</v>
      </c>
      <c r="X54" s="72">
        <f>IF(OR($B54-X$5&gt;74, $B54-X$5=73, $B54-X$5=1, $B54-X$5&lt;0),"",ROUND(($B54-X$5)*'수학 표준점수 테이블'!$H$10+X$5*'수학 표준점수 테이블'!$H$11+'수학 표준점수 테이블'!$H$14,0))</f>
        <v>105</v>
      </c>
      <c r="Y54" s="72">
        <f>IF(OR($B54-Y$5&gt;74, $B54-Y$5=73, $B54-Y$5=1, $B54-Y$5&lt;0),"",ROUND(($B54-Y$5)*'수학 표준점수 테이블'!$H$10+Y$5*'수학 표준점수 테이블'!$H$11+'수학 표준점수 테이블'!$H$14,0))</f>
        <v>105</v>
      </c>
      <c r="Z54" s="72">
        <f>IF(OR($B54-Z$5&gt;74, $B54-Z$5=73, $B54-Z$5=1, $B54-Z$5&lt;0),"",ROUND(($B54-Z$5)*'수학 표준점수 테이블'!$H$10+Z$5*'수학 표준점수 테이블'!$H$11+'수학 표준점수 테이블'!$H$14,0))</f>
        <v>105</v>
      </c>
      <c r="AA54" s="73">
        <f>IF(OR($B54-AA$5&gt;74, $B54-AA$5=73, $B54-AA$5=1, $B54-AA$5&lt;0),"",ROUND(($B54-AA$5)*'수학 표준점수 테이블'!$H$10+AA$5*'수학 표준점수 테이블'!$H$11+'수학 표준점수 테이블'!$H$14,0))</f>
        <v>105</v>
      </c>
      <c r="AB54" s="34"/>
      <c r="AC54" s="34">
        <f t="shared" si="0"/>
        <v>105</v>
      </c>
      <c r="AD54" s="34">
        <f t="shared" si="1"/>
        <v>105</v>
      </c>
      <c r="AE54" s="35">
        <f t="shared" si="6"/>
        <v>105</v>
      </c>
      <c r="AF54" s="35">
        <f t="shared" si="4"/>
        <v>5</v>
      </c>
      <c r="AG54" s="35">
        <f t="shared" si="4"/>
        <v>5</v>
      </c>
      <c r="AH54" s="35">
        <f t="shared" si="5"/>
        <v>5</v>
      </c>
      <c r="AI54" s="194" t="str">
        <f t="shared" si="2"/>
        <v>5등급</v>
      </c>
      <c r="AJ54" s="32" t="e">
        <f>IF(AC54=AD54,VLOOKUP(AE54,'인원 입력 기능'!$B$5:$F$102,6,0), VLOOKUP(AC54,'인원 입력 기능'!$B$5:$F$102,6,0)&amp;" ~ "&amp;VLOOKUP(AD54,'인원 입력 기능'!$B$5:$F$102,6,0))</f>
        <v>#REF!</v>
      </c>
    </row>
    <row r="55" spans="1:36">
      <c r="A55" s="16"/>
      <c r="B55" s="86">
        <v>51</v>
      </c>
      <c r="C55" s="72">
        <f>IF(OR($B55-C$5&gt;74, $B55-C$5=73, $B55-C$5=1, $B55-C$5&lt;0),"",ROUND(($B55-C$5)*'수학 표준점수 테이블'!$H$10+C$5*'수학 표준점수 테이블'!$H$11+'수학 표준점수 테이블'!$H$14,0))</f>
        <v>105</v>
      </c>
      <c r="D55" s="72">
        <f>IF(OR($B55-D$5&gt;74, $B55-D$5=73, $B55-D$5=1, $B55-D$5&lt;0),"",ROUND(($B55-D$5)*'수학 표준점수 테이블'!$H$10+D$5*'수학 표준점수 테이블'!$H$11+'수학 표준점수 테이블'!$H$14,0))</f>
        <v>105</v>
      </c>
      <c r="E55" s="72">
        <f>IF(OR($B55-E$5&gt;74, $B55-E$5=73, $B55-E$5=1, $B55-E$5&lt;0),"",ROUND(($B55-E$5)*'수학 표준점수 테이블'!$H$10+E$5*'수학 표준점수 테이블'!$H$11+'수학 표준점수 테이블'!$H$14,0))</f>
        <v>105</v>
      </c>
      <c r="F55" s="72">
        <f>IF(OR($B55-F$5&gt;74, $B55-F$5=73, $B55-F$5=1, $B55-F$5&lt;0),"",ROUND(($B55-F$5)*'수학 표준점수 테이블'!$H$10+F$5*'수학 표준점수 테이블'!$H$11+'수학 표준점수 테이블'!$H$14,0))</f>
        <v>105</v>
      </c>
      <c r="G55" s="72">
        <f>IF(OR($B55-G$5&gt;74, $B55-G$5=73, $B55-G$5=1, $B55-G$5&lt;0),"",ROUND(($B55-G$5)*'수학 표준점수 테이블'!$H$10+G$5*'수학 표준점수 테이블'!$H$11+'수학 표준점수 테이블'!$H$14,0))</f>
        <v>105</v>
      </c>
      <c r="H55" s="72">
        <f>IF(OR($B55-H$5&gt;74, $B55-H$5=73, $B55-H$5=1, $B55-H$5&lt;0),"",ROUND(($B55-H$5)*'수학 표준점수 테이블'!$H$10+H$5*'수학 표준점수 테이블'!$H$11+'수학 표준점수 테이블'!$H$14,0))</f>
        <v>105</v>
      </c>
      <c r="I55" s="72">
        <f>IF(OR($B55-I$5&gt;74, $B55-I$5=73, $B55-I$5=1, $B55-I$5&lt;0),"",ROUND(($B55-I$5)*'수학 표준점수 테이블'!$H$10+I$5*'수학 표준점수 테이블'!$H$11+'수학 표준점수 테이블'!$H$14,0))</f>
        <v>105</v>
      </c>
      <c r="J55" s="72">
        <f>IF(OR($B55-J$5&gt;74, $B55-J$5=73, $B55-J$5=1, $B55-J$5&lt;0),"",ROUND(($B55-J$5)*'수학 표준점수 테이블'!$H$10+J$5*'수학 표준점수 테이블'!$H$11+'수학 표준점수 테이블'!$H$14,0))</f>
        <v>105</v>
      </c>
      <c r="K55" s="72">
        <f>IF(OR($B55-K$5&gt;74, $B55-K$5=73, $B55-K$5=1, $B55-K$5&lt;0),"",ROUND(($B55-K$5)*'수학 표준점수 테이블'!$H$10+K$5*'수학 표준점수 테이블'!$H$11+'수학 표준점수 테이블'!$H$14,0))</f>
        <v>105</v>
      </c>
      <c r="L55" s="72">
        <f>IF(OR($B55-L$5&gt;74, $B55-L$5=73, $B55-L$5=1, $B55-L$5&lt;0),"",ROUND(($B55-L$5)*'수학 표준점수 테이블'!$H$10+L$5*'수학 표준점수 테이블'!$H$11+'수학 표준점수 테이블'!$H$14,0))</f>
        <v>105</v>
      </c>
      <c r="M55" s="72">
        <f>IF(OR($B55-M$5&gt;74, $B55-M$5=73, $B55-M$5=1, $B55-M$5&lt;0),"",ROUND(($B55-M$5)*'수학 표준점수 테이블'!$H$10+M$5*'수학 표준점수 테이블'!$H$11+'수학 표준점수 테이블'!$H$14,0))</f>
        <v>105</v>
      </c>
      <c r="N55" s="72">
        <f>IF(OR($B55-N$5&gt;74, $B55-N$5=73, $B55-N$5=1, $B55-N$5&lt;0),"",ROUND(($B55-N$5)*'수학 표준점수 테이블'!$H$10+N$5*'수학 표준점수 테이블'!$H$11+'수학 표준점수 테이블'!$H$14,0))</f>
        <v>105</v>
      </c>
      <c r="O55" s="72">
        <f>IF(OR($B55-O$5&gt;74, $B55-O$5=73, $B55-O$5=1, $B55-O$5&lt;0),"",ROUND(($B55-O$5)*'수학 표준점수 테이블'!$H$10+O$5*'수학 표준점수 테이블'!$H$11+'수학 표준점수 테이블'!$H$14,0))</f>
        <v>104</v>
      </c>
      <c r="P55" s="72">
        <f>IF(OR($B55-P$5&gt;74, $B55-P$5=73, $B55-P$5=1, $B55-P$5&lt;0),"",ROUND(($B55-P$5)*'수학 표준점수 테이블'!$H$10+P$5*'수학 표준점수 테이블'!$H$11+'수학 표준점수 테이블'!$H$14,0))</f>
        <v>104</v>
      </c>
      <c r="Q55" s="72">
        <f>IF(OR($B55-Q$5&gt;74, $B55-Q$5=73, $B55-Q$5=1, $B55-Q$5&lt;0),"",ROUND(($B55-Q$5)*'수학 표준점수 테이블'!$H$10+Q$5*'수학 표준점수 테이블'!$H$11+'수학 표준점수 테이블'!$H$14,0))</f>
        <v>104</v>
      </c>
      <c r="R55" s="72">
        <f>IF(OR($B55-R$5&gt;74, $B55-R$5=73, $B55-R$5=1, $B55-R$5&lt;0),"",ROUND(($B55-R$5)*'수학 표준점수 테이블'!$H$10+R$5*'수학 표준점수 테이블'!$H$11+'수학 표준점수 테이블'!$H$14,0))</f>
        <v>104</v>
      </c>
      <c r="S55" s="72">
        <f>IF(OR($B55-S$5&gt;74, $B55-S$5=73, $B55-S$5=1, $B55-S$5&lt;0),"",ROUND(($B55-S$5)*'수학 표준점수 테이블'!$H$10+S$5*'수학 표준점수 테이블'!$H$11+'수학 표준점수 테이블'!$H$14,0))</f>
        <v>104</v>
      </c>
      <c r="T55" s="72">
        <f>IF(OR($B55-T$5&gt;74, $B55-T$5=73, $B55-T$5=1, $B55-T$5&lt;0),"",ROUND(($B55-T$5)*'수학 표준점수 테이블'!$H$10+T$5*'수학 표준점수 테이블'!$H$11+'수학 표준점수 테이블'!$H$14,0))</f>
        <v>104</v>
      </c>
      <c r="U55" s="72">
        <f>IF(OR($B55-U$5&gt;74, $B55-U$5=73, $B55-U$5=1, $B55-U$5&lt;0),"",ROUND(($B55-U$5)*'수학 표준점수 테이블'!$H$10+U$5*'수학 표준점수 테이블'!$H$11+'수학 표준점수 테이블'!$H$14,0))</f>
        <v>104</v>
      </c>
      <c r="V55" s="72">
        <f>IF(OR($B55-V$5&gt;74, $B55-V$5=73, $B55-V$5=1, $B55-V$5&lt;0),"",ROUND(($B55-V$5)*'수학 표준점수 테이블'!$H$10+V$5*'수학 표준점수 테이블'!$H$11+'수학 표준점수 테이블'!$H$14,0))</f>
        <v>104</v>
      </c>
      <c r="W55" s="72">
        <f>IF(OR($B55-W$5&gt;74, $B55-W$5=73, $B55-W$5=1, $B55-W$5&lt;0),"",ROUND(($B55-W$5)*'수학 표준점수 테이블'!$H$10+W$5*'수학 표준점수 테이블'!$H$11+'수학 표준점수 테이블'!$H$14,0))</f>
        <v>104</v>
      </c>
      <c r="X55" s="72">
        <f>IF(OR($B55-X$5&gt;74, $B55-X$5=73, $B55-X$5=1, $B55-X$5&lt;0),"",ROUND(($B55-X$5)*'수학 표준점수 테이블'!$H$10+X$5*'수학 표준점수 테이블'!$H$11+'수학 표준점수 테이블'!$H$14,0))</f>
        <v>104</v>
      </c>
      <c r="Y55" s="72">
        <f>IF(OR($B55-Y$5&gt;74, $B55-Y$5=73, $B55-Y$5=1, $B55-Y$5&lt;0),"",ROUND(($B55-Y$5)*'수학 표준점수 테이블'!$H$10+Y$5*'수학 표준점수 테이블'!$H$11+'수학 표준점수 테이블'!$H$14,0))</f>
        <v>104</v>
      </c>
      <c r="Z55" s="72">
        <f>IF(OR($B55-Z$5&gt;74, $B55-Z$5=73, $B55-Z$5=1, $B55-Z$5&lt;0),"",ROUND(($B55-Z$5)*'수학 표준점수 테이블'!$H$10+Z$5*'수학 표준점수 테이블'!$H$11+'수학 표준점수 테이블'!$H$14,0))</f>
        <v>104</v>
      </c>
      <c r="AA55" s="73">
        <f>IF(OR($B55-AA$5&gt;74, $B55-AA$5=73, $B55-AA$5=1, $B55-AA$5&lt;0),"",ROUND(($B55-AA$5)*'수학 표준점수 테이블'!$H$10+AA$5*'수학 표준점수 테이블'!$H$11+'수학 표준점수 테이블'!$H$14,0))</f>
        <v>104</v>
      </c>
      <c r="AB55" s="34"/>
      <c r="AC55" s="34">
        <f t="shared" si="0"/>
        <v>104</v>
      </c>
      <c r="AD55" s="34">
        <f t="shared" si="1"/>
        <v>105</v>
      </c>
      <c r="AE55" s="35" t="str">
        <f t="shared" si="6"/>
        <v>104 ~ 105</v>
      </c>
      <c r="AF55" s="35">
        <f t="shared" si="4"/>
        <v>5</v>
      </c>
      <c r="AG55" s="35">
        <f t="shared" si="4"/>
        <v>5</v>
      </c>
      <c r="AH55" s="35">
        <f t="shared" si="5"/>
        <v>5</v>
      </c>
      <c r="AI55" s="194" t="str">
        <f t="shared" si="2"/>
        <v>5등급</v>
      </c>
      <c r="AJ55" s="32" t="e">
        <f>IF(AC55=AD55,VLOOKUP(AE55,'인원 입력 기능'!$B$5:$F$102,6,0), VLOOKUP(AC55,'인원 입력 기능'!$B$5:$F$102,6,0)&amp;" ~ "&amp;VLOOKUP(AD55,'인원 입력 기능'!$B$5:$F$102,6,0))</f>
        <v>#REF!</v>
      </c>
    </row>
    <row r="56" spans="1:36">
      <c r="A56" s="16"/>
      <c r="B56" s="86">
        <v>50</v>
      </c>
      <c r="C56" s="72">
        <f>IF(OR($B56-C$5&gt;74, $B56-C$5=73, $B56-C$5=1, $B56-C$5&lt;0),"",ROUND(($B56-C$5)*'수학 표준점수 테이블'!$H$10+C$5*'수학 표준점수 테이블'!$H$11+'수학 표준점수 테이블'!$H$14,0))</f>
        <v>104</v>
      </c>
      <c r="D56" s="72">
        <f>IF(OR($B56-D$5&gt;74, $B56-D$5=73, $B56-D$5=1, $B56-D$5&lt;0),"",ROUND(($B56-D$5)*'수학 표준점수 테이블'!$H$10+D$5*'수학 표준점수 테이블'!$H$11+'수학 표준점수 테이블'!$H$14,0))</f>
        <v>104</v>
      </c>
      <c r="E56" s="72">
        <f>IF(OR($B56-E$5&gt;74, $B56-E$5=73, $B56-E$5=1, $B56-E$5&lt;0),"",ROUND(($B56-E$5)*'수학 표준점수 테이블'!$H$10+E$5*'수학 표준점수 테이블'!$H$11+'수학 표준점수 테이블'!$H$14,0))</f>
        <v>104</v>
      </c>
      <c r="F56" s="72">
        <f>IF(OR($B56-F$5&gt;74, $B56-F$5=73, $B56-F$5=1, $B56-F$5&lt;0),"",ROUND(($B56-F$5)*'수학 표준점수 테이블'!$H$10+F$5*'수학 표준점수 테이블'!$H$11+'수학 표준점수 테이블'!$H$14,0))</f>
        <v>104</v>
      </c>
      <c r="G56" s="72">
        <f>IF(OR($B56-G$5&gt;74, $B56-G$5=73, $B56-G$5=1, $B56-G$5&lt;0),"",ROUND(($B56-G$5)*'수학 표준점수 테이블'!$H$10+G$5*'수학 표준점수 테이블'!$H$11+'수학 표준점수 테이블'!$H$14,0))</f>
        <v>104</v>
      </c>
      <c r="H56" s="72">
        <f>IF(OR($B56-H$5&gt;74, $B56-H$5=73, $B56-H$5=1, $B56-H$5&lt;0),"",ROUND(($B56-H$5)*'수학 표준점수 테이블'!$H$10+H$5*'수학 표준점수 테이블'!$H$11+'수학 표준점수 테이블'!$H$14,0))</f>
        <v>104</v>
      </c>
      <c r="I56" s="72">
        <f>IF(OR($B56-I$5&gt;74, $B56-I$5=73, $B56-I$5=1, $B56-I$5&lt;0),"",ROUND(($B56-I$5)*'수학 표준점수 테이블'!$H$10+I$5*'수학 표준점수 테이블'!$H$11+'수학 표준점수 테이블'!$H$14,0))</f>
        <v>104</v>
      </c>
      <c r="J56" s="72">
        <f>IF(OR($B56-J$5&gt;74, $B56-J$5=73, $B56-J$5=1, $B56-J$5&lt;0),"",ROUND(($B56-J$5)*'수학 표준점수 테이블'!$H$10+J$5*'수학 표준점수 테이블'!$H$11+'수학 표준점수 테이블'!$H$14,0))</f>
        <v>104</v>
      </c>
      <c r="K56" s="72">
        <f>IF(OR($B56-K$5&gt;74, $B56-K$5=73, $B56-K$5=1, $B56-K$5&lt;0),"",ROUND(($B56-K$5)*'수학 표준점수 테이블'!$H$10+K$5*'수학 표준점수 테이블'!$H$11+'수학 표준점수 테이블'!$H$14,0))</f>
        <v>104</v>
      </c>
      <c r="L56" s="72">
        <f>IF(OR($B56-L$5&gt;74, $B56-L$5=73, $B56-L$5=1, $B56-L$5&lt;0),"",ROUND(($B56-L$5)*'수학 표준점수 테이블'!$H$10+L$5*'수학 표준점수 테이블'!$H$11+'수학 표준점수 테이블'!$H$14,0))</f>
        <v>104</v>
      </c>
      <c r="M56" s="72">
        <f>IF(OR($B56-M$5&gt;74, $B56-M$5=73, $B56-M$5=1, $B56-M$5&lt;0),"",ROUND(($B56-M$5)*'수학 표준점수 테이블'!$H$10+M$5*'수학 표준점수 테이블'!$H$11+'수학 표준점수 테이블'!$H$14,0))</f>
        <v>104</v>
      </c>
      <c r="N56" s="72">
        <f>IF(OR($B56-N$5&gt;74, $B56-N$5=73, $B56-N$5=1, $B56-N$5&lt;0),"",ROUND(($B56-N$5)*'수학 표준점수 테이블'!$H$10+N$5*'수학 표준점수 테이블'!$H$11+'수학 표준점수 테이블'!$H$14,0))</f>
        <v>104</v>
      </c>
      <c r="O56" s="72">
        <f>IF(OR($B56-O$5&gt;74, $B56-O$5=73, $B56-O$5=1, $B56-O$5&lt;0),"",ROUND(($B56-O$5)*'수학 표준점수 테이블'!$H$10+O$5*'수학 표준점수 테이블'!$H$11+'수학 표준점수 테이블'!$H$14,0))</f>
        <v>104</v>
      </c>
      <c r="P56" s="72">
        <f>IF(OR($B56-P$5&gt;74, $B56-P$5=73, $B56-P$5=1, $B56-P$5&lt;0),"",ROUND(($B56-P$5)*'수학 표준점수 테이블'!$H$10+P$5*'수학 표준점수 테이블'!$H$11+'수학 표준점수 테이블'!$H$14,0))</f>
        <v>104</v>
      </c>
      <c r="Q56" s="72">
        <f>IF(OR($B56-Q$5&gt;74, $B56-Q$5=73, $B56-Q$5=1, $B56-Q$5&lt;0),"",ROUND(($B56-Q$5)*'수학 표준점수 테이블'!$H$10+Q$5*'수학 표준점수 테이블'!$H$11+'수학 표준점수 테이블'!$H$14,0))</f>
        <v>104</v>
      </c>
      <c r="R56" s="72">
        <f>IF(OR($B56-R$5&gt;74, $B56-R$5=73, $B56-R$5=1, $B56-R$5&lt;0),"",ROUND(($B56-R$5)*'수학 표준점수 테이블'!$H$10+R$5*'수학 표준점수 테이블'!$H$11+'수학 표준점수 테이블'!$H$14,0))</f>
        <v>104</v>
      </c>
      <c r="S56" s="72">
        <f>IF(OR($B56-S$5&gt;74, $B56-S$5=73, $B56-S$5=1, $B56-S$5&lt;0),"",ROUND(($B56-S$5)*'수학 표준점수 테이블'!$H$10+S$5*'수학 표준점수 테이블'!$H$11+'수학 표준점수 테이블'!$H$14,0))</f>
        <v>104</v>
      </c>
      <c r="T56" s="72">
        <f>IF(OR($B56-T$5&gt;74, $B56-T$5=73, $B56-T$5=1, $B56-T$5&lt;0),"",ROUND(($B56-T$5)*'수학 표준점수 테이블'!$H$10+T$5*'수학 표준점수 테이블'!$H$11+'수학 표준점수 테이블'!$H$14,0))</f>
        <v>104</v>
      </c>
      <c r="U56" s="72">
        <f>IF(OR($B56-U$5&gt;74, $B56-U$5=73, $B56-U$5=1, $B56-U$5&lt;0),"",ROUND(($B56-U$5)*'수학 표준점수 테이블'!$H$10+U$5*'수학 표준점수 테이블'!$H$11+'수학 표준점수 테이블'!$H$14,0))</f>
        <v>104</v>
      </c>
      <c r="V56" s="72">
        <f>IF(OR($B56-V$5&gt;74, $B56-V$5=73, $B56-V$5=1, $B56-V$5&lt;0),"",ROUND(($B56-V$5)*'수학 표준점수 테이블'!$H$10+V$5*'수학 표준점수 테이블'!$H$11+'수학 표준점수 테이블'!$H$14,0))</f>
        <v>104</v>
      </c>
      <c r="W56" s="72">
        <f>IF(OR($B56-W$5&gt;74, $B56-W$5=73, $B56-W$5=1, $B56-W$5&lt;0),"",ROUND(($B56-W$5)*'수학 표준점수 테이블'!$H$10+W$5*'수학 표준점수 테이블'!$H$11+'수학 표준점수 테이블'!$H$14,0))</f>
        <v>104</v>
      </c>
      <c r="X56" s="72">
        <f>IF(OR($B56-X$5&gt;74, $B56-X$5=73, $B56-X$5=1, $B56-X$5&lt;0),"",ROUND(($B56-X$5)*'수학 표준점수 테이블'!$H$10+X$5*'수학 표준점수 테이블'!$H$11+'수학 표준점수 테이블'!$H$14,0))</f>
        <v>104</v>
      </c>
      <c r="Y56" s="72">
        <f>IF(OR($B56-Y$5&gt;74, $B56-Y$5=73, $B56-Y$5=1, $B56-Y$5&lt;0),"",ROUND(($B56-Y$5)*'수학 표준점수 테이블'!$H$10+Y$5*'수학 표준점수 테이블'!$H$11+'수학 표준점수 테이블'!$H$14,0))</f>
        <v>104</v>
      </c>
      <c r="Z56" s="72">
        <f>IF(OR($B56-Z$5&gt;74, $B56-Z$5=73, $B56-Z$5=1, $B56-Z$5&lt;0),"",ROUND(($B56-Z$5)*'수학 표준점수 테이블'!$H$10+Z$5*'수학 표준점수 테이블'!$H$11+'수학 표준점수 테이블'!$H$14,0))</f>
        <v>104</v>
      </c>
      <c r="AA56" s="73">
        <f>IF(OR($B56-AA$5&gt;74, $B56-AA$5=73, $B56-AA$5=1, $B56-AA$5&lt;0),"",ROUND(($B56-AA$5)*'수학 표준점수 테이블'!$H$10+AA$5*'수학 표준점수 테이블'!$H$11+'수학 표준점수 테이블'!$H$14,0))</f>
        <v>104</v>
      </c>
      <c r="AB56" s="34"/>
      <c r="AC56" s="34">
        <f t="shared" si="0"/>
        <v>104</v>
      </c>
      <c r="AD56" s="34">
        <f t="shared" si="1"/>
        <v>104</v>
      </c>
      <c r="AE56" s="35">
        <f t="shared" si="6"/>
        <v>104</v>
      </c>
      <c r="AF56" s="35">
        <f t="shared" si="4"/>
        <v>5</v>
      </c>
      <c r="AG56" s="35">
        <f t="shared" si="4"/>
        <v>5</v>
      </c>
      <c r="AH56" s="35">
        <f t="shared" si="5"/>
        <v>5</v>
      </c>
      <c r="AI56" s="194" t="str">
        <f t="shared" si="2"/>
        <v>5등급</v>
      </c>
      <c r="AJ56" s="32" t="e">
        <f>IF(AC56=AD56,VLOOKUP(AE56,'인원 입력 기능'!$B$5:$F$102,6,0), VLOOKUP(AC56,'인원 입력 기능'!$B$5:$F$102,6,0)&amp;" ~ "&amp;VLOOKUP(AD56,'인원 입력 기능'!$B$5:$F$102,6,0))</f>
        <v>#REF!</v>
      </c>
    </row>
    <row r="57" spans="1:36">
      <c r="A57" s="16"/>
      <c r="B57" s="86">
        <v>49</v>
      </c>
      <c r="C57" s="72">
        <f>IF(OR($B57-C$5&gt;74, $B57-C$5=73, $B57-C$5=1, $B57-C$5&lt;0),"",ROUND(($B57-C$5)*'수학 표준점수 테이블'!$H$10+C$5*'수학 표준점수 테이블'!$H$11+'수학 표준점수 테이블'!$H$14,0))</f>
        <v>103</v>
      </c>
      <c r="D57" s="72">
        <f>IF(OR($B57-D$5&gt;74, $B57-D$5=73, $B57-D$5=1, $B57-D$5&lt;0),"",ROUND(($B57-D$5)*'수학 표준점수 테이블'!$H$10+D$5*'수학 표준점수 테이블'!$H$11+'수학 표준점수 테이블'!$H$14,0))</f>
        <v>103</v>
      </c>
      <c r="E57" s="72">
        <f>IF(OR($B57-E$5&gt;74, $B57-E$5=73, $B57-E$5=1, $B57-E$5&lt;0),"",ROUND(($B57-E$5)*'수학 표준점수 테이블'!$H$10+E$5*'수학 표준점수 테이블'!$H$11+'수학 표준점수 테이블'!$H$14,0))</f>
        <v>103</v>
      </c>
      <c r="F57" s="72">
        <f>IF(OR($B57-F$5&gt;74, $B57-F$5=73, $B57-F$5=1, $B57-F$5&lt;0),"",ROUND(($B57-F$5)*'수학 표준점수 테이블'!$H$10+F$5*'수학 표준점수 테이블'!$H$11+'수학 표준점수 테이블'!$H$14,0))</f>
        <v>103</v>
      </c>
      <c r="G57" s="72">
        <f>IF(OR($B57-G$5&gt;74, $B57-G$5=73, $B57-G$5=1, $B57-G$5&lt;0),"",ROUND(($B57-G$5)*'수학 표준점수 테이블'!$H$10+G$5*'수학 표준점수 테이블'!$H$11+'수학 표준점수 테이블'!$H$14,0))</f>
        <v>103</v>
      </c>
      <c r="H57" s="72">
        <f>IF(OR($B57-H$5&gt;74, $B57-H$5=73, $B57-H$5=1, $B57-H$5&lt;0),"",ROUND(($B57-H$5)*'수학 표준점수 테이블'!$H$10+H$5*'수학 표준점수 테이블'!$H$11+'수학 표준점수 테이블'!$H$14,0))</f>
        <v>103</v>
      </c>
      <c r="I57" s="72">
        <f>IF(OR($B57-I$5&gt;74, $B57-I$5=73, $B57-I$5=1, $B57-I$5&lt;0),"",ROUND(($B57-I$5)*'수학 표준점수 테이블'!$H$10+I$5*'수학 표준점수 테이블'!$H$11+'수학 표준점수 테이블'!$H$14,0))</f>
        <v>103</v>
      </c>
      <c r="J57" s="72">
        <f>IF(OR($B57-J$5&gt;74, $B57-J$5=73, $B57-J$5=1, $B57-J$5&lt;0),"",ROUND(($B57-J$5)*'수학 표준점수 테이블'!$H$10+J$5*'수학 표준점수 테이블'!$H$11+'수학 표준점수 테이블'!$H$14,0))</f>
        <v>103</v>
      </c>
      <c r="K57" s="72">
        <f>IF(OR($B57-K$5&gt;74, $B57-K$5=73, $B57-K$5=1, $B57-K$5&lt;0),"",ROUND(($B57-K$5)*'수학 표준점수 테이블'!$H$10+K$5*'수학 표준점수 테이블'!$H$11+'수학 표준점수 테이블'!$H$14,0))</f>
        <v>103</v>
      </c>
      <c r="L57" s="72">
        <f>IF(OR($B57-L$5&gt;74, $B57-L$5=73, $B57-L$5=1, $B57-L$5&lt;0),"",ROUND(($B57-L$5)*'수학 표준점수 테이블'!$H$10+L$5*'수학 표준점수 테이블'!$H$11+'수학 표준점수 테이블'!$H$14,0))</f>
        <v>103</v>
      </c>
      <c r="M57" s="72">
        <f>IF(OR($B57-M$5&gt;74, $B57-M$5=73, $B57-M$5=1, $B57-M$5&lt;0),"",ROUND(($B57-M$5)*'수학 표준점수 테이블'!$H$10+M$5*'수학 표준점수 테이블'!$H$11+'수학 표준점수 테이블'!$H$14,0))</f>
        <v>103</v>
      </c>
      <c r="N57" s="72">
        <f>IF(OR($B57-N$5&gt;74, $B57-N$5=73, $B57-N$5=1, $B57-N$5&lt;0),"",ROUND(($B57-N$5)*'수학 표준점수 테이블'!$H$10+N$5*'수학 표준점수 테이블'!$H$11+'수학 표준점수 테이블'!$H$14,0))</f>
        <v>103</v>
      </c>
      <c r="O57" s="72">
        <f>IF(OR($B57-O$5&gt;74, $B57-O$5=73, $B57-O$5=1, $B57-O$5&lt;0),"",ROUND(($B57-O$5)*'수학 표준점수 테이블'!$H$10+O$5*'수학 표준점수 테이블'!$H$11+'수학 표준점수 테이블'!$H$14,0))</f>
        <v>103</v>
      </c>
      <c r="P57" s="72">
        <f>IF(OR($B57-P$5&gt;74, $B57-P$5=73, $B57-P$5=1, $B57-P$5&lt;0),"",ROUND(($B57-P$5)*'수학 표준점수 테이블'!$H$10+P$5*'수학 표준점수 테이블'!$H$11+'수학 표준점수 테이블'!$H$14,0))</f>
        <v>103</v>
      </c>
      <c r="Q57" s="72">
        <f>IF(OR($B57-Q$5&gt;74, $B57-Q$5=73, $B57-Q$5=1, $B57-Q$5&lt;0),"",ROUND(($B57-Q$5)*'수학 표준점수 테이블'!$H$10+Q$5*'수학 표준점수 테이블'!$H$11+'수학 표준점수 테이블'!$H$14,0))</f>
        <v>103</v>
      </c>
      <c r="R57" s="72">
        <f>IF(OR($B57-R$5&gt;74, $B57-R$5=73, $B57-R$5=1, $B57-R$5&lt;0),"",ROUND(($B57-R$5)*'수학 표준점수 테이블'!$H$10+R$5*'수학 표준점수 테이블'!$H$11+'수학 표준점수 테이블'!$H$14,0))</f>
        <v>103</v>
      </c>
      <c r="S57" s="72">
        <f>IF(OR($B57-S$5&gt;74, $B57-S$5=73, $B57-S$5=1, $B57-S$5&lt;0),"",ROUND(($B57-S$5)*'수학 표준점수 테이블'!$H$10+S$5*'수학 표준점수 테이블'!$H$11+'수학 표준점수 테이블'!$H$14,0))</f>
        <v>103</v>
      </c>
      <c r="T57" s="72">
        <f>IF(OR($B57-T$5&gt;74, $B57-T$5=73, $B57-T$5=1, $B57-T$5&lt;0),"",ROUND(($B57-T$5)*'수학 표준점수 테이블'!$H$10+T$5*'수학 표준점수 테이블'!$H$11+'수학 표준점수 테이블'!$H$14,0))</f>
        <v>103</v>
      </c>
      <c r="U57" s="72">
        <f>IF(OR($B57-U$5&gt;74, $B57-U$5=73, $B57-U$5=1, $B57-U$5&lt;0),"",ROUND(($B57-U$5)*'수학 표준점수 테이블'!$H$10+U$5*'수학 표준점수 테이블'!$H$11+'수학 표준점수 테이블'!$H$14,0))</f>
        <v>103</v>
      </c>
      <c r="V57" s="72">
        <f>IF(OR($B57-V$5&gt;74, $B57-V$5=73, $B57-V$5=1, $B57-V$5&lt;0),"",ROUND(($B57-V$5)*'수학 표준점수 테이블'!$H$10+V$5*'수학 표준점수 테이블'!$H$11+'수학 표준점수 테이블'!$H$14,0))</f>
        <v>103</v>
      </c>
      <c r="W57" s="72">
        <f>IF(OR($B57-W$5&gt;74, $B57-W$5=73, $B57-W$5=1, $B57-W$5&lt;0),"",ROUND(($B57-W$5)*'수학 표준점수 테이블'!$H$10+W$5*'수학 표준점수 테이블'!$H$11+'수학 표준점수 테이블'!$H$14,0))</f>
        <v>103</v>
      </c>
      <c r="X57" s="72">
        <f>IF(OR($B57-X$5&gt;74, $B57-X$5=73, $B57-X$5=1, $B57-X$5&lt;0),"",ROUND(($B57-X$5)*'수학 표준점수 테이블'!$H$10+X$5*'수학 표준점수 테이블'!$H$11+'수학 표준점수 테이블'!$H$14,0))</f>
        <v>103</v>
      </c>
      <c r="Y57" s="72">
        <f>IF(OR($B57-Y$5&gt;74, $B57-Y$5=73, $B57-Y$5=1, $B57-Y$5&lt;0),"",ROUND(($B57-Y$5)*'수학 표준점수 테이블'!$H$10+Y$5*'수학 표준점수 테이블'!$H$11+'수학 표준점수 테이블'!$H$14,0))</f>
        <v>103</v>
      </c>
      <c r="Z57" s="72">
        <f>IF(OR($B57-Z$5&gt;74, $B57-Z$5=73, $B57-Z$5=1, $B57-Z$5&lt;0),"",ROUND(($B57-Z$5)*'수학 표준점수 테이블'!$H$10+Z$5*'수학 표준점수 테이블'!$H$11+'수학 표준점수 테이블'!$H$14,0))</f>
        <v>103</v>
      </c>
      <c r="AA57" s="73">
        <f>IF(OR($B57-AA$5&gt;74, $B57-AA$5=73, $B57-AA$5=1, $B57-AA$5&lt;0),"",ROUND(($B57-AA$5)*'수학 표준점수 테이블'!$H$10+AA$5*'수학 표준점수 테이블'!$H$11+'수학 표준점수 테이블'!$H$14,0))</f>
        <v>103</v>
      </c>
      <c r="AB57" s="34"/>
      <c r="AC57" s="34">
        <f t="shared" si="0"/>
        <v>103</v>
      </c>
      <c r="AD57" s="34">
        <f t="shared" si="1"/>
        <v>103</v>
      </c>
      <c r="AE57" s="35">
        <f t="shared" si="6"/>
        <v>103</v>
      </c>
      <c r="AF57" s="35">
        <f t="shared" si="4"/>
        <v>5</v>
      </c>
      <c r="AG57" s="35">
        <f t="shared" si="4"/>
        <v>5</v>
      </c>
      <c r="AH57" s="35">
        <f t="shared" si="5"/>
        <v>5</v>
      </c>
      <c r="AI57" s="194" t="str">
        <f t="shared" si="2"/>
        <v>5등급</v>
      </c>
      <c r="AJ57" s="32" t="e">
        <f>IF(AC57=AD57,VLOOKUP(AE57,'인원 입력 기능'!$B$5:$F$102,6,0), VLOOKUP(AC57,'인원 입력 기능'!$B$5:$F$102,6,0)&amp;" ~ "&amp;VLOOKUP(AD57,'인원 입력 기능'!$B$5:$F$102,6,0))</f>
        <v>#REF!</v>
      </c>
    </row>
    <row r="58" spans="1:36">
      <c r="A58" s="16"/>
      <c r="B58" s="87">
        <v>48</v>
      </c>
      <c r="C58" s="74">
        <f>IF(OR($B58-C$5&gt;74, $B58-C$5=73, $B58-C$5=1, $B58-C$5&lt;0),"",ROUND(($B58-C$5)*'수학 표준점수 테이블'!$H$10+C$5*'수학 표준점수 테이블'!$H$11+'수학 표준점수 테이블'!$H$14,0))</f>
        <v>102</v>
      </c>
      <c r="D58" s="74">
        <f>IF(OR($B58-D$5&gt;74, $B58-D$5=73, $B58-D$5=1, $B58-D$5&lt;0),"",ROUND(($B58-D$5)*'수학 표준점수 테이블'!$H$10+D$5*'수학 표준점수 테이블'!$H$11+'수학 표준점수 테이블'!$H$14,0))</f>
        <v>102</v>
      </c>
      <c r="E58" s="74">
        <f>IF(OR($B58-E$5&gt;74, $B58-E$5=73, $B58-E$5=1, $B58-E$5&lt;0),"",ROUND(($B58-E$5)*'수학 표준점수 테이블'!$H$10+E$5*'수학 표준점수 테이블'!$H$11+'수학 표준점수 테이블'!$H$14,0))</f>
        <v>102</v>
      </c>
      <c r="F58" s="74">
        <f>IF(OR($B58-F$5&gt;74, $B58-F$5=73, $B58-F$5=1, $B58-F$5&lt;0),"",ROUND(($B58-F$5)*'수학 표준점수 테이블'!$H$10+F$5*'수학 표준점수 테이블'!$H$11+'수학 표준점수 테이블'!$H$14,0))</f>
        <v>102</v>
      </c>
      <c r="G58" s="74">
        <f>IF(OR($B58-G$5&gt;74, $B58-G$5=73, $B58-G$5=1, $B58-G$5&lt;0),"",ROUND(($B58-G$5)*'수학 표준점수 테이블'!$H$10+G$5*'수학 표준점수 테이블'!$H$11+'수학 표준점수 테이블'!$H$14,0))</f>
        <v>102</v>
      </c>
      <c r="H58" s="74">
        <f>IF(OR($B58-H$5&gt;74, $B58-H$5=73, $B58-H$5=1, $B58-H$5&lt;0),"",ROUND(($B58-H$5)*'수학 표준점수 테이블'!$H$10+H$5*'수학 표준점수 테이블'!$H$11+'수학 표준점수 테이블'!$H$14,0))</f>
        <v>102</v>
      </c>
      <c r="I58" s="74">
        <f>IF(OR($B58-I$5&gt;74, $B58-I$5=73, $B58-I$5=1, $B58-I$5&lt;0),"",ROUND(($B58-I$5)*'수학 표준점수 테이블'!$H$10+I$5*'수학 표준점수 테이블'!$H$11+'수학 표준점수 테이블'!$H$14,0))</f>
        <v>102</v>
      </c>
      <c r="J58" s="74">
        <f>IF(OR($B58-J$5&gt;74, $B58-J$5=73, $B58-J$5=1, $B58-J$5&lt;0),"",ROUND(($B58-J$5)*'수학 표준점수 테이블'!$H$10+J$5*'수학 표준점수 테이블'!$H$11+'수학 표준점수 테이블'!$H$14,0))</f>
        <v>102</v>
      </c>
      <c r="K58" s="74">
        <f>IF(OR($B58-K$5&gt;74, $B58-K$5=73, $B58-K$5=1, $B58-K$5&lt;0),"",ROUND(($B58-K$5)*'수학 표준점수 테이블'!$H$10+K$5*'수학 표준점수 테이블'!$H$11+'수학 표준점수 테이블'!$H$14,0))</f>
        <v>102</v>
      </c>
      <c r="L58" s="74">
        <f>IF(OR($B58-L$5&gt;74, $B58-L$5=73, $B58-L$5=1, $B58-L$5&lt;0),"",ROUND(($B58-L$5)*'수학 표준점수 테이블'!$H$10+L$5*'수학 표준점수 테이블'!$H$11+'수학 표준점수 테이블'!$H$14,0))</f>
        <v>102</v>
      </c>
      <c r="M58" s="74">
        <f>IF(OR($B58-M$5&gt;74, $B58-M$5=73, $B58-M$5=1, $B58-M$5&lt;0),"",ROUND(($B58-M$5)*'수학 표준점수 테이블'!$H$10+M$5*'수학 표준점수 테이블'!$H$11+'수학 표준점수 테이블'!$H$14,0))</f>
        <v>102</v>
      </c>
      <c r="N58" s="74">
        <f>IF(OR($B58-N$5&gt;74, $B58-N$5=73, $B58-N$5=1, $B58-N$5&lt;0),"",ROUND(($B58-N$5)*'수학 표준점수 테이블'!$H$10+N$5*'수학 표준점수 테이블'!$H$11+'수학 표준점수 테이블'!$H$14,0))</f>
        <v>102</v>
      </c>
      <c r="O58" s="74">
        <f>IF(OR($B58-O$5&gt;74, $B58-O$5=73, $B58-O$5=1, $B58-O$5&lt;0),"",ROUND(($B58-O$5)*'수학 표준점수 테이블'!$H$10+O$5*'수학 표준점수 테이블'!$H$11+'수학 표준점수 테이블'!$H$14,0))</f>
        <v>102</v>
      </c>
      <c r="P58" s="74">
        <f>IF(OR($B58-P$5&gt;74, $B58-P$5=73, $B58-P$5=1, $B58-P$5&lt;0),"",ROUND(($B58-P$5)*'수학 표준점수 테이블'!$H$10+P$5*'수학 표준점수 테이블'!$H$11+'수학 표준점수 테이블'!$H$14,0))</f>
        <v>102</v>
      </c>
      <c r="Q58" s="74">
        <f>IF(OR($B58-Q$5&gt;74, $B58-Q$5=73, $B58-Q$5=1, $B58-Q$5&lt;0),"",ROUND(($B58-Q$5)*'수학 표준점수 테이블'!$H$10+Q$5*'수학 표준점수 테이블'!$H$11+'수학 표준점수 테이블'!$H$14,0))</f>
        <v>102</v>
      </c>
      <c r="R58" s="74">
        <f>IF(OR($B58-R$5&gt;74, $B58-R$5=73, $B58-R$5=1, $B58-R$5&lt;0),"",ROUND(($B58-R$5)*'수학 표준점수 테이블'!$H$10+R$5*'수학 표준점수 테이블'!$H$11+'수학 표준점수 테이블'!$H$14,0))</f>
        <v>102</v>
      </c>
      <c r="S58" s="74">
        <f>IF(OR($B58-S$5&gt;74, $B58-S$5=73, $B58-S$5=1, $B58-S$5&lt;0),"",ROUND(($B58-S$5)*'수학 표준점수 테이블'!$H$10+S$5*'수학 표준점수 테이블'!$H$11+'수학 표준점수 테이블'!$H$14,0))</f>
        <v>102</v>
      </c>
      <c r="T58" s="74">
        <f>IF(OR($B58-T$5&gt;74, $B58-T$5=73, $B58-T$5=1, $B58-T$5&lt;0),"",ROUND(($B58-T$5)*'수학 표준점수 테이블'!$H$10+T$5*'수학 표준점수 테이블'!$H$11+'수학 표준점수 테이블'!$H$14,0))</f>
        <v>102</v>
      </c>
      <c r="U58" s="74">
        <f>IF(OR($B58-U$5&gt;74, $B58-U$5=73, $B58-U$5=1, $B58-U$5&lt;0),"",ROUND(($B58-U$5)*'수학 표준점수 테이블'!$H$10+U$5*'수학 표준점수 테이블'!$H$11+'수학 표준점수 테이블'!$H$14,0))</f>
        <v>102</v>
      </c>
      <c r="V58" s="74">
        <f>IF(OR($B58-V$5&gt;74, $B58-V$5=73, $B58-V$5=1, $B58-V$5&lt;0),"",ROUND(($B58-V$5)*'수학 표준점수 테이블'!$H$10+V$5*'수학 표준점수 테이블'!$H$11+'수학 표준점수 테이블'!$H$14,0))</f>
        <v>102</v>
      </c>
      <c r="W58" s="74">
        <f>IF(OR($B58-W$5&gt;74, $B58-W$5=73, $B58-W$5=1, $B58-W$5&lt;0),"",ROUND(($B58-W$5)*'수학 표준점수 테이블'!$H$10+W$5*'수학 표준점수 테이블'!$H$11+'수학 표준점수 테이블'!$H$14,0))</f>
        <v>102</v>
      </c>
      <c r="X58" s="74">
        <f>IF(OR($B58-X$5&gt;74, $B58-X$5=73, $B58-X$5=1, $B58-X$5&lt;0),"",ROUND(($B58-X$5)*'수학 표준점수 테이블'!$H$10+X$5*'수학 표준점수 테이블'!$H$11+'수학 표준점수 테이블'!$H$14,0))</f>
        <v>102</v>
      </c>
      <c r="Y58" s="74">
        <f>IF(OR($B58-Y$5&gt;74, $B58-Y$5=73, $B58-Y$5=1, $B58-Y$5&lt;0),"",ROUND(($B58-Y$5)*'수학 표준점수 테이블'!$H$10+Y$5*'수학 표준점수 테이블'!$H$11+'수학 표준점수 테이블'!$H$14,0))</f>
        <v>102</v>
      </c>
      <c r="Z58" s="74">
        <f>IF(OR($B58-Z$5&gt;74, $B58-Z$5=73, $B58-Z$5=1, $B58-Z$5&lt;0),"",ROUND(($B58-Z$5)*'수학 표준점수 테이블'!$H$10+Z$5*'수학 표준점수 테이블'!$H$11+'수학 표준점수 테이블'!$H$14,0))</f>
        <v>102</v>
      </c>
      <c r="AA58" s="75">
        <f>IF(OR($B58-AA$5&gt;74, $B58-AA$5=73, $B58-AA$5=1, $B58-AA$5&lt;0),"",ROUND(($B58-AA$5)*'수학 표준점수 테이블'!$H$10+AA$5*'수학 표준점수 테이블'!$H$11+'수학 표준점수 테이블'!$H$14,0))</f>
        <v>102</v>
      </c>
      <c r="AB58" s="34"/>
      <c r="AC58" s="34">
        <f t="shared" si="0"/>
        <v>102</v>
      </c>
      <c r="AD58" s="34">
        <f t="shared" si="1"/>
        <v>102</v>
      </c>
      <c r="AE58" s="35">
        <f t="shared" si="6"/>
        <v>102</v>
      </c>
      <c r="AF58" s="35">
        <f t="shared" si="4"/>
        <v>5</v>
      </c>
      <c r="AG58" s="35">
        <f t="shared" si="4"/>
        <v>5</v>
      </c>
      <c r="AH58" s="35">
        <f t="shared" si="5"/>
        <v>5</v>
      </c>
      <c r="AI58" s="194" t="str">
        <f t="shared" si="2"/>
        <v>5등급</v>
      </c>
      <c r="AJ58" s="32" t="e">
        <f>IF(AC58=AD58,VLOOKUP(AE58,'인원 입력 기능'!$B$5:$F$102,6,0), VLOOKUP(AC58,'인원 입력 기능'!$B$5:$F$102,6,0)&amp;" ~ "&amp;VLOOKUP(AD58,'인원 입력 기능'!$B$5:$F$102,6,0))</f>
        <v>#REF!</v>
      </c>
    </row>
    <row r="59" spans="1:36">
      <c r="A59" s="16"/>
      <c r="B59" s="87">
        <v>47</v>
      </c>
      <c r="C59" s="74">
        <f>IF(OR($B59-C$5&gt;74, $B59-C$5=73, $B59-C$5=1, $B59-C$5&lt;0),"",ROUND(($B59-C$5)*'수학 표준점수 테이블'!$H$10+C$5*'수학 표준점수 테이블'!$H$11+'수학 표준점수 테이블'!$H$14,0))</f>
        <v>101</v>
      </c>
      <c r="D59" s="74">
        <f>IF(OR($B59-D$5&gt;74, $B59-D$5=73, $B59-D$5=1, $B59-D$5&lt;0),"",ROUND(($B59-D$5)*'수학 표준점수 테이블'!$H$10+D$5*'수학 표준점수 테이블'!$H$11+'수학 표준점수 테이블'!$H$14,0))</f>
        <v>101</v>
      </c>
      <c r="E59" s="74">
        <f>IF(OR($B59-E$5&gt;74, $B59-E$5=73, $B59-E$5=1, $B59-E$5&lt;0),"",ROUND(($B59-E$5)*'수학 표준점수 테이블'!$H$10+E$5*'수학 표준점수 테이블'!$H$11+'수학 표준점수 테이블'!$H$14,0))</f>
        <v>101</v>
      </c>
      <c r="F59" s="74">
        <f>IF(OR($B59-F$5&gt;74, $B59-F$5=73, $B59-F$5=1, $B59-F$5&lt;0),"",ROUND(($B59-F$5)*'수학 표준점수 테이블'!$H$10+F$5*'수학 표준점수 테이블'!$H$11+'수학 표준점수 테이블'!$H$14,0))</f>
        <v>101</v>
      </c>
      <c r="G59" s="74">
        <f>IF(OR($B59-G$5&gt;74, $B59-G$5=73, $B59-G$5=1, $B59-G$5&lt;0),"",ROUND(($B59-G$5)*'수학 표준점수 테이블'!$H$10+G$5*'수학 표준점수 테이블'!$H$11+'수학 표준점수 테이블'!$H$14,0))</f>
        <v>101</v>
      </c>
      <c r="H59" s="74">
        <f>IF(OR($B59-H$5&gt;74, $B59-H$5=73, $B59-H$5=1, $B59-H$5&lt;0),"",ROUND(($B59-H$5)*'수학 표준점수 테이블'!$H$10+H$5*'수학 표준점수 테이블'!$H$11+'수학 표준점수 테이블'!$H$14,0))</f>
        <v>101</v>
      </c>
      <c r="I59" s="74">
        <f>IF(OR($B59-I$5&gt;74, $B59-I$5=73, $B59-I$5=1, $B59-I$5&lt;0),"",ROUND(($B59-I$5)*'수학 표준점수 테이블'!$H$10+I$5*'수학 표준점수 테이블'!$H$11+'수학 표준점수 테이블'!$H$14,0))</f>
        <v>101</v>
      </c>
      <c r="J59" s="74">
        <f>IF(OR($B59-J$5&gt;74, $B59-J$5=73, $B59-J$5=1, $B59-J$5&lt;0),"",ROUND(($B59-J$5)*'수학 표준점수 테이블'!$H$10+J$5*'수학 표준점수 테이블'!$H$11+'수학 표준점수 테이블'!$H$14,0))</f>
        <v>101</v>
      </c>
      <c r="K59" s="74">
        <f>IF(OR($B59-K$5&gt;74, $B59-K$5=73, $B59-K$5=1, $B59-K$5&lt;0),"",ROUND(($B59-K$5)*'수학 표준점수 테이블'!$H$10+K$5*'수학 표준점수 테이블'!$H$11+'수학 표준점수 테이블'!$H$14,0))</f>
        <v>101</v>
      </c>
      <c r="L59" s="74">
        <f>IF(OR($B59-L$5&gt;74, $B59-L$5=73, $B59-L$5=1, $B59-L$5&lt;0),"",ROUND(($B59-L$5)*'수학 표준점수 테이블'!$H$10+L$5*'수학 표준점수 테이블'!$H$11+'수학 표준점수 테이블'!$H$14,0))</f>
        <v>101</v>
      </c>
      <c r="M59" s="74">
        <f>IF(OR($B59-M$5&gt;74, $B59-M$5=73, $B59-M$5=1, $B59-M$5&lt;0),"",ROUND(($B59-M$5)*'수학 표준점수 테이블'!$H$10+M$5*'수학 표준점수 테이블'!$H$11+'수학 표준점수 테이블'!$H$14,0))</f>
        <v>101</v>
      </c>
      <c r="N59" s="74">
        <f>IF(OR($B59-N$5&gt;74, $B59-N$5=73, $B59-N$5=1, $B59-N$5&lt;0),"",ROUND(($B59-N$5)*'수학 표준점수 테이블'!$H$10+N$5*'수학 표준점수 테이블'!$H$11+'수학 표준점수 테이블'!$H$14,0))</f>
        <v>101</v>
      </c>
      <c r="O59" s="74">
        <f>IF(OR($B59-O$5&gt;74, $B59-O$5=73, $B59-O$5=1, $B59-O$5&lt;0),"",ROUND(($B59-O$5)*'수학 표준점수 테이블'!$H$10+O$5*'수학 표준점수 테이블'!$H$11+'수학 표준점수 테이블'!$H$14,0))</f>
        <v>101</v>
      </c>
      <c r="P59" s="74">
        <f>IF(OR($B59-P$5&gt;74, $B59-P$5=73, $B59-P$5=1, $B59-P$5&lt;0),"",ROUND(($B59-P$5)*'수학 표준점수 테이블'!$H$10+P$5*'수학 표준점수 테이블'!$H$11+'수학 표준점수 테이블'!$H$14,0))</f>
        <v>101</v>
      </c>
      <c r="Q59" s="74">
        <f>IF(OR($B59-Q$5&gt;74, $B59-Q$5=73, $B59-Q$5=1, $B59-Q$5&lt;0),"",ROUND(($B59-Q$5)*'수학 표준점수 테이블'!$H$10+Q$5*'수학 표준점수 테이블'!$H$11+'수학 표준점수 테이블'!$H$14,0))</f>
        <v>101</v>
      </c>
      <c r="R59" s="74">
        <f>IF(OR($B59-R$5&gt;74, $B59-R$5=73, $B59-R$5=1, $B59-R$5&lt;0),"",ROUND(($B59-R$5)*'수학 표준점수 테이블'!$H$10+R$5*'수학 표준점수 테이블'!$H$11+'수학 표준점수 테이블'!$H$14,0))</f>
        <v>101</v>
      </c>
      <c r="S59" s="74">
        <f>IF(OR($B59-S$5&gt;74, $B59-S$5=73, $B59-S$5=1, $B59-S$5&lt;0),"",ROUND(($B59-S$5)*'수학 표준점수 테이블'!$H$10+S$5*'수학 표준점수 테이블'!$H$11+'수학 표준점수 테이블'!$H$14,0))</f>
        <v>101</v>
      </c>
      <c r="T59" s="74">
        <f>IF(OR($B59-T$5&gt;74, $B59-T$5=73, $B59-T$5=1, $B59-T$5&lt;0),"",ROUND(($B59-T$5)*'수학 표준점수 테이블'!$H$10+T$5*'수학 표준점수 테이블'!$H$11+'수학 표준점수 테이블'!$H$14,0))</f>
        <v>101</v>
      </c>
      <c r="U59" s="74">
        <f>IF(OR($B59-U$5&gt;74, $B59-U$5=73, $B59-U$5=1, $B59-U$5&lt;0),"",ROUND(($B59-U$5)*'수학 표준점수 테이블'!$H$10+U$5*'수학 표준점수 테이블'!$H$11+'수학 표준점수 테이블'!$H$14,0))</f>
        <v>101</v>
      </c>
      <c r="V59" s="74">
        <f>IF(OR($B59-V$5&gt;74, $B59-V$5=73, $B59-V$5=1, $B59-V$5&lt;0),"",ROUND(($B59-V$5)*'수학 표준점수 테이블'!$H$10+V$5*'수학 표준점수 테이블'!$H$11+'수학 표준점수 테이블'!$H$14,0))</f>
        <v>101</v>
      </c>
      <c r="W59" s="74">
        <f>IF(OR($B59-W$5&gt;74, $B59-W$5=73, $B59-W$5=1, $B59-W$5&lt;0),"",ROUND(($B59-W$5)*'수학 표준점수 테이블'!$H$10+W$5*'수학 표준점수 테이블'!$H$11+'수학 표준점수 테이블'!$H$14,0))</f>
        <v>101</v>
      </c>
      <c r="X59" s="74">
        <f>IF(OR($B59-X$5&gt;74, $B59-X$5=73, $B59-X$5=1, $B59-X$5&lt;0),"",ROUND(($B59-X$5)*'수학 표준점수 테이블'!$H$10+X$5*'수학 표준점수 테이블'!$H$11+'수학 표준점수 테이블'!$H$14,0))</f>
        <v>101</v>
      </c>
      <c r="Y59" s="74">
        <f>IF(OR($B59-Y$5&gt;74, $B59-Y$5=73, $B59-Y$5=1, $B59-Y$5&lt;0),"",ROUND(($B59-Y$5)*'수학 표준점수 테이블'!$H$10+Y$5*'수학 표준점수 테이블'!$H$11+'수학 표준점수 테이블'!$H$14,0))</f>
        <v>101</v>
      </c>
      <c r="Z59" s="74">
        <f>IF(OR($B59-Z$5&gt;74, $B59-Z$5=73, $B59-Z$5=1, $B59-Z$5&lt;0),"",ROUND(($B59-Z$5)*'수학 표준점수 테이블'!$H$10+Z$5*'수학 표준점수 테이블'!$H$11+'수학 표준점수 테이블'!$H$14,0))</f>
        <v>101</v>
      </c>
      <c r="AA59" s="75">
        <f>IF(OR($B59-AA$5&gt;74, $B59-AA$5=73, $B59-AA$5=1, $B59-AA$5&lt;0),"",ROUND(($B59-AA$5)*'수학 표준점수 테이블'!$H$10+AA$5*'수학 표준점수 테이블'!$H$11+'수학 표준점수 테이블'!$H$14,0))</f>
        <v>101</v>
      </c>
      <c r="AB59" s="34"/>
      <c r="AC59" s="34">
        <f t="shared" si="0"/>
        <v>101</v>
      </c>
      <c r="AD59" s="34">
        <f t="shared" si="1"/>
        <v>101</v>
      </c>
      <c r="AE59" s="35">
        <f t="shared" si="6"/>
        <v>101</v>
      </c>
      <c r="AF59" s="35">
        <f t="shared" si="4"/>
        <v>5</v>
      </c>
      <c r="AG59" s="35">
        <f t="shared" si="4"/>
        <v>5</v>
      </c>
      <c r="AH59" s="35">
        <f t="shared" si="5"/>
        <v>5</v>
      </c>
      <c r="AI59" s="194" t="str">
        <f t="shared" si="2"/>
        <v>5등급</v>
      </c>
      <c r="AJ59" s="32" t="e">
        <f>IF(AC59=AD59,VLOOKUP(AE59,'인원 입력 기능'!$B$5:$F$102,6,0), VLOOKUP(AC59,'인원 입력 기능'!$B$5:$F$102,6,0)&amp;" ~ "&amp;VLOOKUP(AD59,'인원 입력 기능'!$B$5:$F$102,6,0))</f>
        <v>#REF!</v>
      </c>
    </row>
    <row r="60" spans="1:36">
      <c r="A60" s="16"/>
      <c r="B60" s="87">
        <v>46</v>
      </c>
      <c r="C60" s="74">
        <f>IF(OR($B60-C$5&gt;74, $B60-C$5=73, $B60-C$5=1, $B60-C$5&lt;0),"",ROUND(($B60-C$5)*'수학 표준점수 테이블'!$H$10+C$5*'수학 표준점수 테이블'!$H$11+'수학 표준점수 테이블'!$H$14,0))</f>
        <v>101</v>
      </c>
      <c r="D60" s="74">
        <f>IF(OR($B60-D$5&gt;74, $B60-D$5=73, $B60-D$5=1, $B60-D$5&lt;0),"",ROUND(($B60-D$5)*'수학 표준점수 테이블'!$H$10+D$5*'수학 표준점수 테이블'!$H$11+'수학 표준점수 테이블'!$H$14,0))</f>
        <v>101</v>
      </c>
      <c r="E60" s="74">
        <f>IF(OR($B60-E$5&gt;74, $B60-E$5=73, $B60-E$5=1, $B60-E$5&lt;0),"",ROUND(($B60-E$5)*'수학 표준점수 테이블'!$H$10+E$5*'수학 표준점수 테이블'!$H$11+'수학 표준점수 테이블'!$H$14,0))</f>
        <v>101</v>
      </c>
      <c r="F60" s="74">
        <f>IF(OR($B60-F$5&gt;74, $B60-F$5=73, $B60-F$5=1, $B60-F$5&lt;0),"",ROUND(($B60-F$5)*'수학 표준점수 테이블'!$H$10+F$5*'수학 표준점수 테이블'!$H$11+'수학 표준점수 테이블'!$H$14,0))</f>
        <v>101</v>
      </c>
      <c r="G60" s="74">
        <f>IF(OR($B60-G$5&gt;74, $B60-G$5=73, $B60-G$5=1, $B60-G$5&lt;0),"",ROUND(($B60-G$5)*'수학 표준점수 테이블'!$H$10+G$5*'수학 표준점수 테이블'!$H$11+'수학 표준점수 테이블'!$H$14,0))</f>
        <v>101</v>
      </c>
      <c r="H60" s="74">
        <f>IF(OR($B60-H$5&gt;74, $B60-H$5=73, $B60-H$5=1, $B60-H$5&lt;0),"",ROUND(($B60-H$5)*'수학 표준점수 테이블'!$H$10+H$5*'수학 표준점수 테이블'!$H$11+'수학 표준점수 테이블'!$H$14,0))</f>
        <v>101</v>
      </c>
      <c r="I60" s="74">
        <f>IF(OR($B60-I$5&gt;74, $B60-I$5=73, $B60-I$5=1, $B60-I$5&lt;0),"",ROUND(($B60-I$5)*'수학 표준점수 테이블'!$H$10+I$5*'수학 표준점수 테이블'!$H$11+'수학 표준점수 테이블'!$H$14,0))</f>
        <v>101</v>
      </c>
      <c r="J60" s="74">
        <f>IF(OR($B60-J$5&gt;74, $B60-J$5=73, $B60-J$5=1, $B60-J$5&lt;0),"",ROUND(($B60-J$5)*'수학 표준점수 테이블'!$H$10+J$5*'수학 표준점수 테이블'!$H$11+'수학 표준점수 테이블'!$H$14,0))</f>
        <v>101</v>
      </c>
      <c r="K60" s="74">
        <f>IF(OR($B60-K$5&gt;74, $B60-K$5=73, $B60-K$5=1, $B60-K$5&lt;0),"",ROUND(($B60-K$5)*'수학 표준점수 테이블'!$H$10+K$5*'수학 표준점수 테이블'!$H$11+'수학 표준점수 테이블'!$H$14,0))</f>
        <v>100</v>
      </c>
      <c r="L60" s="74">
        <f>IF(OR($B60-L$5&gt;74, $B60-L$5=73, $B60-L$5=1, $B60-L$5&lt;0),"",ROUND(($B60-L$5)*'수학 표준점수 테이블'!$H$10+L$5*'수학 표준점수 테이블'!$H$11+'수학 표준점수 테이블'!$H$14,0))</f>
        <v>100</v>
      </c>
      <c r="M60" s="74">
        <f>IF(OR($B60-M$5&gt;74, $B60-M$5=73, $B60-M$5=1, $B60-M$5&lt;0),"",ROUND(($B60-M$5)*'수학 표준점수 테이블'!$H$10+M$5*'수학 표준점수 테이블'!$H$11+'수학 표준점수 테이블'!$H$14,0))</f>
        <v>100</v>
      </c>
      <c r="N60" s="74">
        <f>IF(OR($B60-N$5&gt;74, $B60-N$5=73, $B60-N$5=1, $B60-N$5&lt;0),"",ROUND(($B60-N$5)*'수학 표준점수 테이블'!$H$10+N$5*'수학 표준점수 테이블'!$H$11+'수학 표준점수 테이블'!$H$14,0))</f>
        <v>100</v>
      </c>
      <c r="O60" s="74">
        <f>IF(OR($B60-O$5&gt;74, $B60-O$5=73, $B60-O$5=1, $B60-O$5&lt;0),"",ROUND(($B60-O$5)*'수학 표준점수 테이블'!$H$10+O$5*'수학 표준점수 테이블'!$H$11+'수학 표준점수 테이블'!$H$14,0))</f>
        <v>100</v>
      </c>
      <c r="P60" s="74">
        <f>IF(OR($B60-P$5&gt;74, $B60-P$5=73, $B60-P$5=1, $B60-P$5&lt;0),"",ROUND(($B60-P$5)*'수학 표준점수 테이블'!$H$10+P$5*'수학 표준점수 테이블'!$H$11+'수학 표준점수 테이블'!$H$14,0))</f>
        <v>100</v>
      </c>
      <c r="Q60" s="74">
        <f>IF(OR($B60-Q$5&gt;74, $B60-Q$5=73, $B60-Q$5=1, $B60-Q$5&lt;0),"",ROUND(($B60-Q$5)*'수학 표준점수 테이블'!$H$10+Q$5*'수학 표준점수 테이블'!$H$11+'수학 표준점수 테이블'!$H$14,0))</f>
        <v>100</v>
      </c>
      <c r="R60" s="74">
        <f>IF(OR($B60-R$5&gt;74, $B60-R$5=73, $B60-R$5=1, $B60-R$5&lt;0),"",ROUND(($B60-R$5)*'수학 표준점수 테이블'!$H$10+R$5*'수학 표준점수 테이블'!$H$11+'수학 표준점수 테이블'!$H$14,0))</f>
        <v>100</v>
      </c>
      <c r="S60" s="74">
        <f>IF(OR($B60-S$5&gt;74, $B60-S$5=73, $B60-S$5=1, $B60-S$5&lt;0),"",ROUND(($B60-S$5)*'수학 표준점수 테이블'!$H$10+S$5*'수학 표준점수 테이블'!$H$11+'수학 표준점수 테이블'!$H$14,0))</f>
        <v>100</v>
      </c>
      <c r="T60" s="74">
        <f>IF(OR($B60-T$5&gt;74, $B60-T$5=73, $B60-T$5=1, $B60-T$5&lt;0),"",ROUND(($B60-T$5)*'수학 표준점수 테이블'!$H$10+T$5*'수학 표준점수 테이블'!$H$11+'수학 표준점수 테이블'!$H$14,0))</f>
        <v>100</v>
      </c>
      <c r="U60" s="74">
        <f>IF(OR($B60-U$5&gt;74, $B60-U$5=73, $B60-U$5=1, $B60-U$5&lt;0),"",ROUND(($B60-U$5)*'수학 표준점수 테이블'!$H$10+U$5*'수학 표준점수 테이블'!$H$11+'수학 표준점수 테이블'!$H$14,0))</f>
        <v>100</v>
      </c>
      <c r="V60" s="74">
        <f>IF(OR($B60-V$5&gt;74, $B60-V$5=73, $B60-V$5=1, $B60-V$5&lt;0),"",ROUND(($B60-V$5)*'수학 표준점수 테이블'!$H$10+V$5*'수학 표준점수 테이블'!$H$11+'수학 표준점수 테이블'!$H$14,0))</f>
        <v>100</v>
      </c>
      <c r="W60" s="74">
        <f>IF(OR($B60-W$5&gt;74, $B60-W$5=73, $B60-W$5=1, $B60-W$5&lt;0),"",ROUND(($B60-W$5)*'수학 표준점수 테이블'!$H$10+W$5*'수학 표준점수 테이블'!$H$11+'수학 표준점수 테이블'!$H$14,0))</f>
        <v>100</v>
      </c>
      <c r="X60" s="74">
        <f>IF(OR($B60-X$5&gt;74, $B60-X$5=73, $B60-X$5=1, $B60-X$5&lt;0),"",ROUND(($B60-X$5)*'수학 표준점수 테이블'!$H$10+X$5*'수학 표준점수 테이블'!$H$11+'수학 표준점수 테이블'!$H$14,0))</f>
        <v>100</v>
      </c>
      <c r="Y60" s="74">
        <f>IF(OR($B60-Y$5&gt;74, $B60-Y$5=73, $B60-Y$5=1, $B60-Y$5&lt;0),"",ROUND(($B60-Y$5)*'수학 표준점수 테이블'!$H$10+Y$5*'수학 표준점수 테이블'!$H$11+'수학 표준점수 테이블'!$H$14,0))</f>
        <v>100</v>
      </c>
      <c r="Z60" s="74">
        <f>IF(OR($B60-Z$5&gt;74, $B60-Z$5=73, $B60-Z$5=1, $B60-Z$5&lt;0),"",ROUND(($B60-Z$5)*'수학 표준점수 테이블'!$H$10+Z$5*'수학 표준점수 테이블'!$H$11+'수학 표준점수 테이블'!$H$14,0))</f>
        <v>100</v>
      </c>
      <c r="AA60" s="75">
        <f>IF(OR($B60-AA$5&gt;74, $B60-AA$5=73, $B60-AA$5=1, $B60-AA$5&lt;0),"",ROUND(($B60-AA$5)*'수학 표준점수 테이블'!$H$10+AA$5*'수학 표준점수 테이블'!$H$11+'수학 표준점수 테이블'!$H$14,0))</f>
        <v>100</v>
      </c>
      <c r="AB60" s="34"/>
      <c r="AC60" s="34">
        <f t="shared" si="0"/>
        <v>100</v>
      </c>
      <c r="AD60" s="34">
        <f t="shared" si="1"/>
        <v>101</v>
      </c>
      <c r="AE60" s="35" t="str">
        <f t="shared" si="6"/>
        <v>100 ~ 101</v>
      </c>
      <c r="AF60" s="35">
        <f t="shared" si="4"/>
        <v>5</v>
      </c>
      <c r="AG60" s="35">
        <f t="shared" si="4"/>
        <v>5</v>
      </c>
      <c r="AH60" s="35">
        <f t="shared" si="5"/>
        <v>5</v>
      </c>
      <c r="AI60" s="194" t="str">
        <f t="shared" si="2"/>
        <v>5등급</v>
      </c>
      <c r="AJ60" s="32" t="e">
        <f>IF(AC60=AD60,VLOOKUP(AE60,'인원 입력 기능'!$B$5:$F$102,6,0), VLOOKUP(AC60,'인원 입력 기능'!$B$5:$F$102,6,0)&amp;" ~ "&amp;VLOOKUP(AD60,'인원 입력 기능'!$B$5:$F$102,6,0))</f>
        <v>#REF!</v>
      </c>
    </row>
    <row r="61" spans="1:36">
      <c r="A61" s="16"/>
      <c r="B61" s="87">
        <v>45</v>
      </c>
      <c r="C61" s="74">
        <f>IF(OR($B61-C$5&gt;74, $B61-C$5=73, $B61-C$5=1, $B61-C$5&lt;0),"",ROUND(($B61-C$5)*'수학 표준점수 테이블'!$H$10+C$5*'수학 표준점수 테이블'!$H$11+'수학 표준점수 테이블'!$H$14,0))</f>
        <v>100</v>
      </c>
      <c r="D61" s="74">
        <f>IF(OR($B61-D$5&gt;74, $B61-D$5=73, $B61-D$5=1, $B61-D$5&lt;0),"",ROUND(($B61-D$5)*'수학 표준점수 테이블'!$H$10+D$5*'수학 표준점수 테이블'!$H$11+'수학 표준점수 테이블'!$H$14,0))</f>
        <v>100</v>
      </c>
      <c r="E61" s="74">
        <f>IF(OR($B61-E$5&gt;74, $B61-E$5=73, $B61-E$5=1, $B61-E$5&lt;0),"",ROUND(($B61-E$5)*'수학 표준점수 테이블'!$H$10+E$5*'수학 표준점수 테이블'!$H$11+'수학 표준점수 테이블'!$H$14,0))</f>
        <v>100</v>
      </c>
      <c r="F61" s="74">
        <f>IF(OR($B61-F$5&gt;74, $B61-F$5=73, $B61-F$5=1, $B61-F$5&lt;0),"",ROUND(($B61-F$5)*'수학 표준점수 테이블'!$H$10+F$5*'수학 표준점수 테이블'!$H$11+'수학 표준점수 테이블'!$H$14,0))</f>
        <v>100</v>
      </c>
      <c r="G61" s="74">
        <f>IF(OR($B61-G$5&gt;74, $B61-G$5=73, $B61-G$5=1, $B61-G$5&lt;0),"",ROUND(($B61-G$5)*'수학 표준점수 테이블'!$H$10+G$5*'수학 표준점수 테이블'!$H$11+'수학 표준점수 테이블'!$H$14,0))</f>
        <v>100</v>
      </c>
      <c r="H61" s="74">
        <f>IF(OR($B61-H$5&gt;74, $B61-H$5=73, $B61-H$5=1, $B61-H$5&lt;0),"",ROUND(($B61-H$5)*'수학 표준점수 테이블'!$H$10+H$5*'수학 표준점수 테이블'!$H$11+'수학 표준점수 테이블'!$H$14,0))</f>
        <v>100</v>
      </c>
      <c r="I61" s="74">
        <f>IF(OR($B61-I$5&gt;74, $B61-I$5=73, $B61-I$5=1, $B61-I$5&lt;0),"",ROUND(($B61-I$5)*'수학 표준점수 테이블'!$H$10+I$5*'수학 표준점수 테이블'!$H$11+'수학 표준점수 테이블'!$H$14,0))</f>
        <v>100</v>
      </c>
      <c r="J61" s="74">
        <f>IF(OR($B61-J$5&gt;74, $B61-J$5=73, $B61-J$5=1, $B61-J$5&lt;0),"",ROUND(($B61-J$5)*'수학 표준점수 테이블'!$H$10+J$5*'수학 표준점수 테이블'!$H$11+'수학 표준점수 테이블'!$H$14,0))</f>
        <v>100</v>
      </c>
      <c r="K61" s="74">
        <f>IF(OR($B61-K$5&gt;74, $B61-K$5=73, $B61-K$5=1, $B61-K$5&lt;0),"",ROUND(($B61-K$5)*'수학 표준점수 테이블'!$H$10+K$5*'수학 표준점수 테이블'!$H$11+'수학 표준점수 테이블'!$H$14,0))</f>
        <v>100</v>
      </c>
      <c r="L61" s="74">
        <f>IF(OR($B61-L$5&gt;74, $B61-L$5=73, $B61-L$5=1, $B61-L$5&lt;0),"",ROUND(($B61-L$5)*'수학 표준점수 테이블'!$H$10+L$5*'수학 표준점수 테이블'!$H$11+'수학 표준점수 테이블'!$H$14,0))</f>
        <v>100</v>
      </c>
      <c r="M61" s="74">
        <f>IF(OR($B61-M$5&gt;74, $B61-M$5=73, $B61-M$5=1, $B61-M$5&lt;0),"",ROUND(($B61-M$5)*'수학 표준점수 테이블'!$H$10+M$5*'수학 표준점수 테이블'!$H$11+'수학 표준점수 테이블'!$H$14,0))</f>
        <v>100</v>
      </c>
      <c r="N61" s="74">
        <f>IF(OR($B61-N$5&gt;74, $B61-N$5=73, $B61-N$5=1, $B61-N$5&lt;0),"",ROUND(($B61-N$5)*'수학 표준점수 테이블'!$H$10+N$5*'수학 표준점수 테이블'!$H$11+'수학 표준점수 테이블'!$H$14,0))</f>
        <v>100</v>
      </c>
      <c r="O61" s="74">
        <f>IF(OR($B61-O$5&gt;74, $B61-O$5=73, $B61-O$5=1, $B61-O$5&lt;0),"",ROUND(($B61-O$5)*'수학 표준점수 테이블'!$H$10+O$5*'수학 표준점수 테이블'!$H$11+'수학 표준점수 테이블'!$H$14,0))</f>
        <v>100</v>
      </c>
      <c r="P61" s="74">
        <f>IF(OR($B61-P$5&gt;74, $B61-P$5=73, $B61-P$5=1, $B61-P$5&lt;0),"",ROUND(($B61-P$5)*'수학 표준점수 테이블'!$H$10+P$5*'수학 표준점수 테이블'!$H$11+'수학 표준점수 테이블'!$H$14,0))</f>
        <v>100</v>
      </c>
      <c r="Q61" s="74">
        <f>IF(OR($B61-Q$5&gt;74, $B61-Q$5=73, $B61-Q$5=1, $B61-Q$5&lt;0),"",ROUND(($B61-Q$5)*'수학 표준점수 테이블'!$H$10+Q$5*'수학 표준점수 테이블'!$H$11+'수학 표준점수 테이블'!$H$14,0))</f>
        <v>100</v>
      </c>
      <c r="R61" s="74">
        <f>IF(OR($B61-R$5&gt;74, $B61-R$5=73, $B61-R$5=1, $B61-R$5&lt;0),"",ROUND(($B61-R$5)*'수학 표준점수 테이블'!$H$10+R$5*'수학 표준점수 테이블'!$H$11+'수학 표준점수 테이블'!$H$14,0))</f>
        <v>100</v>
      </c>
      <c r="S61" s="74">
        <f>IF(OR($B61-S$5&gt;74, $B61-S$5=73, $B61-S$5=1, $B61-S$5&lt;0),"",ROUND(($B61-S$5)*'수학 표준점수 테이블'!$H$10+S$5*'수학 표준점수 테이블'!$H$11+'수학 표준점수 테이블'!$H$14,0))</f>
        <v>100</v>
      </c>
      <c r="T61" s="74">
        <f>IF(OR($B61-T$5&gt;74, $B61-T$5=73, $B61-T$5=1, $B61-T$5&lt;0),"",ROUND(($B61-T$5)*'수학 표준점수 테이블'!$H$10+T$5*'수학 표준점수 테이블'!$H$11+'수학 표준점수 테이블'!$H$14,0))</f>
        <v>100</v>
      </c>
      <c r="U61" s="74">
        <f>IF(OR($B61-U$5&gt;74, $B61-U$5=73, $B61-U$5=1, $B61-U$5&lt;0),"",ROUND(($B61-U$5)*'수학 표준점수 테이블'!$H$10+U$5*'수학 표준점수 테이블'!$H$11+'수학 표준점수 테이블'!$H$14,0))</f>
        <v>100</v>
      </c>
      <c r="V61" s="74">
        <f>IF(OR($B61-V$5&gt;74, $B61-V$5=73, $B61-V$5=1, $B61-V$5&lt;0),"",ROUND(($B61-V$5)*'수학 표준점수 테이블'!$H$10+V$5*'수학 표준점수 테이블'!$H$11+'수학 표준점수 테이블'!$H$14,0))</f>
        <v>100</v>
      </c>
      <c r="W61" s="74">
        <f>IF(OR($B61-W$5&gt;74, $B61-W$5=73, $B61-W$5=1, $B61-W$5&lt;0),"",ROUND(($B61-W$5)*'수학 표준점수 테이블'!$H$10+W$5*'수학 표준점수 테이블'!$H$11+'수학 표준점수 테이블'!$H$14,0))</f>
        <v>100</v>
      </c>
      <c r="X61" s="74">
        <f>IF(OR($B61-X$5&gt;74, $B61-X$5=73, $B61-X$5=1, $B61-X$5&lt;0),"",ROUND(($B61-X$5)*'수학 표준점수 테이블'!$H$10+X$5*'수학 표준점수 테이블'!$H$11+'수학 표준점수 테이블'!$H$14,0))</f>
        <v>100</v>
      </c>
      <c r="Y61" s="74">
        <f>IF(OR($B61-Y$5&gt;74, $B61-Y$5=73, $B61-Y$5=1, $B61-Y$5&lt;0),"",ROUND(($B61-Y$5)*'수학 표준점수 테이블'!$H$10+Y$5*'수학 표준점수 테이블'!$H$11+'수학 표준점수 테이블'!$H$14,0))</f>
        <v>99</v>
      </c>
      <c r="Z61" s="74">
        <f>IF(OR($B61-Z$5&gt;74, $B61-Z$5=73, $B61-Z$5=1, $B61-Z$5&lt;0),"",ROUND(($B61-Z$5)*'수학 표준점수 테이블'!$H$10+Z$5*'수학 표준점수 테이블'!$H$11+'수학 표준점수 테이블'!$H$14,0))</f>
        <v>99</v>
      </c>
      <c r="AA61" s="75">
        <f>IF(OR($B61-AA$5&gt;74, $B61-AA$5=73, $B61-AA$5=1, $B61-AA$5&lt;0),"",ROUND(($B61-AA$5)*'수학 표준점수 테이블'!$H$10+AA$5*'수학 표준점수 테이블'!$H$11+'수학 표준점수 테이블'!$H$14,0))</f>
        <v>99</v>
      </c>
      <c r="AB61" s="34"/>
      <c r="AC61" s="34">
        <f t="shared" si="0"/>
        <v>99</v>
      </c>
      <c r="AD61" s="34">
        <f t="shared" si="1"/>
        <v>100</v>
      </c>
      <c r="AE61" s="35" t="str">
        <f t="shared" si="6"/>
        <v>99 ~ 100</v>
      </c>
      <c r="AF61" s="35">
        <f t="shared" si="4"/>
        <v>5</v>
      </c>
      <c r="AG61" s="35">
        <f t="shared" si="4"/>
        <v>5</v>
      </c>
      <c r="AH61" s="35">
        <f t="shared" si="5"/>
        <v>5</v>
      </c>
      <c r="AI61" s="194" t="str">
        <f t="shared" si="2"/>
        <v>5등급</v>
      </c>
      <c r="AJ61" s="32" t="e">
        <f>IF(AC61=AD61,VLOOKUP(AE61,'인원 입력 기능'!$B$5:$F$102,6,0), VLOOKUP(AC61,'인원 입력 기능'!$B$5:$F$102,6,0)&amp;" ~ "&amp;VLOOKUP(AD61,'인원 입력 기능'!$B$5:$F$102,6,0))</f>
        <v>#REF!</v>
      </c>
    </row>
    <row r="62" spans="1:36">
      <c r="A62" s="16"/>
      <c r="B62" s="88">
        <v>44</v>
      </c>
      <c r="C62" s="76">
        <f>IF(OR($B62-C$5&gt;74, $B62-C$5=73, $B62-C$5=1, $B62-C$5&lt;0),"",ROUND(($B62-C$5)*'수학 표준점수 테이블'!$H$10+C$5*'수학 표준점수 테이블'!$H$11+'수학 표준점수 테이블'!$H$14,0))</f>
        <v>99</v>
      </c>
      <c r="D62" s="76">
        <f>IF(OR($B62-D$5&gt;74, $B62-D$5=73, $B62-D$5=1, $B62-D$5&lt;0),"",ROUND(($B62-D$5)*'수학 표준점수 테이블'!$H$10+D$5*'수학 표준점수 테이블'!$H$11+'수학 표준점수 테이블'!$H$14,0))</f>
        <v>99</v>
      </c>
      <c r="E62" s="76">
        <f>IF(OR($B62-E$5&gt;74, $B62-E$5=73, $B62-E$5=1, $B62-E$5&lt;0),"",ROUND(($B62-E$5)*'수학 표준점수 테이블'!$H$10+E$5*'수학 표준점수 테이블'!$H$11+'수학 표준점수 테이블'!$H$14,0))</f>
        <v>99</v>
      </c>
      <c r="F62" s="76">
        <f>IF(OR($B62-F$5&gt;74, $B62-F$5=73, $B62-F$5=1, $B62-F$5&lt;0),"",ROUND(($B62-F$5)*'수학 표준점수 테이블'!$H$10+F$5*'수학 표준점수 테이블'!$H$11+'수학 표준점수 테이블'!$H$14,0))</f>
        <v>99</v>
      </c>
      <c r="G62" s="76">
        <f>IF(OR($B62-G$5&gt;74, $B62-G$5=73, $B62-G$5=1, $B62-G$5&lt;0),"",ROUND(($B62-G$5)*'수학 표준점수 테이블'!$H$10+G$5*'수학 표준점수 테이블'!$H$11+'수학 표준점수 테이블'!$H$14,0))</f>
        <v>99</v>
      </c>
      <c r="H62" s="76">
        <f>IF(OR($B62-H$5&gt;74, $B62-H$5=73, $B62-H$5=1, $B62-H$5&lt;0),"",ROUND(($B62-H$5)*'수학 표준점수 테이블'!$H$10+H$5*'수학 표준점수 테이블'!$H$11+'수학 표준점수 테이블'!$H$14,0))</f>
        <v>99</v>
      </c>
      <c r="I62" s="76">
        <f>IF(OR($B62-I$5&gt;74, $B62-I$5=73, $B62-I$5=1, $B62-I$5&lt;0),"",ROUND(($B62-I$5)*'수학 표준점수 테이블'!$H$10+I$5*'수학 표준점수 테이블'!$H$11+'수학 표준점수 테이블'!$H$14,0))</f>
        <v>99</v>
      </c>
      <c r="J62" s="76">
        <f>IF(OR($B62-J$5&gt;74, $B62-J$5=73, $B62-J$5=1, $B62-J$5&lt;0),"",ROUND(($B62-J$5)*'수학 표준점수 테이블'!$H$10+J$5*'수학 표준점수 테이블'!$H$11+'수학 표준점수 테이블'!$H$14,0))</f>
        <v>99</v>
      </c>
      <c r="K62" s="76">
        <f>IF(OR($B62-K$5&gt;74, $B62-K$5=73, $B62-K$5=1, $B62-K$5&lt;0),"",ROUND(($B62-K$5)*'수학 표준점수 테이블'!$H$10+K$5*'수학 표준점수 테이블'!$H$11+'수학 표준점수 테이블'!$H$14,0))</f>
        <v>99</v>
      </c>
      <c r="L62" s="76">
        <f>IF(OR($B62-L$5&gt;74, $B62-L$5=73, $B62-L$5=1, $B62-L$5&lt;0),"",ROUND(($B62-L$5)*'수학 표준점수 테이블'!$H$10+L$5*'수학 표준점수 테이블'!$H$11+'수학 표준점수 테이블'!$H$14,0))</f>
        <v>99</v>
      </c>
      <c r="M62" s="76">
        <f>IF(OR($B62-M$5&gt;74, $B62-M$5=73, $B62-M$5=1, $B62-M$5&lt;0),"",ROUND(($B62-M$5)*'수학 표준점수 테이블'!$H$10+M$5*'수학 표준점수 테이블'!$H$11+'수학 표준점수 테이블'!$H$14,0))</f>
        <v>99</v>
      </c>
      <c r="N62" s="76">
        <f>IF(OR($B62-N$5&gt;74, $B62-N$5=73, $B62-N$5=1, $B62-N$5&lt;0),"",ROUND(($B62-N$5)*'수학 표준점수 테이블'!$H$10+N$5*'수학 표준점수 테이블'!$H$11+'수학 표준점수 테이블'!$H$14,0))</f>
        <v>99</v>
      </c>
      <c r="O62" s="76">
        <f>IF(OR($B62-O$5&gt;74, $B62-O$5=73, $B62-O$5=1, $B62-O$5&lt;0),"",ROUND(($B62-O$5)*'수학 표준점수 테이블'!$H$10+O$5*'수학 표준점수 테이블'!$H$11+'수학 표준점수 테이블'!$H$14,0))</f>
        <v>99</v>
      </c>
      <c r="P62" s="76">
        <f>IF(OR($B62-P$5&gt;74, $B62-P$5=73, $B62-P$5=1, $B62-P$5&lt;0),"",ROUND(($B62-P$5)*'수학 표준점수 테이블'!$H$10+P$5*'수학 표준점수 테이블'!$H$11+'수학 표준점수 테이블'!$H$14,0))</f>
        <v>99</v>
      </c>
      <c r="Q62" s="76">
        <f>IF(OR($B62-Q$5&gt;74, $B62-Q$5=73, $B62-Q$5=1, $B62-Q$5&lt;0),"",ROUND(($B62-Q$5)*'수학 표준점수 테이블'!$H$10+Q$5*'수학 표준점수 테이블'!$H$11+'수학 표준점수 테이블'!$H$14,0))</f>
        <v>99</v>
      </c>
      <c r="R62" s="76">
        <f>IF(OR($B62-R$5&gt;74, $B62-R$5=73, $B62-R$5=1, $B62-R$5&lt;0),"",ROUND(($B62-R$5)*'수학 표준점수 테이블'!$H$10+R$5*'수학 표준점수 테이블'!$H$11+'수학 표준점수 테이블'!$H$14,0))</f>
        <v>99</v>
      </c>
      <c r="S62" s="76">
        <f>IF(OR($B62-S$5&gt;74, $B62-S$5=73, $B62-S$5=1, $B62-S$5&lt;0),"",ROUND(($B62-S$5)*'수학 표준점수 테이블'!$H$10+S$5*'수학 표준점수 테이블'!$H$11+'수학 표준점수 테이블'!$H$14,0))</f>
        <v>99</v>
      </c>
      <c r="T62" s="76">
        <f>IF(OR($B62-T$5&gt;74, $B62-T$5=73, $B62-T$5=1, $B62-T$5&lt;0),"",ROUND(($B62-T$5)*'수학 표준점수 테이블'!$H$10+T$5*'수학 표준점수 테이블'!$H$11+'수학 표준점수 테이블'!$H$14,0))</f>
        <v>99</v>
      </c>
      <c r="U62" s="76">
        <f>IF(OR($B62-U$5&gt;74, $B62-U$5=73, $B62-U$5=1, $B62-U$5&lt;0),"",ROUND(($B62-U$5)*'수학 표준점수 테이블'!$H$10+U$5*'수학 표준점수 테이블'!$H$11+'수학 표준점수 테이블'!$H$14,0))</f>
        <v>99</v>
      </c>
      <c r="V62" s="76">
        <f>IF(OR($B62-V$5&gt;74, $B62-V$5=73, $B62-V$5=1, $B62-V$5&lt;0),"",ROUND(($B62-V$5)*'수학 표준점수 테이블'!$H$10+V$5*'수학 표준점수 테이블'!$H$11+'수학 표준점수 테이블'!$H$14,0))</f>
        <v>99</v>
      </c>
      <c r="W62" s="76">
        <f>IF(OR($B62-W$5&gt;74, $B62-W$5=73, $B62-W$5=1, $B62-W$5&lt;0),"",ROUND(($B62-W$5)*'수학 표준점수 테이블'!$H$10+W$5*'수학 표준점수 테이블'!$H$11+'수학 표준점수 테이블'!$H$14,0))</f>
        <v>99</v>
      </c>
      <c r="X62" s="76">
        <f>IF(OR($B62-X$5&gt;74, $B62-X$5=73, $B62-X$5=1, $B62-X$5&lt;0),"",ROUND(($B62-X$5)*'수학 표준점수 테이블'!$H$10+X$5*'수학 표준점수 테이블'!$H$11+'수학 표준점수 테이블'!$H$14,0))</f>
        <v>99</v>
      </c>
      <c r="Y62" s="76">
        <f>IF(OR($B62-Y$5&gt;74, $B62-Y$5=73, $B62-Y$5=1, $B62-Y$5&lt;0),"",ROUND(($B62-Y$5)*'수학 표준점수 테이블'!$H$10+Y$5*'수학 표준점수 테이블'!$H$11+'수학 표준점수 테이블'!$H$14,0))</f>
        <v>99</v>
      </c>
      <c r="Z62" s="76">
        <f>IF(OR($B62-Z$5&gt;74, $B62-Z$5=73, $B62-Z$5=1, $B62-Z$5&lt;0),"",ROUND(($B62-Z$5)*'수학 표준점수 테이블'!$H$10+Z$5*'수학 표준점수 테이블'!$H$11+'수학 표준점수 테이블'!$H$14,0))</f>
        <v>99</v>
      </c>
      <c r="AA62" s="77">
        <f>IF(OR($B62-AA$5&gt;74, $B62-AA$5=73, $B62-AA$5=1, $B62-AA$5&lt;0),"",ROUND(($B62-AA$5)*'수학 표준점수 테이블'!$H$10+AA$5*'수학 표준점수 테이블'!$H$11+'수학 표준점수 테이블'!$H$14,0))</f>
        <v>99</v>
      </c>
      <c r="AB62" s="34"/>
      <c r="AC62" s="34">
        <f t="shared" si="0"/>
        <v>99</v>
      </c>
      <c r="AD62" s="34">
        <f t="shared" si="1"/>
        <v>99</v>
      </c>
      <c r="AE62" s="35">
        <f t="shared" si="6"/>
        <v>99</v>
      </c>
      <c r="AF62" s="35">
        <f t="shared" si="4"/>
        <v>5</v>
      </c>
      <c r="AG62" s="35">
        <f t="shared" si="4"/>
        <v>5</v>
      </c>
      <c r="AH62" s="35">
        <f t="shared" si="5"/>
        <v>5</v>
      </c>
      <c r="AI62" s="194" t="str">
        <f t="shared" si="2"/>
        <v>5등급</v>
      </c>
      <c r="AJ62" s="32" t="e">
        <f>IF(AC62=AD62,VLOOKUP(AE62,'인원 입력 기능'!$B$5:$F$102,6,0), VLOOKUP(AC62,'인원 입력 기능'!$B$5:$F$102,6,0)&amp;" ~ "&amp;VLOOKUP(AD62,'인원 입력 기능'!$B$5:$F$102,6,0))</f>
        <v>#REF!</v>
      </c>
    </row>
    <row r="63" spans="1:36">
      <c r="A63" s="16"/>
      <c r="B63" s="88">
        <v>43</v>
      </c>
      <c r="C63" s="76">
        <f>IF(OR($B63-C$5&gt;74, $B63-C$5=73, $B63-C$5=1, $B63-C$5&lt;0),"",ROUND(($B63-C$5)*'수학 표준점수 테이블'!$H$10+C$5*'수학 표준점수 테이블'!$H$11+'수학 표준점수 테이블'!$H$14,0))</f>
        <v>98</v>
      </c>
      <c r="D63" s="76">
        <f>IF(OR($B63-D$5&gt;74, $B63-D$5=73, $B63-D$5=1, $B63-D$5&lt;0),"",ROUND(($B63-D$5)*'수학 표준점수 테이블'!$H$10+D$5*'수학 표준점수 테이블'!$H$11+'수학 표준점수 테이블'!$H$14,0))</f>
        <v>98</v>
      </c>
      <c r="E63" s="76">
        <f>IF(OR($B63-E$5&gt;74, $B63-E$5=73, $B63-E$5=1, $B63-E$5&lt;0),"",ROUND(($B63-E$5)*'수학 표준점수 테이블'!$H$10+E$5*'수학 표준점수 테이블'!$H$11+'수학 표준점수 테이블'!$H$14,0))</f>
        <v>98</v>
      </c>
      <c r="F63" s="76">
        <f>IF(OR($B63-F$5&gt;74, $B63-F$5=73, $B63-F$5=1, $B63-F$5&lt;0),"",ROUND(($B63-F$5)*'수학 표준점수 테이블'!$H$10+F$5*'수학 표준점수 테이블'!$H$11+'수학 표준점수 테이블'!$H$14,0))</f>
        <v>98</v>
      </c>
      <c r="G63" s="76">
        <f>IF(OR($B63-G$5&gt;74, $B63-G$5=73, $B63-G$5=1, $B63-G$5&lt;0),"",ROUND(($B63-G$5)*'수학 표준점수 테이블'!$H$10+G$5*'수학 표준점수 테이블'!$H$11+'수학 표준점수 테이블'!$H$14,0))</f>
        <v>98</v>
      </c>
      <c r="H63" s="76">
        <f>IF(OR($B63-H$5&gt;74, $B63-H$5=73, $B63-H$5=1, $B63-H$5&lt;0),"",ROUND(($B63-H$5)*'수학 표준점수 테이블'!$H$10+H$5*'수학 표준점수 테이블'!$H$11+'수학 표준점수 테이블'!$H$14,0))</f>
        <v>98</v>
      </c>
      <c r="I63" s="76">
        <f>IF(OR($B63-I$5&gt;74, $B63-I$5=73, $B63-I$5=1, $B63-I$5&lt;0),"",ROUND(($B63-I$5)*'수학 표준점수 테이블'!$H$10+I$5*'수학 표준점수 테이블'!$H$11+'수학 표준점수 테이블'!$H$14,0))</f>
        <v>98</v>
      </c>
      <c r="J63" s="76">
        <f>IF(OR($B63-J$5&gt;74, $B63-J$5=73, $B63-J$5=1, $B63-J$5&lt;0),"",ROUND(($B63-J$5)*'수학 표준점수 테이블'!$H$10+J$5*'수학 표준점수 테이블'!$H$11+'수학 표준점수 테이블'!$H$14,0))</f>
        <v>98</v>
      </c>
      <c r="K63" s="76">
        <f>IF(OR($B63-K$5&gt;74, $B63-K$5=73, $B63-K$5=1, $B63-K$5&lt;0),"",ROUND(($B63-K$5)*'수학 표준점수 테이블'!$H$10+K$5*'수학 표준점수 테이블'!$H$11+'수학 표준점수 테이블'!$H$14,0))</f>
        <v>98</v>
      </c>
      <c r="L63" s="76">
        <f>IF(OR($B63-L$5&gt;74, $B63-L$5=73, $B63-L$5=1, $B63-L$5&lt;0),"",ROUND(($B63-L$5)*'수학 표준점수 테이블'!$H$10+L$5*'수학 표준점수 테이블'!$H$11+'수학 표준점수 테이블'!$H$14,0))</f>
        <v>98</v>
      </c>
      <c r="M63" s="76">
        <f>IF(OR($B63-M$5&gt;74, $B63-M$5=73, $B63-M$5=1, $B63-M$5&lt;0),"",ROUND(($B63-M$5)*'수학 표준점수 테이블'!$H$10+M$5*'수학 표준점수 테이블'!$H$11+'수학 표준점수 테이블'!$H$14,0))</f>
        <v>98</v>
      </c>
      <c r="N63" s="76">
        <f>IF(OR($B63-N$5&gt;74, $B63-N$5=73, $B63-N$5=1, $B63-N$5&lt;0),"",ROUND(($B63-N$5)*'수학 표준점수 테이블'!$H$10+N$5*'수학 표준점수 테이블'!$H$11+'수학 표준점수 테이블'!$H$14,0))</f>
        <v>98</v>
      </c>
      <c r="O63" s="76">
        <f>IF(OR($B63-O$5&gt;74, $B63-O$5=73, $B63-O$5=1, $B63-O$5&lt;0),"",ROUND(($B63-O$5)*'수학 표준점수 테이블'!$H$10+O$5*'수학 표준점수 테이블'!$H$11+'수학 표준점수 테이블'!$H$14,0))</f>
        <v>98</v>
      </c>
      <c r="P63" s="76">
        <f>IF(OR($B63-P$5&gt;74, $B63-P$5=73, $B63-P$5=1, $B63-P$5&lt;0),"",ROUND(($B63-P$5)*'수학 표준점수 테이블'!$H$10+P$5*'수학 표준점수 테이블'!$H$11+'수학 표준점수 테이블'!$H$14,0))</f>
        <v>98</v>
      </c>
      <c r="Q63" s="76">
        <f>IF(OR($B63-Q$5&gt;74, $B63-Q$5=73, $B63-Q$5=1, $B63-Q$5&lt;0),"",ROUND(($B63-Q$5)*'수학 표준점수 테이블'!$H$10+Q$5*'수학 표준점수 테이블'!$H$11+'수학 표준점수 테이블'!$H$14,0))</f>
        <v>98</v>
      </c>
      <c r="R63" s="76">
        <f>IF(OR($B63-R$5&gt;74, $B63-R$5=73, $B63-R$5=1, $B63-R$5&lt;0),"",ROUND(($B63-R$5)*'수학 표준점수 테이블'!$H$10+R$5*'수학 표준점수 테이블'!$H$11+'수학 표준점수 테이블'!$H$14,0))</f>
        <v>98</v>
      </c>
      <c r="S63" s="76">
        <f>IF(OR($B63-S$5&gt;74, $B63-S$5=73, $B63-S$5=1, $B63-S$5&lt;0),"",ROUND(($B63-S$5)*'수학 표준점수 테이블'!$H$10+S$5*'수학 표준점수 테이블'!$H$11+'수학 표준점수 테이블'!$H$14,0))</f>
        <v>98</v>
      </c>
      <c r="T63" s="76">
        <f>IF(OR($B63-T$5&gt;74, $B63-T$5=73, $B63-T$5=1, $B63-T$5&lt;0),"",ROUND(($B63-T$5)*'수학 표준점수 테이블'!$H$10+T$5*'수학 표준점수 테이블'!$H$11+'수학 표준점수 테이블'!$H$14,0))</f>
        <v>98</v>
      </c>
      <c r="U63" s="76">
        <f>IF(OR($B63-U$5&gt;74, $B63-U$5=73, $B63-U$5=1, $B63-U$5&lt;0),"",ROUND(($B63-U$5)*'수학 표준점수 테이블'!$H$10+U$5*'수학 표준점수 테이블'!$H$11+'수학 표준점수 테이블'!$H$14,0))</f>
        <v>98</v>
      </c>
      <c r="V63" s="76">
        <f>IF(OR($B63-V$5&gt;74, $B63-V$5=73, $B63-V$5=1, $B63-V$5&lt;0),"",ROUND(($B63-V$5)*'수학 표준점수 테이블'!$H$10+V$5*'수학 표준점수 테이블'!$H$11+'수학 표준점수 테이블'!$H$14,0))</f>
        <v>98</v>
      </c>
      <c r="W63" s="76">
        <f>IF(OR($B63-W$5&gt;74, $B63-W$5=73, $B63-W$5=1, $B63-W$5&lt;0),"",ROUND(($B63-W$5)*'수학 표준점수 테이블'!$H$10+W$5*'수학 표준점수 테이블'!$H$11+'수학 표준점수 테이블'!$H$14,0))</f>
        <v>98</v>
      </c>
      <c r="X63" s="76">
        <f>IF(OR($B63-X$5&gt;74, $B63-X$5=73, $B63-X$5=1, $B63-X$5&lt;0),"",ROUND(($B63-X$5)*'수학 표준점수 테이블'!$H$10+X$5*'수학 표준점수 테이블'!$H$11+'수학 표준점수 테이블'!$H$14,0))</f>
        <v>98</v>
      </c>
      <c r="Y63" s="76">
        <f>IF(OR($B63-Y$5&gt;74, $B63-Y$5=73, $B63-Y$5=1, $B63-Y$5&lt;0),"",ROUND(($B63-Y$5)*'수학 표준점수 테이블'!$H$10+Y$5*'수학 표준점수 테이블'!$H$11+'수학 표준점수 테이블'!$H$14,0))</f>
        <v>98</v>
      </c>
      <c r="Z63" s="76">
        <f>IF(OR($B63-Z$5&gt;74, $B63-Z$5=73, $B63-Z$5=1, $B63-Z$5&lt;0),"",ROUND(($B63-Z$5)*'수학 표준점수 테이블'!$H$10+Z$5*'수학 표준점수 테이블'!$H$11+'수학 표준점수 테이블'!$H$14,0))</f>
        <v>98</v>
      </c>
      <c r="AA63" s="77">
        <f>IF(OR($B63-AA$5&gt;74, $B63-AA$5=73, $B63-AA$5=1, $B63-AA$5&lt;0),"",ROUND(($B63-AA$5)*'수학 표준점수 테이블'!$H$10+AA$5*'수학 표준점수 테이블'!$H$11+'수학 표준점수 테이블'!$H$14,0))</f>
        <v>98</v>
      </c>
      <c r="AB63" s="34"/>
      <c r="AC63" s="34">
        <f t="shared" si="0"/>
        <v>98</v>
      </c>
      <c r="AD63" s="34">
        <f t="shared" si="1"/>
        <v>98</v>
      </c>
      <c r="AE63" s="35">
        <f t="shared" si="6"/>
        <v>98</v>
      </c>
      <c r="AF63" s="35">
        <f t="shared" si="4"/>
        <v>5</v>
      </c>
      <c r="AG63" s="35">
        <f t="shared" si="4"/>
        <v>5</v>
      </c>
      <c r="AH63" s="35">
        <f t="shared" si="5"/>
        <v>5</v>
      </c>
      <c r="AI63" s="194" t="str">
        <f t="shared" si="2"/>
        <v>5등급</v>
      </c>
      <c r="AJ63" s="32" t="e">
        <f>IF(AC63=AD63,VLOOKUP(AE63,'인원 입력 기능'!$B$5:$F$102,6,0), VLOOKUP(AC63,'인원 입력 기능'!$B$5:$F$102,6,0)&amp;" ~ "&amp;VLOOKUP(AD63,'인원 입력 기능'!$B$5:$F$102,6,0))</f>
        <v>#REF!</v>
      </c>
    </row>
    <row r="64" spans="1:36">
      <c r="A64" s="16"/>
      <c r="B64" s="88">
        <v>42</v>
      </c>
      <c r="C64" s="76">
        <f>IF(OR($B64-C$5&gt;74, $B64-C$5=73, $B64-C$5=1, $B64-C$5&lt;0),"",ROUND(($B64-C$5)*'수학 표준점수 테이블'!$H$10+C$5*'수학 표준점수 테이블'!$H$11+'수학 표준점수 테이블'!$H$14,0))</f>
        <v>97</v>
      </c>
      <c r="D64" s="76">
        <f>IF(OR($B64-D$5&gt;74, $B64-D$5=73, $B64-D$5=1, $B64-D$5&lt;0),"",ROUND(($B64-D$5)*'수학 표준점수 테이블'!$H$10+D$5*'수학 표준점수 테이블'!$H$11+'수학 표준점수 테이블'!$H$14,0))</f>
        <v>97</v>
      </c>
      <c r="E64" s="76">
        <f>IF(OR($B64-E$5&gt;74, $B64-E$5=73, $B64-E$5=1, $B64-E$5&lt;0),"",ROUND(($B64-E$5)*'수학 표준점수 테이블'!$H$10+E$5*'수학 표준점수 테이블'!$H$11+'수학 표준점수 테이블'!$H$14,0))</f>
        <v>97</v>
      </c>
      <c r="F64" s="76">
        <f>IF(OR($B64-F$5&gt;74, $B64-F$5=73, $B64-F$5=1, $B64-F$5&lt;0),"",ROUND(($B64-F$5)*'수학 표준점수 테이블'!$H$10+F$5*'수학 표준점수 테이블'!$H$11+'수학 표준점수 테이블'!$H$14,0))</f>
        <v>97</v>
      </c>
      <c r="G64" s="76">
        <f>IF(OR($B64-G$5&gt;74, $B64-G$5=73, $B64-G$5=1, $B64-G$5&lt;0),"",ROUND(($B64-G$5)*'수학 표준점수 테이블'!$H$10+G$5*'수학 표준점수 테이블'!$H$11+'수학 표준점수 테이블'!$H$14,0))</f>
        <v>97</v>
      </c>
      <c r="H64" s="76">
        <f>IF(OR($B64-H$5&gt;74, $B64-H$5=73, $B64-H$5=1, $B64-H$5&lt;0),"",ROUND(($B64-H$5)*'수학 표준점수 테이블'!$H$10+H$5*'수학 표준점수 테이블'!$H$11+'수학 표준점수 테이블'!$H$14,0))</f>
        <v>97</v>
      </c>
      <c r="I64" s="76">
        <f>IF(OR($B64-I$5&gt;74, $B64-I$5=73, $B64-I$5=1, $B64-I$5&lt;0),"",ROUND(($B64-I$5)*'수학 표준점수 테이블'!$H$10+I$5*'수학 표준점수 테이블'!$H$11+'수학 표준점수 테이블'!$H$14,0))</f>
        <v>97</v>
      </c>
      <c r="J64" s="76">
        <f>IF(OR($B64-J$5&gt;74, $B64-J$5=73, $B64-J$5=1, $B64-J$5&lt;0),"",ROUND(($B64-J$5)*'수학 표준점수 테이블'!$H$10+J$5*'수학 표준점수 테이블'!$H$11+'수학 표준점수 테이블'!$H$14,0))</f>
        <v>97</v>
      </c>
      <c r="K64" s="76">
        <f>IF(OR($B64-K$5&gt;74, $B64-K$5=73, $B64-K$5=1, $B64-K$5&lt;0),"",ROUND(($B64-K$5)*'수학 표준점수 테이블'!$H$10+K$5*'수학 표준점수 테이블'!$H$11+'수학 표준점수 테이블'!$H$14,0))</f>
        <v>97</v>
      </c>
      <c r="L64" s="76">
        <f>IF(OR($B64-L$5&gt;74, $B64-L$5=73, $B64-L$5=1, $B64-L$5&lt;0),"",ROUND(($B64-L$5)*'수학 표준점수 테이블'!$H$10+L$5*'수학 표준점수 테이블'!$H$11+'수학 표준점수 테이블'!$H$14,0))</f>
        <v>97</v>
      </c>
      <c r="M64" s="76">
        <f>IF(OR($B64-M$5&gt;74, $B64-M$5=73, $B64-M$5=1, $B64-M$5&lt;0),"",ROUND(($B64-M$5)*'수학 표준점수 테이블'!$H$10+M$5*'수학 표준점수 테이블'!$H$11+'수학 표준점수 테이블'!$H$14,0))</f>
        <v>97</v>
      </c>
      <c r="N64" s="76">
        <f>IF(OR($B64-N$5&gt;74, $B64-N$5=73, $B64-N$5=1, $B64-N$5&lt;0),"",ROUND(($B64-N$5)*'수학 표준점수 테이블'!$H$10+N$5*'수학 표준점수 테이블'!$H$11+'수학 표준점수 테이블'!$H$14,0))</f>
        <v>97</v>
      </c>
      <c r="O64" s="76">
        <f>IF(OR($B64-O$5&gt;74, $B64-O$5=73, $B64-O$5=1, $B64-O$5&lt;0),"",ROUND(($B64-O$5)*'수학 표준점수 테이블'!$H$10+O$5*'수학 표준점수 테이블'!$H$11+'수학 표준점수 테이블'!$H$14,0))</f>
        <v>97</v>
      </c>
      <c r="P64" s="76">
        <f>IF(OR($B64-P$5&gt;74, $B64-P$5=73, $B64-P$5=1, $B64-P$5&lt;0),"",ROUND(($B64-P$5)*'수학 표준점수 테이블'!$H$10+P$5*'수학 표준점수 테이블'!$H$11+'수학 표준점수 테이블'!$H$14,0))</f>
        <v>97</v>
      </c>
      <c r="Q64" s="76">
        <f>IF(OR($B64-Q$5&gt;74, $B64-Q$5=73, $B64-Q$5=1, $B64-Q$5&lt;0),"",ROUND(($B64-Q$5)*'수학 표준점수 테이블'!$H$10+Q$5*'수학 표준점수 테이블'!$H$11+'수학 표준점수 테이블'!$H$14,0))</f>
        <v>97</v>
      </c>
      <c r="R64" s="76">
        <f>IF(OR($B64-R$5&gt;74, $B64-R$5=73, $B64-R$5=1, $B64-R$5&lt;0),"",ROUND(($B64-R$5)*'수학 표준점수 테이블'!$H$10+R$5*'수학 표준점수 테이블'!$H$11+'수학 표준점수 테이블'!$H$14,0))</f>
        <v>97</v>
      </c>
      <c r="S64" s="76">
        <f>IF(OR($B64-S$5&gt;74, $B64-S$5=73, $B64-S$5=1, $B64-S$5&lt;0),"",ROUND(($B64-S$5)*'수학 표준점수 테이블'!$H$10+S$5*'수학 표준점수 테이블'!$H$11+'수학 표준점수 테이블'!$H$14,0))</f>
        <v>97</v>
      </c>
      <c r="T64" s="76">
        <f>IF(OR($B64-T$5&gt;74, $B64-T$5=73, $B64-T$5=1, $B64-T$5&lt;0),"",ROUND(($B64-T$5)*'수학 표준점수 테이블'!$H$10+T$5*'수학 표준점수 테이블'!$H$11+'수학 표준점수 테이블'!$H$14,0))</f>
        <v>97</v>
      </c>
      <c r="U64" s="76">
        <f>IF(OR($B64-U$5&gt;74, $B64-U$5=73, $B64-U$5=1, $B64-U$5&lt;0),"",ROUND(($B64-U$5)*'수학 표준점수 테이블'!$H$10+U$5*'수학 표준점수 테이블'!$H$11+'수학 표준점수 테이블'!$H$14,0))</f>
        <v>97</v>
      </c>
      <c r="V64" s="76">
        <f>IF(OR($B64-V$5&gt;74, $B64-V$5=73, $B64-V$5=1, $B64-V$5&lt;0),"",ROUND(($B64-V$5)*'수학 표준점수 테이블'!$H$10+V$5*'수학 표준점수 테이블'!$H$11+'수학 표준점수 테이블'!$H$14,0))</f>
        <v>97</v>
      </c>
      <c r="W64" s="76">
        <f>IF(OR($B64-W$5&gt;74, $B64-W$5=73, $B64-W$5=1, $B64-W$5&lt;0),"",ROUND(($B64-W$5)*'수학 표준점수 테이블'!$H$10+W$5*'수학 표준점수 테이블'!$H$11+'수학 표준점수 테이블'!$H$14,0))</f>
        <v>97</v>
      </c>
      <c r="X64" s="76">
        <f>IF(OR($B64-X$5&gt;74, $B64-X$5=73, $B64-X$5=1, $B64-X$5&lt;0),"",ROUND(($B64-X$5)*'수학 표준점수 테이블'!$H$10+X$5*'수학 표준점수 테이블'!$H$11+'수학 표준점수 테이블'!$H$14,0))</f>
        <v>97</v>
      </c>
      <c r="Y64" s="76">
        <f>IF(OR($B64-Y$5&gt;74, $B64-Y$5=73, $B64-Y$5=1, $B64-Y$5&lt;0),"",ROUND(($B64-Y$5)*'수학 표준점수 테이블'!$H$10+Y$5*'수학 표준점수 테이블'!$H$11+'수학 표준점수 테이블'!$H$14,0))</f>
        <v>97</v>
      </c>
      <c r="Z64" s="76">
        <f>IF(OR($B64-Z$5&gt;74, $B64-Z$5=73, $B64-Z$5=1, $B64-Z$5&lt;0),"",ROUND(($B64-Z$5)*'수학 표준점수 테이블'!$H$10+Z$5*'수학 표준점수 테이블'!$H$11+'수학 표준점수 테이블'!$H$14,0))</f>
        <v>97</v>
      </c>
      <c r="AA64" s="77">
        <f>IF(OR($B64-AA$5&gt;74, $B64-AA$5=73, $B64-AA$5=1, $B64-AA$5&lt;0),"",ROUND(($B64-AA$5)*'수학 표준점수 테이블'!$H$10+AA$5*'수학 표준점수 테이블'!$H$11+'수학 표준점수 테이블'!$H$14,0))</f>
        <v>97</v>
      </c>
      <c r="AB64" s="34"/>
      <c r="AC64" s="34">
        <f t="shared" si="0"/>
        <v>97</v>
      </c>
      <c r="AD64" s="34">
        <f t="shared" si="1"/>
        <v>97</v>
      </c>
      <c r="AE64" s="35">
        <f t="shared" si="6"/>
        <v>97</v>
      </c>
      <c r="AF64" s="35">
        <f t="shared" si="4"/>
        <v>5</v>
      </c>
      <c r="AG64" s="35">
        <f t="shared" si="4"/>
        <v>5</v>
      </c>
      <c r="AH64" s="35">
        <f t="shared" si="5"/>
        <v>5</v>
      </c>
      <c r="AI64" s="194" t="str">
        <f t="shared" si="2"/>
        <v>5등급</v>
      </c>
      <c r="AJ64" s="32" t="e">
        <f>IF(AC64=AD64,VLOOKUP(AE64,'인원 입력 기능'!$B$5:$F$102,6,0), VLOOKUP(AC64,'인원 입력 기능'!$B$5:$F$102,6,0)&amp;" ~ "&amp;VLOOKUP(AD64,'인원 입력 기능'!$B$5:$F$102,6,0))</f>
        <v>#REF!</v>
      </c>
    </row>
    <row r="65" spans="1:36">
      <c r="A65" s="16"/>
      <c r="B65" s="88">
        <v>41</v>
      </c>
      <c r="C65" s="76">
        <f>IF(OR($B65-C$5&gt;74, $B65-C$5=73, $B65-C$5=1, $B65-C$5&lt;0),"",ROUND(($B65-C$5)*'수학 표준점수 테이블'!$H$10+C$5*'수학 표준점수 테이블'!$H$11+'수학 표준점수 테이블'!$H$14,0))</f>
        <v>97</v>
      </c>
      <c r="D65" s="76">
        <f>IF(OR($B65-D$5&gt;74, $B65-D$5=73, $B65-D$5=1, $B65-D$5&lt;0),"",ROUND(($B65-D$5)*'수학 표준점수 테이블'!$H$10+D$5*'수학 표준점수 테이블'!$H$11+'수학 표준점수 테이블'!$H$14,0))</f>
        <v>97</v>
      </c>
      <c r="E65" s="76">
        <f>IF(OR($B65-E$5&gt;74, $B65-E$5=73, $B65-E$5=1, $B65-E$5&lt;0),"",ROUND(($B65-E$5)*'수학 표준점수 테이블'!$H$10+E$5*'수학 표준점수 테이블'!$H$11+'수학 표준점수 테이블'!$H$14,0))</f>
        <v>97</v>
      </c>
      <c r="F65" s="76">
        <f>IF(OR($B65-F$5&gt;74, $B65-F$5=73, $B65-F$5=1, $B65-F$5&lt;0),"",ROUND(($B65-F$5)*'수학 표준점수 테이블'!$H$10+F$5*'수학 표준점수 테이블'!$H$11+'수학 표준점수 테이블'!$H$14,0))</f>
        <v>97</v>
      </c>
      <c r="G65" s="76">
        <f>IF(OR($B65-G$5&gt;74, $B65-G$5=73, $B65-G$5=1, $B65-G$5&lt;0),"",ROUND(($B65-G$5)*'수학 표준점수 테이블'!$H$10+G$5*'수학 표준점수 테이블'!$H$11+'수학 표준점수 테이블'!$H$14,0))</f>
        <v>97</v>
      </c>
      <c r="H65" s="76">
        <f>IF(OR($B65-H$5&gt;74, $B65-H$5=73, $B65-H$5=1, $B65-H$5&lt;0),"",ROUND(($B65-H$5)*'수학 표준점수 테이블'!$H$10+H$5*'수학 표준점수 테이블'!$H$11+'수학 표준점수 테이블'!$H$14,0))</f>
        <v>96</v>
      </c>
      <c r="I65" s="76">
        <f>IF(OR($B65-I$5&gt;74, $B65-I$5=73, $B65-I$5=1, $B65-I$5&lt;0),"",ROUND(($B65-I$5)*'수학 표준점수 테이블'!$H$10+I$5*'수학 표준점수 테이블'!$H$11+'수학 표준점수 테이블'!$H$14,0))</f>
        <v>96</v>
      </c>
      <c r="J65" s="76">
        <f>IF(OR($B65-J$5&gt;74, $B65-J$5=73, $B65-J$5=1, $B65-J$5&lt;0),"",ROUND(($B65-J$5)*'수학 표준점수 테이블'!$H$10+J$5*'수학 표준점수 테이블'!$H$11+'수학 표준점수 테이블'!$H$14,0))</f>
        <v>96</v>
      </c>
      <c r="K65" s="76">
        <f>IF(OR($B65-K$5&gt;74, $B65-K$5=73, $B65-K$5=1, $B65-K$5&lt;0),"",ROUND(($B65-K$5)*'수학 표준점수 테이블'!$H$10+K$5*'수학 표준점수 테이블'!$H$11+'수학 표준점수 테이블'!$H$14,0))</f>
        <v>96</v>
      </c>
      <c r="L65" s="76">
        <f>IF(OR($B65-L$5&gt;74, $B65-L$5=73, $B65-L$5=1, $B65-L$5&lt;0),"",ROUND(($B65-L$5)*'수학 표준점수 테이블'!$H$10+L$5*'수학 표준점수 테이블'!$H$11+'수학 표준점수 테이블'!$H$14,0))</f>
        <v>96</v>
      </c>
      <c r="M65" s="76">
        <f>IF(OR($B65-M$5&gt;74, $B65-M$5=73, $B65-M$5=1, $B65-M$5&lt;0),"",ROUND(($B65-M$5)*'수학 표준점수 테이블'!$H$10+M$5*'수학 표준점수 테이블'!$H$11+'수학 표준점수 테이블'!$H$14,0))</f>
        <v>96</v>
      </c>
      <c r="N65" s="76">
        <f>IF(OR($B65-N$5&gt;74, $B65-N$5=73, $B65-N$5=1, $B65-N$5&lt;0),"",ROUND(($B65-N$5)*'수학 표준점수 테이블'!$H$10+N$5*'수학 표준점수 테이블'!$H$11+'수학 표준점수 테이블'!$H$14,0))</f>
        <v>96</v>
      </c>
      <c r="O65" s="76">
        <f>IF(OR($B65-O$5&gt;74, $B65-O$5=73, $B65-O$5=1, $B65-O$5&lt;0),"",ROUND(($B65-O$5)*'수학 표준점수 테이블'!$H$10+O$5*'수학 표준점수 테이블'!$H$11+'수학 표준점수 테이블'!$H$14,0))</f>
        <v>96</v>
      </c>
      <c r="P65" s="76">
        <f>IF(OR($B65-P$5&gt;74, $B65-P$5=73, $B65-P$5=1, $B65-P$5&lt;0),"",ROUND(($B65-P$5)*'수학 표준점수 테이블'!$H$10+P$5*'수학 표준점수 테이블'!$H$11+'수학 표준점수 테이블'!$H$14,0))</f>
        <v>96</v>
      </c>
      <c r="Q65" s="76">
        <f>IF(OR($B65-Q$5&gt;74, $B65-Q$5=73, $B65-Q$5=1, $B65-Q$5&lt;0),"",ROUND(($B65-Q$5)*'수학 표준점수 테이블'!$H$10+Q$5*'수학 표준점수 테이블'!$H$11+'수학 표준점수 테이블'!$H$14,0))</f>
        <v>96</v>
      </c>
      <c r="R65" s="76">
        <f>IF(OR($B65-R$5&gt;74, $B65-R$5=73, $B65-R$5=1, $B65-R$5&lt;0),"",ROUND(($B65-R$5)*'수학 표준점수 테이블'!$H$10+R$5*'수학 표준점수 테이블'!$H$11+'수학 표준점수 테이블'!$H$14,0))</f>
        <v>96</v>
      </c>
      <c r="S65" s="76">
        <f>IF(OR($B65-S$5&gt;74, $B65-S$5=73, $B65-S$5=1, $B65-S$5&lt;0),"",ROUND(($B65-S$5)*'수학 표준점수 테이블'!$H$10+S$5*'수학 표준점수 테이블'!$H$11+'수학 표준점수 테이블'!$H$14,0))</f>
        <v>96</v>
      </c>
      <c r="T65" s="76">
        <f>IF(OR($B65-T$5&gt;74, $B65-T$5=73, $B65-T$5=1, $B65-T$5&lt;0),"",ROUND(($B65-T$5)*'수학 표준점수 테이블'!$H$10+T$5*'수학 표준점수 테이블'!$H$11+'수학 표준점수 테이블'!$H$14,0))</f>
        <v>96</v>
      </c>
      <c r="U65" s="76">
        <f>IF(OR($B65-U$5&gt;74, $B65-U$5=73, $B65-U$5=1, $B65-U$5&lt;0),"",ROUND(($B65-U$5)*'수학 표준점수 테이블'!$H$10+U$5*'수학 표준점수 테이블'!$H$11+'수학 표준점수 테이블'!$H$14,0))</f>
        <v>96</v>
      </c>
      <c r="V65" s="76">
        <f>IF(OR($B65-V$5&gt;74, $B65-V$5=73, $B65-V$5=1, $B65-V$5&lt;0),"",ROUND(($B65-V$5)*'수학 표준점수 테이블'!$H$10+V$5*'수학 표준점수 테이블'!$H$11+'수학 표준점수 테이블'!$H$14,0))</f>
        <v>96</v>
      </c>
      <c r="W65" s="76">
        <f>IF(OR($B65-W$5&gt;74, $B65-W$5=73, $B65-W$5=1, $B65-W$5&lt;0),"",ROUND(($B65-W$5)*'수학 표준점수 테이블'!$H$10+W$5*'수학 표준점수 테이블'!$H$11+'수학 표준점수 테이블'!$H$14,0))</f>
        <v>96</v>
      </c>
      <c r="X65" s="76">
        <f>IF(OR($B65-X$5&gt;74, $B65-X$5=73, $B65-X$5=1, $B65-X$5&lt;0),"",ROUND(($B65-X$5)*'수학 표준점수 테이블'!$H$10+X$5*'수학 표준점수 테이블'!$H$11+'수학 표준점수 테이블'!$H$14,0))</f>
        <v>96</v>
      </c>
      <c r="Y65" s="76">
        <f>IF(OR($B65-Y$5&gt;74, $B65-Y$5=73, $B65-Y$5=1, $B65-Y$5&lt;0),"",ROUND(($B65-Y$5)*'수학 표준점수 테이블'!$H$10+Y$5*'수학 표준점수 테이블'!$H$11+'수학 표준점수 테이블'!$H$14,0))</f>
        <v>96</v>
      </c>
      <c r="Z65" s="76">
        <f>IF(OR($B65-Z$5&gt;74, $B65-Z$5=73, $B65-Z$5=1, $B65-Z$5&lt;0),"",ROUND(($B65-Z$5)*'수학 표준점수 테이블'!$H$10+Z$5*'수학 표준점수 테이블'!$H$11+'수학 표준점수 테이블'!$H$14,0))</f>
        <v>96</v>
      </c>
      <c r="AA65" s="77">
        <f>IF(OR($B65-AA$5&gt;74, $B65-AA$5=73, $B65-AA$5=1, $B65-AA$5&lt;0),"",ROUND(($B65-AA$5)*'수학 표준점수 테이블'!$H$10+AA$5*'수학 표준점수 테이블'!$H$11+'수학 표준점수 테이블'!$H$14,0))</f>
        <v>96</v>
      </c>
      <c r="AB65" s="34"/>
      <c r="AC65" s="34">
        <f t="shared" si="0"/>
        <v>96</v>
      </c>
      <c r="AD65" s="34">
        <f t="shared" si="1"/>
        <v>97</v>
      </c>
      <c r="AE65" s="35" t="str">
        <f t="shared" si="6"/>
        <v>96 ~ 97</v>
      </c>
      <c r="AF65" s="35">
        <f t="shared" si="4"/>
        <v>5</v>
      </c>
      <c r="AG65" s="35">
        <f t="shared" si="4"/>
        <v>5</v>
      </c>
      <c r="AH65" s="35">
        <f t="shared" si="5"/>
        <v>5</v>
      </c>
      <c r="AI65" s="194" t="str">
        <f t="shared" si="2"/>
        <v>5등급</v>
      </c>
      <c r="AJ65" s="32" t="e">
        <f>IF(AC65=AD65,VLOOKUP(AE65,'인원 입력 기능'!$B$5:$F$102,6,0), VLOOKUP(AC65,'인원 입력 기능'!$B$5:$F$102,6,0)&amp;" ~ "&amp;VLOOKUP(AD65,'인원 입력 기능'!$B$5:$F$102,6,0))</f>
        <v>#REF!</v>
      </c>
    </row>
    <row r="66" spans="1:36">
      <c r="A66" s="16"/>
      <c r="B66" s="84">
        <v>40</v>
      </c>
      <c r="C66" s="68">
        <f>IF(OR($B66-C$5&gt;74, $B66-C$5=73, $B66-C$5=1, $B66-C$5&lt;0),"",ROUND(($B66-C$5)*'수학 표준점수 테이블'!$H$10+C$5*'수학 표준점수 테이블'!$H$11+'수학 표준점수 테이블'!$H$14,0))</f>
        <v>96</v>
      </c>
      <c r="D66" s="68">
        <f>IF(OR($B66-D$5&gt;74, $B66-D$5=73, $B66-D$5=1, $B66-D$5&lt;0),"",ROUND(($B66-D$5)*'수학 표준점수 테이블'!$H$10+D$5*'수학 표준점수 테이블'!$H$11+'수학 표준점수 테이블'!$H$14,0))</f>
        <v>96</v>
      </c>
      <c r="E66" s="68">
        <f>IF(OR($B66-E$5&gt;74, $B66-E$5=73, $B66-E$5=1, $B66-E$5&lt;0),"",ROUND(($B66-E$5)*'수학 표준점수 테이블'!$H$10+E$5*'수학 표준점수 테이블'!$H$11+'수학 표준점수 테이블'!$H$14,0))</f>
        <v>96</v>
      </c>
      <c r="F66" s="68">
        <f>IF(OR($B66-F$5&gt;74, $B66-F$5=73, $B66-F$5=1, $B66-F$5&lt;0),"",ROUND(($B66-F$5)*'수학 표준점수 테이블'!$H$10+F$5*'수학 표준점수 테이블'!$H$11+'수학 표준점수 테이블'!$H$14,0))</f>
        <v>96</v>
      </c>
      <c r="G66" s="68">
        <f>IF(OR($B66-G$5&gt;74, $B66-G$5=73, $B66-G$5=1, $B66-G$5&lt;0),"",ROUND(($B66-G$5)*'수학 표준점수 테이블'!$H$10+G$5*'수학 표준점수 테이블'!$H$11+'수학 표준점수 테이블'!$H$14,0))</f>
        <v>96</v>
      </c>
      <c r="H66" s="68">
        <f>IF(OR($B66-H$5&gt;74, $B66-H$5=73, $B66-H$5=1, $B66-H$5&lt;0),"",ROUND(($B66-H$5)*'수학 표준점수 테이블'!$H$10+H$5*'수학 표준점수 테이블'!$H$11+'수학 표준점수 테이블'!$H$14,0))</f>
        <v>96</v>
      </c>
      <c r="I66" s="68">
        <f>IF(OR($B66-I$5&gt;74, $B66-I$5=73, $B66-I$5=1, $B66-I$5&lt;0),"",ROUND(($B66-I$5)*'수학 표준점수 테이블'!$H$10+I$5*'수학 표준점수 테이블'!$H$11+'수학 표준점수 테이블'!$H$14,0))</f>
        <v>96</v>
      </c>
      <c r="J66" s="68">
        <f>IF(OR($B66-J$5&gt;74, $B66-J$5=73, $B66-J$5=1, $B66-J$5&lt;0),"",ROUND(($B66-J$5)*'수학 표준점수 테이블'!$H$10+J$5*'수학 표준점수 테이블'!$H$11+'수학 표준점수 테이블'!$H$14,0))</f>
        <v>96</v>
      </c>
      <c r="K66" s="68">
        <f>IF(OR($B66-K$5&gt;74, $B66-K$5=73, $B66-K$5=1, $B66-K$5&lt;0),"",ROUND(($B66-K$5)*'수학 표준점수 테이블'!$H$10+K$5*'수학 표준점수 테이블'!$H$11+'수학 표준점수 테이블'!$H$14,0))</f>
        <v>96</v>
      </c>
      <c r="L66" s="68">
        <f>IF(OR($B66-L$5&gt;74, $B66-L$5=73, $B66-L$5=1, $B66-L$5&lt;0),"",ROUND(($B66-L$5)*'수학 표준점수 테이블'!$H$10+L$5*'수학 표준점수 테이블'!$H$11+'수학 표준점수 테이블'!$H$14,0))</f>
        <v>96</v>
      </c>
      <c r="M66" s="68">
        <f>IF(OR($B66-M$5&gt;74, $B66-M$5=73, $B66-M$5=1, $B66-M$5&lt;0),"",ROUND(($B66-M$5)*'수학 표준점수 테이블'!$H$10+M$5*'수학 표준점수 테이블'!$H$11+'수학 표준점수 테이블'!$H$14,0))</f>
        <v>96</v>
      </c>
      <c r="N66" s="68">
        <f>IF(OR($B66-N$5&gt;74, $B66-N$5=73, $B66-N$5=1, $B66-N$5&lt;0),"",ROUND(($B66-N$5)*'수학 표준점수 테이블'!$H$10+N$5*'수학 표준점수 테이블'!$H$11+'수학 표준점수 테이블'!$H$14,0))</f>
        <v>96</v>
      </c>
      <c r="O66" s="68">
        <f>IF(OR($B66-O$5&gt;74, $B66-O$5=73, $B66-O$5=1, $B66-O$5&lt;0),"",ROUND(($B66-O$5)*'수학 표준점수 테이블'!$H$10+O$5*'수학 표준점수 테이블'!$H$11+'수학 표준점수 테이블'!$H$14,0))</f>
        <v>96</v>
      </c>
      <c r="P66" s="68">
        <f>IF(OR($B66-P$5&gt;74, $B66-P$5=73, $B66-P$5=1, $B66-P$5&lt;0),"",ROUND(($B66-P$5)*'수학 표준점수 테이블'!$H$10+P$5*'수학 표준점수 테이블'!$H$11+'수학 표준점수 테이블'!$H$14,0))</f>
        <v>96</v>
      </c>
      <c r="Q66" s="68">
        <f>IF(OR($B66-Q$5&gt;74, $B66-Q$5=73, $B66-Q$5=1, $B66-Q$5&lt;0),"",ROUND(($B66-Q$5)*'수학 표준점수 테이블'!$H$10+Q$5*'수학 표준점수 테이블'!$H$11+'수학 표준점수 테이블'!$H$14,0))</f>
        <v>96</v>
      </c>
      <c r="R66" s="68">
        <f>IF(OR($B66-R$5&gt;74, $B66-R$5=73, $B66-R$5=1, $B66-R$5&lt;0),"",ROUND(($B66-R$5)*'수학 표준점수 테이블'!$H$10+R$5*'수학 표준점수 테이블'!$H$11+'수학 표준점수 테이블'!$H$14,0))</f>
        <v>96</v>
      </c>
      <c r="S66" s="68">
        <f>IF(OR($B66-S$5&gt;74, $B66-S$5=73, $B66-S$5=1, $B66-S$5&lt;0),"",ROUND(($B66-S$5)*'수학 표준점수 테이블'!$H$10+S$5*'수학 표준점수 테이블'!$H$11+'수학 표준점수 테이블'!$H$14,0))</f>
        <v>96</v>
      </c>
      <c r="T66" s="68">
        <f>IF(OR($B66-T$5&gt;74, $B66-T$5=73, $B66-T$5=1, $B66-T$5&lt;0),"",ROUND(($B66-T$5)*'수학 표준점수 테이블'!$H$10+T$5*'수학 표준점수 테이블'!$H$11+'수학 표준점수 테이블'!$H$14,0))</f>
        <v>96</v>
      </c>
      <c r="U66" s="68">
        <f>IF(OR($B66-U$5&gt;74, $B66-U$5=73, $B66-U$5=1, $B66-U$5&lt;0),"",ROUND(($B66-U$5)*'수학 표준점수 테이블'!$H$10+U$5*'수학 표준점수 테이블'!$H$11+'수학 표준점수 테이블'!$H$14,0))</f>
        <v>95</v>
      </c>
      <c r="V66" s="68">
        <f>IF(OR($B66-V$5&gt;74, $B66-V$5=73, $B66-V$5=1, $B66-V$5&lt;0),"",ROUND(($B66-V$5)*'수학 표준점수 테이블'!$H$10+V$5*'수학 표준점수 테이블'!$H$11+'수학 표준점수 테이블'!$H$14,0))</f>
        <v>95</v>
      </c>
      <c r="W66" s="68">
        <f>IF(OR($B66-W$5&gt;74, $B66-W$5=73, $B66-W$5=1, $B66-W$5&lt;0),"",ROUND(($B66-W$5)*'수학 표준점수 테이블'!$H$10+W$5*'수학 표준점수 테이블'!$H$11+'수학 표준점수 테이블'!$H$14,0))</f>
        <v>95</v>
      </c>
      <c r="X66" s="68">
        <f>IF(OR($B66-X$5&gt;74, $B66-X$5=73, $B66-X$5=1, $B66-X$5&lt;0),"",ROUND(($B66-X$5)*'수학 표준점수 테이블'!$H$10+X$5*'수학 표준점수 테이블'!$H$11+'수학 표준점수 테이블'!$H$14,0))</f>
        <v>95</v>
      </c>
      <c r="Y66" s="68">
        <f>IF(OR($B66-Y$5&gt;74, $B66-Y$5=73, $B66-Y$5=1, $B66-Y$5&lt;0),"",ROUND(($B66-Y$5)*'수학 표준점수 테이블'!$H$10+Y$5*'수학 표준점수 테이블'!$H$11+'수학 표준점수 테이블'!$H$14,0))</f>
        <v>95</v>
      </c>
      <c r="Z66" s="68">
        <f>IF(OR($B66-Z$5&gt;74, $B66-Z$5=73, $B66-Z$5=1, $B66-Z$5&lt;0),"",ROUND(($B66-Z$5)*'수학 표준점수 테이블'!$H$10+Z$5*'수학 표준점수 테이블'!$H$11+'수학 표준점수 테이블'!$H$14,0))</f>
        <v>95</v>
      </c>
      <c r="AA66" s="69">
        <f>IF(OR($B66-AA$5&gt;74, $B66-AA$5=73, $B66-AA$5=1, $B66-AA$5&lt;0),"",ROUND(($B66-AA$5)*'수학 표준점수 테이블'!$H$10+AA$5*'수학 표준점수 테이블'!$H$11+'수학 표준점수 테이블'!$H$14,0))</f>
        <v>95</v>
      </c>
      <c r="AB66" s="34"/>
      <c r="AC66" s="34">
        <f t="shared" si="0"/>
        <v>95</v>
      </c>
      <c r="AD66" s="34">
        <f t="shared" si="1"/>
        <v>96</v>
      </c>
      <c r="AE66" s="35" t="str">
        <f t="shared" si="6"/>
        <v>95 ~ 96</v>
      </c>
      <c r="AF66" s="35">
        <f t="shared" si="4"/>
        <v>5</v>
      </c>
      <c r="AG66" s="35">
        <f t="shared" si="4"/>
        <v>5</v>
      </c>
      <c r="AH66" s="35">
        <f t="shared" si="5"/>
        <v>5</v>
      </c>
      <c r="AI66" s="194" t="str">
        <f t="shared" si="2"/>
        <v>5등급</v>
      </c>
      <c r="AJ66" s="32" t="e">
        <f>IF(AC66=AD66,VLOOKUP(AE66,'인원 입력 기능'!$B$5:$F$102,6,0), VLOOKUP(AC66,'인원 입력 기능'!$B$5:$F$102,6,0)&amp;" ~ "&amp;VLOOKUP(AD66,'인원 입력 기능'!$B$5:$F$102,6,0))</f>
        <v>#REF!</v>
      </c>
    </row>
    <row r="67" spans="1:36">
      <c r="A67" s="16"/>
      <c r="B67" s="84">
        <v>39</v>
      </c>
      <c r="C67" s="68">
        <f>IF(OR($B67-C$5&gt;74, $B67-C$5=73, $B67-C$5=1, $B67-C$5&lt;0),"",ROUND(($B67-C$5)*'수학 표준점수 테이블'!$H$10+C$5*'수학 표준점수 테이블'!$H$11+'수학 표준점수 테이블'!$H$14,0))</f>
        <v>95</v>
      </c>
      <c r="D67" s="68">
        <f>IF(OR($B67-D$5&gt;74, $B67-D$5=73, $B67-D$5=1, $B67-D$5&lt;0),"",ROUND(($B67-D$5)*'수학 표준점수 테이블'!$H$10+D$5*'수학 표준점수 테이블'!$H$11+'수학 표준점수 테이블'!$H$14,0))</f>
        <v>95</v>
      </c>
      <c r="E67" s="68">
        <f>IF(OR($B67-E$5&gt;74, $B67-E$5=73, $B67-E$5=1, $B67-E$5&lt;0),"",ROUND(($B67-E$5)*'수학 표준점수 테이블'!$H$10+E$5*'수학 표준점수 테이블'!$H$11+'수학 표준점수 테이블'!$H$14,0))</f>
        <v>95</v>
      </c>
      <c r="F67" s="68">
        <f>IF(OR($B67-F$5&gt;74, $B67-F$5=73, $B67-F$5=1, $B67-F$5&lt;0),"",ROUND(($B67-F$5)*'수학 표준점수 테이블'!$H$10+F$5*'수학 표준점수 테이블'!$H$11+'수학 표준점수 테이블'!$H$14,0))</f>
        <v>95</v>
      </c>
      <c r="G67" s="68">
        <f>IF(OR($B67-G$5&gt;74, $B67-G$5=73, $B67-G$5=1, $B67-G$5&lt;0),"",ROUND(($B67-G$5)*'수학 표준점수 테이블'!$H$10+G$5*'수학 표준점수 테이블'!$H$11+'수학 표준점수 테이블'!$H$14,0))</f>
        <v>95</v>
      </c>
      <c r="H67" s="68">
        <f>IF(OR($B67-H$5&gt;74, $B67-H$5=73, $B67-H$5=1, $B67-H$5&lt;0),"",ROUND(($B67-H$5)*'수학 표준점수 테이블'!$H$10+H$5*'수학 표준점수 테이블'!$H$11+'수학 표준점수 테이블'!$H$14,0))</f>
        <v>95</v>
      </c>
      <c r="I67" s="68">
        <f>IF(OR($B67-I$5&gt;74, $B67-I$5=73, $B67-I$5=1, $B67-I$5&lt;0),"",ROUND(($B67-I$5)*'수학 표준점수 테이블'!$H$10+I$5*'수학 표준점수 테이블'!$H$11+'수학 표준점수 테이블'!$H$14,0))</f>
        <v>95</v>
      </c>
      <c r="J67" s="68">
        <f>IF(OR($B67-J$5&gt;74, $B67-J$5=73, $B67-J$5=1, $B67-J$5&lt;0),"",ROUND(($B67-J$5)*'수학 표준점수 테이블'!$H$10+J$5*'수학 표준점수 테이블'!$H$11+'수학 표준점수 테이블'!$H$14,0))</f>
        <v>95</v>
      </c>
      <c r="K67" s="68">
        <f>IF(OR($B67-K$5&gt;74, $B67-K$5=73, $B67-K$5=1, $B67-K$5&lt;0),"",ROUND(($B67-K$5)*'수학 표준점수 테이블'!$H$10+K$5*'수학 표준점수 테이블'!$H$11+'수학 표준점수 테이블'!$H$14,0))</f>
        <v>95</v>
      </c>
      <c r="L67" s="68">
        <f>IF(OR($B67-L$5&gt;74, $B67-L$5=73, $B67-L$5=1, $B67-L$5&lt;0),"",ROUND(($B67-L$5)*'수학 표준점수 테이블'!$H$10+L$5*'수학 표준점수 테이블'!$H$11+'수학 표준점수 테이블'!$H$14,0))</f>
        <v>95</v>
      </c>
      <c r="M67" s="68">
        <f>IF(OR($B67-M$5&gt;74, $B67-M$5=73, $B67-M$5=1, $B67-M$5&lt;0),"",ROUND(($B67-M$5)*'수학 표준점수 테이블'!$H$10+M$5*'수학 표준점수 테이블'!$H$11+'수학 표준점수 테이블'!$H$14,0))</f>
        <v>95</v>
      </c>
      <c r="N67" s="68">
        <f>IF(OR($B67-N$5&gt;74, $B67-N$5=73, $B67-N$5=1, $B67-N$5&lt;0),"",ROUND(($B67-N$5)*'수학 표준점수 테이블'!$H$10+N$5*'수학 표준점수 테이블'!$H$11+'수학 표준점수 테이블'!$H$14,0))</f>
        <v>95</v>
      </c>
      <c r="O67" s="68">
        <f>IF(OR($B67-O$5&gt;74, $B67-O$5=73, $B67-O$5=1, $B67-O$5&lt;0),"",ROUND(($B67-O$5)*'수학 표준점수 테이블'!$H$10+O$5*'수학 표준점수 테이블'!$H$11+'수학 표준점수 테이블'!$H$14,0))</f>
        <v>95</v>
      </c>
      <c r="P67" s="68">
        <f>IF(OR($B67-P$5&gt;74, $B67-P$5=73, $B67-P$5=1, $B67-P$5&lt;0),"",ROUND(($B67-P$5)*'수학 표준점수 테이블'!$H$10+P$5*'수학 표준점수 테이블'!$H$11+'수학 표준점수 테이블'!$H$14,0))</f>
        <v>95</v>
      </c>
      <c r="Q67" s="68">
        <f>IF(OR($B67-Q$5&gt;74, $B67-Q$5=73, $B67-Q$5=1, $B67-Q$5&lt;0),"",ROUND(($B67-Q$5)*'수학 표준점수 테이블'!$H$10+Q$5*'수학 표준점수 테이블'!$H$11+'수학 표준점수 테이블'!$H$14,0))</f>
        <v>95</v>
      </c>
      <c r="R67" s="68">
        <f>IF(OR($B67-R$5&gt;74, $B67-R$5=73, $B67-R$5=1, $B67-R$5&lt;0),"",ROUND(($B67-R$5)*'수학 표준점수 테이블'!$H$10+R$5*'수학 표준점수 테이블'!$H$11+'수학 표준점수 테이블'!$H$14,0))</f>
        <v>95</v>
      </c>
      <c r="S67" s="68">
        <f>IF(OR($B67-S$5&gt;74, $B67-S$5=73, $B67-S$5=1, $B67-S$5&lt;0),"",ROUND(($B67-S$5)*'수학 표준점수 테이블'!$H$10+S$5*'수학 표준점수 테이블'!$H$11+'수학 표준점수 테이블'!$H$14,0))</f>
        <v>95</v>
      </c>
      <c r="T67" s="68">
        <f>IF(OR($B67-T$5&gt;74, $B67-T$5=73, $B67-T$5=1, $B67-T$5&lt;0),"",ROUND(($B67-T$5)*'수학 표준점수 테이블'!$H$10+T$5*'수학 표준점수 테이블'!$H$11+'수학 표준점수 테이블'!$H$14,0))</f>
        <v>95</v>
      </c>
      <c r="U67" s="68">
        <f>IF(OR($B67-U$5&gt;74, $B67-U$5=73, $B67-U$5=1, $B67-U$5&lt;0),"",ROUND(($B67-U$5)*'수학 표준점수 테이블'!$H$10+U$5*'수학 표준점수 테이블'!$H$11+'수학 표준점수 테이블'!$H$14,0))</f>
        <v>95</v>
      </c>
      <c r="V67" s="68">
        <f>IF(OR($B67-V$5&gt;74, $B67-V$5=73, $B67-V$5=1, $B67-V$5&lt;0),"",ROUND(($B67-V$5)*'수학 표준점수 테이블'!$H$10+V$5*'수학 표준점수 테이블'!$H$11+'수학 표준점수 테이블'!$H$14,0))</f>
        <v>95</v>
      </c>
      <c r="W67" s="68">
        <f>IF(OR($B67-W$5&gt;74, $B67-W$5=73, $B67-W$5=1, $B67-W$5&lt;0),"",ROUND(($B67-W$5)*'수학 표준점수 테이블'!$H$10+W$5*'수학 표준점수 테이블'!$H$11+'수학 표준점수 테이블'!$H$14,0))</f>
        <v>95</v>
      </c>
      <c r="X67" s="68">
        <f>IF(OR($B67-X$5&gt;74, $B67-X$5=73, $B67-X$5=1, $B67-X$5&lt;0),"",ROUND(($B67-X$5)*'수학 표준점수 테이블'!$H$10+X$5*'수학 표준점수 테이블'!$H$11+'수학 표준점수 테이블'!$H$14,0))</f>
        <v>95</v>
      </c>
      <c r="Y67" s="68">
        <f>IF(OR($B67-Y$5&gt;74, $B67-Y$5=73, $B67-Y$5=1, $B67-Y$5&lt;0),"",ROUND(($B67-Y$5)*'수학 표준점수 테이블'!$H$10+Y$5*'수학 표준점수 테이블'!$H$11+'수학 표준점수 테이블'!$H$14,0))</f>
        <v>95</v>
      </c>
      <c r="Z67" s="68">
        <f>IF(OR($B67-Z$5&gt;74, $B67-Z$5=73, $B67-Z$5=1, $B67-Z$5&lt;0),"",ROUND(($B67-Z$5)*'수학 표준점수 테이블'!$H$10+Z$5*'수학 표준점수 테이블'!$H$11+'수학 표준점수 테이블'!$H$14,0))</f>
        <v>95</v>
      </c>
      <c r="AA67" s="69">
        <f>IF(OR($B67-AA$5&gt;74, $B67-AA$5=73, $B67-AA$5=1, $B67-AA$5&lt;0),"",ROUND(($B67-AA$5)*'수학 표준점수 테이블'!$H$10+AA$5*'수학 표준점수 테이블'!$H$11+'수학 표준점수 테이블'!$H$14,0))</f>
        <v>95</v>
      </c>
      <c r="AB67" s="34"/>
      <c r="AC67" s="34">
        <f t="shared" si="0"/>
        <v>95</v>
      </c>
      <c r="AD67" s="34">
        <f t="shared" si="1"/>
        <v>95</v>
      </c>
      <c r="AE67" s="35">
        <f t="shared" si="6"/>
        <v>95</v>
      </c>
      <c r="AF67" s="35">
        <f t="shared" si="4"/>
        <v>5</v>
      </c>
      <c r="AG67" s="35">
        <f t="shared" si="4"/>
        <v>5</v>
      </c>
      <c r="AH67" s="35">
        <f t="shared" si="5"/>
        <v>5</v>
      </c>
      <c r="AI67" s="194" t="str">
        <f t="shared" si="2"/>
        <v>5등급</v>
      </c>
      <c r="AJ67" s="32" t="e">
        <f>IF(AC67=AD67,VLOOKUP(AE67,'인원 입력 기능'!$B$5:$F$102,6,0), VLOOKUP(AC67,'인원 입력 기능'!$B$5:$F$102,6,0)&amp;" ~ "&amp;VLOOKUP(AD67,'인원 입력 기능'!$B$5:$F$102,6,0))</f>
        <v>#REF!</v>
      </c>
    </row>
    <row r="68" spans="1:36">
      <c r="A68" s="16"/>
      <c r="B68" s="84">
        <v>38</v>
      </c>
      <c r="C68" s="68">
        <f>IF(OR($B68-C$5&gt;74, $B68-C$5=73, $B68-C$5=1, $B68-C$5&lt;0),"",ROUND(($B68-C$5)*'수학 표준점수 테이블'!$H$10+C$5*'수학 표준점수 테이블'!$H$11+'수학 표준점수 테이블'!$H$14,0))</f>
        <v>94</v>
      </c>
      <c r="D68" s="68">
        <f>IF(OR($B68-D$5&gt;74, $B68-D$5=73, $B68-D$5=1, $B68-D$5&lt;0),"",ROUND(($B68-D$5)*'수학 표준점수 테이블'!$H$10+D$5*'수학 표준점수 테이블'!$H$11+'수학 표준점수 테이블'!$H$14,0))</f>
        <v>94</v>
      </c>
      <c r="E68" s="68">
        <f>IF(OR($B68-E$5&gt;74, $B68-E$5=73, $B68-E$5=1, $B68-E$5&lt;0),"",ROUND(($B68-E$5)*'수학 표준점수 테이블'!$H$10+E$5*'수학 표준점수 테이블'!$H$11+'수학 표준점수 테이블'!$H$14,0))</f>
        <v>94</v>
      </c>
      <c r="F68" s="68">
        <f>IF(OR($B68-F$5&gt;74, $B68-F$5=73, $B68-F$5=1, $B68-F$5&lt;0),"",ROUND(($B68-F$5)*'수학 표준점수 테이블'!$H$10+F$5*'수학 표준점수 테이블'!$H$11+'수학 표준점수 테이블'!$H$14,0))</f>
        <v>94</v>
      </c>
      <c r="G68" s="68">
        <f>IF(OR($B68-G$5&gt;74, $B68-G$5=73, $B68-G$5=1, $B68-G$5&lt;0),"",ROUND(($B68-G$5)*'수학 표준점수 테이블'!$H$10+G$5*'수학 표준점수 테이블'!$H$11+'수학 표준점수 테이블'!$H$14,0))</f>
        <v>94</v>
      </c>
      <c r="H68" s="68">
        <f>IF(OR($B68-H$5&gt;74, $B68-H$5=73, $B68-H$5=1, $B68-H$5&lt;0),"",ROUND(($B68-H$5)*'수학 표준점수 테이블'!$H$10+H$5*'수학 표준점수 테이블'!$H$11+'수학 표준점수 테이블'!$H$14,0))</f>
        <v>94</v>
      </c>
      <c r="I68" s="68">
        <f>IF(OR($B68-I$5&gt;74, $B68-I$5=73, $B68-I$5=1, $B68-I$5&lt;0),"",ROUND(($B68-I$5)*'수학 표준점수 테이블'!$H$10+I$5*'수학 표준점수 테이블'!$H$11+'수학 표준점수 테이블'!$H$14,0))</f>
        <v>94</v>
      </c>
      <c r="J68" s="68">
        <f>IF(OR($B68-J$5&gt;74, $B68-J$5=73, $B68-J$5=1, $B68-J$5&lt;0),"",ROUND(($B68-J$5)*'수학 표준점수 테이블'!$H$10+J$5*'수학 표준점수 테이블'!$H$11+'수학 표준점수 테이블'!$H$14,0))</f>
        <v>94</v>
      </c>
      <c r="K68" s="68">
        <f>IF(OR($B68-K$5&gt;74, $B68-K$5=73, $B68-K$5=1, $B68-K$5&lt;0),"",ROUND(($B68-K$5)*'수학 표준점수 테이블'!$H$10+K$5*'수학 표준점수 테이블'!$H$11+'수학 표준점수 테이블'!$H$14,0))</f>
        <v>94</v>
      </c>
      <c r="L68" s="68">
        <f>IF(OR($B68-L$5&gt;74, $B68-L$5=73, $B68-L$5=1, $B68-L$5&lt;0),"",ROUND(($B68-L$5)*'수학 표준점수 테이블'!$H$10+L$5*'수학 표준점수 테이블'!$H$11+'수학 표준점수 테이블'!$H$14,0))</f>
        <v>94</v>
      </c>
      <c r="M68" s="68">
        <f>IF(OR($B68-M$5&gt;74, $B68-M$5=73, $B68-M$5=1, $B68-M$5&lt;0),"",ROUND(($B68-M$5)*'수학 표준점수 테이블'!$H$10+M$5*'수학 표준점수 테이블'!$H$11+'수학 표준점수 테이블'!$H$14,0))</f>
        <v>94</v>
      </c>
      <c r="N68" s="68">
        <f>IF(OR($B68-N$5&gt;74, $B68-N$5=73, $B68-N$5=1, $B68-N$5&lt;0),"",ROUND(($B68-N$5)*'수학 표준점수 테이블'!$H$10+N$5*'수학 표준점수 테이블'!$H$11+'수학 표준점수 테이블'!$H$14,0))</f>
        <v>94</v>
      </c>
      <c r="O68" s="68">
        <f>IF(OR($B68-O$5&gt;74, $B68-O$5=73, $B68-O$5=1, $B68-O$5&lt;0),"",ROUND(($B68-O$5)*'수학 표준점수 테이블'!$H$10+O$5*'수학 표준점수 테이블'!$H$11+'수학 표준점수 테이블'!$H$14,0))</f>
        <v>94</v>
      </c>
      <c r="P68" s="68">
        <f>IF(OR($B68-P$5&gt;74, $B68-P$5=73, $B68-P$5=1, $B68-P$5&lt;0),"",ROUND(($B68-P$5)*'수학 표준점수 테이블'!$H$10+P$5*'수학 표준점수 테이블'!$H$11+'수학 표준점수 테이블'!$H$14,0))</f>
        <v>94</v>
      </c>
      <c r="Q68" s="68">
        <f>IF(OR($B68-Q$5&gt;74, $B68-Q$5=73, $B68-Q$5=1, $B68-Q$5&lt;0),"",ROUND(($B68-Q$5)*'수학 표준점수 테이블'!$H$10+Q$5*'수학 표준점수 테이블'!$H$11+'수학 표준점수 테이블'!$H$14,0))</f>
        <v>94</v>
      </c>
      <c r="R68" s="68">
        <f>IF(OR($B68-R$5&gt;74, $B68-R$5=73, $B68-R$5=1, $B68-R$5&lt;0),"",ROUND(($B68-R$5)*'수학 표준점수 테이블'!$H$10+R$5*'수학 표준점수 테이블'!$H$11+'수학 표준점수 테이블'!$H$14,0))</f>
        <v>94</v>
      </c>
      <c r="S68" s="68">
        <f>IF(OR($B68-S$5&gt;74, $B68-S$5=73, $B68-S$5=1, $B68-S$5&lt;0),"",ROUND(($B68-S$5)*'수학 표준점수 테이블'!$H$10+S$5*'수학 표준점수 테이블'!$H$11+'수학 표준점수 테이블'!$H$14,0))</f>
        <v>94</v>
      </c>
      <c r="T68" s="68">
        <f>IF(OR($B68-T$5&gt;74, $B68-T$5=73, $B68-T$5=1, $B68-T$5&lt;0),"",ROUND(($B68-T$5)*'수학 표준점수 테이블'!$H$10+T$5*'수학 표준점수 테이블'!$H$11+'수학 표준점수 테이블'!$H$14,0))</f>
        <v>94</v>
      </c>
      <c r="U68" s="68">
        <f>IF(OR($B68-U$5&gt;74, $B68-U$5=73, $B68-U$5=1, $B68-U$5&lt;0),"",ROUND(($B68-U$5)*'수학 표준점수 테이블'!$H$10+U$5*'수학 표준점수 테이블'!$H$11+'수학 표준점수 테이블'!$H$14,0))</f>
        <v>94</v>
      </c>
      <c r="V68" s="68">
        <f>IF(OR($B68-V$5&gt;74, $B68-V$5=73, $B68-V$5=1, $B68-V$5&lt;0),"",ROUND(($B68-V$5)*'수학 표준점수 테이블'!$H$10+V$5*'수학 표준점수 테이블'!$H$11+'수학 표준점수 테이블'!$H$14,0))</f>
        <v>94</v>
      </c>
      <c r="W68" s="68">
        <f>IF(OR($B68-W$5&gt;74, $B68-W$5=73, $B68-W$5=1, $B68-W$5&lt;0),"",ROUND(($B68-W$5)*'수학 표준점수 테이블'!$H$10+W$5*'수학 표준점수 테이블'!$H$11+'수학 표준점수 테이블'!$H$14,0))</f>
        <v>94</v>
      </c>
      <c r="X68" s="68">
        <f>IF(OR($B68-X$5&gt;74, $B68-X$5=73, $B68-X$5=1, $B68-X$5&lt;0),"",ROUND(($B68-X$5)*'수학 표준점수 테이블'!$H$10+X$5*'수학 표준점수 테이블'!$H$11+'수학 표준점수 테이블'!$H$14,0))</f>
        <v>94</v>
      </c>
      <c r="Y68" s="68">
        <f>IF(OR($B68-Y$5&gt;74, $B68-Y$5=73, $B68-Y$5=1, $B68-Y$5&lt;0),"",ROUND(($B68-Y$5)*'수학 표준점수 테이블'!$H$10+Y$5*'수학 표준점수 테이블'!$H$11+'수학 표준점수 테이블'!$H$14,0))</f>
        <v>94</v>
      </c>
      <c r="Z68" s="68">
        <f>IF(OR($B68-Z$5&gt;74, $B68-Z$5=73, $B68-Z$5=1, $B68-Z$5&lt;0),"",ROUND(($B68-Z$5)*'수학 표준점수 테이블'!$H$10+Z$5*'수학 표준점수 테이블'!$H$11+'수학 표준점수 테이블'!$H$14,0))</f>
        <v>94</v>
      </c>
      <c r="AA68" s="69">
        <f>IF(OR($B68-AA$5&gt;74, $B68-AA$5=73, $B68-AA$5=1, $B68-AA$5&lt;0),"",ROUND(($B68-AA$5)*'수학 표준점수 테이블'!$H$10+AA$5*'수학 표준점수 테이블'!$H$11+'수학 표준점수 테이블'!$H$14,0))</f>
        <v>94</v>
      </c>
      <c r="AB68" s="34"/>
      <c r="AC68" s="34">
        <f t="shared" si="0"/>
        <v>94</v>
      </c>
      <c r="AD68" s="34">
        <f t="shared" si="1"/>
        <v>94</v>
      </c>
      <c r="AE68" s="35">
        <f t="shared" si="6"/>
        <v>94</v>
      </c>
      <c r="AF68" s="35">
        <f t="shared" si="4"/>
        <v>5</v>
      </c>
      <c r="AG68" s="35">
        <f t="shared" si="4"/>
        <v>5</v>
      </c>
      <c r="AH68" s="35">
        <f t="shared" si="5"/>
        <v>5</v>
      </c>
      <c r="AI68" s="194" t="str">
        <f t="shared" si="2"/>
        <v>5등급</v>
      </c>
      <c r="AJ68" s="32" t="e">
        <f>IF(AC68=AD68,VLOOKUP(AE68,'인원 입력 기능'!$B$5:$F$102,6,0), VLOOKUP(AC68,'인원 입력 기능'!$B$5:$F$102,6,0)&amp;" ~ "&amp;VLOOKUP(AD68,'인원 입력 기능'!$B$5:$F$102,6,0))</f>
        <v>#REF!</v>
      </c>
    </row>
    <row r="69" spans="1:36">
      <c r="A69" s="16"/>
      <c r="B69" s="84">
        <v>37</v>
      </c>
      <c r="C69" s="68">
        <f>IF(OR($B69-C$5&gt;74, $B69-C$5=73, $B69-C$5=1, $B69-C$5&lt;0),"",ROUND(($B69-C$5)*'수학 표준점수 테이블'!$H$10+C$5*'수학 표준점수 테이블'!$H$11+'수학 표준점수 테이블'!$H$14,0))</f>
        <v>93</v>
      </c>
      <c r="D69" s="68">
        <f>IF(OR($B69-D$5&gt;74, $B69-D$5=73, $B69-D$5=1, $B69-D$5&lt;0),"",ROUND(($B69-D$5)*'수학 표준점수 테이블'!$H$10+D$5*'수학 표준점수 테이블'!$H$11+'수학 표준점수 테이블'!$H$14,0))</f>
        <v>93</v>
      </c>
      <c r="E69" s="68">
        <f>IF(OR($B69-E$5&gt;74, $B69-E$5=73, $B69-E$5=1, $B69-E$5&lt;0),"",ROUND(($B69-E$5)*'수학 표준점수 테이블'!$H$10+E$5*'수학 표준점수 테이블'!$H$11+'수학 표준점수 테이블'!$H$14,0))</f>
        <v>93</v>
      </c>
      <c r="F69" s="68">
        <f>IF(OR($B69-F$5&gt;74, $B69-F$5=73, $B69-F$5=1, $B69-F$5&lt;0),"",ROUND(($B69-F$5)*'수학 표준점수 테이블'!$H$10+F$5*'수학 표준점수 테이블'!$H$11+'수학 표준점수 테이블'!$H$14,0))</f>
        <v>93</v>
      </c>
      <c r="G69" s="68">
        <f>IF(OR($B69-G$5&gt;74, $B69-G$5=73, $B69-G$5=1, $B69-G$5&lt;0),"",ROUND(($B69-G$5)*'수학 표준점수 테이블'!$H$10+G$5*'수학 표준점수 테이블'!$H$11+'수학 표준점수 테이블'!$H$14,0))</f>
        <v>93</v>
      </c>
      <c r="H69" s="68">
        <f>IF(OR($B69-H$5&gt;74, $B69-H$5=73, $B69-H$5=1, $B69-H$5&lt;0),"",ROUND(($B69-H$5)*'수학 표준점수 테이블'!$H$10+H$5*'수학 표준점수 테이블'!$H$11+'수학 표준점수 테이블'!$H$14,0))</f>
        <v>93</v>
      </c>
      <c r="I69" s="68">
        <f>IF(OR($B69-I$5&gt;74, $B69-I$5=73, $B69-I$5=1, $B69-I$5&lt;0),"",ROUND(($B69-I$5)*'수학 표준점수 테이블'!$H$10+I$5*'수학 표준점수 테이블'!$H$11+'수학 표준점수 테이블'!$H$14,0))</f>
        <v>93</v>
      </c>
      <c r="J69" s="68">
        <f>IF(OR($B69-J$5&gt;74, $B69-J$5=73, $B69-J$5=1, $B69-J$5&lt;0),"",ROUND(($B69-J$5)*'수학 표준점수 테이블'!$H$10+J$5*'수학 표준점수 테이블'!$H$11+'수학 표준점수 테이블'!$H$14,0))</f>
        <v>93</v>
      </c>
      <c r="K69" s="68">
        <f>IF(OR($B69-K$5&gt;74, $B69-K$5=73, $B69-K$5=1, $B69-K$5&lt;0),"",ROUND(($B69-K$5)*'수학 표준점수 테이블'!$H$10+K$5*'수학 표준점수 테이블'!$H$11+'수학 표준점수 테이블'!$H$14,0))</f>
        <v>93</v>
      </c>
      <c r="L69" s="68">
        <f>IF(OR($B69-L$5&gt;74, $B69-L$5=73, $B69-L$5=1, $B69-L$5&lt;0),"",ROUND(($B69-L$5)*'수학 표준점수 테이블'!$H$10+L$5*'수학 표준점수 테이블'!$H$11+'수학 표준점수 테이블'!$H$14,0))</f>
        <v>93</v>
      </c>
      <c r="M69" s="68">
        <f>IF(OR($B69-M$5&gt;74, $B69-M$5=73, $B69-M$5=1, $B69-M$5&lt;0),"",ROUND(($B69-M$5)*'수학 표준점수 테이블'!$H$10+M$5*'수학 표준점수 테이블'!$H$11+'수학 표준점수 테이블'!$H$14,0))</f>
        <v>93</v>
      </c>
      <c r="N69" s="68">
        <f>IF(OR($B69-N$5&gt;74, $B69-N$5=73, $B69-N$5=1, $B69-N$5&lt;0),"",ROUND(($B69-N$5)*'수학 표준점수 테이블'!$H$10+N$5*'수학 표준점수 테이블'!$H$11+'수학 표준점수 테이블'!$H$14,0))</f>
        <v>93</v>
      </c>
      <c r="O69" s="68">
        <f>IF(OR($B69-O$5&gt;74, $B69-O$5=73, $B69-O$5=1, $B69-O$5&lt;0),"",ROUND(($B69-O$5)*'수학 표준점수 테이블'!$H$10+O$5*'수학 표준점수 테이블'!$H$11+'수학 표준점수 테이블'!$H$14,0))</f>
        <v>93</v>
      </c>
      <c r="P69" s="68">
        <f>IF(OR($B69-P$5&gt;74, $B69-P$5=73, $B69-P$5=1, $B69-P$5&lt;0),"",ROUND(($B69-P$5)*'수학 표준점수 테이블'!$H$10+P$5*'수학 표준점수 테이블'!$H$11+'수학 표준점수 테이블'!$H$14,0))</f>
        <v>93</v>
      </c>
      <c r="Q69" s="68">
        <f>IF(OR($B69-Q$5&gt;74, $B69-Q$5=73, $B69-Q$5=1, $B69-Q$5&lt;0),"",ROUND(($B69-Q$5)*'수학 표준점수 테이블'!$H$10+Q$5*'수학 표준점수 테이블'!$H$11+'수학 표준점수 테이블'!$H$14,0))</f>
        <v>93</v>
      </c>
      <c r="R69" s="68">
        <f>IF(OR($B69-R$5&gt;74, $B69-R$5=73, $B69-R$5=1, $B69-R$5&lt;0),"",ROUND(($B69-R$5)*'수학 표준점수 테이블'!$H$10+R$5*'수학 표준점수 테이블'!$H$11+'수학 표준점수 테이블'!$H$14,0))</f>
        <v>93</v>
      </c>
      <c r="S69" s="68">
        <f>IF(OR($B69-S$5&gt;74, $B69-S$5=73, $B69-S$5=1, $B69-S$5&lt;0),"",ROUND(($B69-S$5)*'수학 표준점수 테이블'!$H$10+S$5*'수학 표준점수 테이블'!$H$11+'수학 표준점수 테이블'!$H$14,0))</f>
        <v>93</v>
      </c>
      <c r="T69" s="68">
        <f>IF(OR($B69-T$5&gt;74, $B69-T$5=73, $B69-T$5=1, $B69-T$5&lt;0),"",ROUND(($B69-T$5)*'수학 표준점수 테이블'!$H$10+T$5*'수학 표준점수 테이블'!$H$11+'수학 표준점수 테이블'!$H$14,0))</f>
        <v>93</v>
      </c>
      <c r="U69" s="68">
        <f>IF(OR($B69-U$5&gt;74, $B69-U$5=73, $B69-U$5=1, $B69-U$5&lt;0),"",ROUND(($B69-U$5)*'수학 표준점수 테이블'!$H$10+U$5*'수학 표준점수 테이블'!$H$11+'수학 표준점수 테이블'!$H$14,0))</f>
        <v>93</v>
      </c>
      <c r="V69" s="68">
        <f>IF(OR($B69-V$5&gt;74, $B69-V$5=73, $B69-V$5=1, $B69-V$5&lt;0),"",ROUND(($B69-V$5)*'수학 표준점수 테이블'!$H$10+V$5*'수학 표준점수 테이블'!$H$11+'수학 표준점수 테이블'!$H$14,0))</f>
        <v>93</v>
      </c>
      <c r="W69" s="68">
        <f>IF(OR($B69-W$5&gt;74, $B69-W$5=73, $B69-W$5=1, $B69-W$5&lt;0),"",ROUND(($B69-W$5)*'수학 표준점수 테이블'!$H$10+W$5*'수학 표준점수 테이블'!$H$11+'수학 표준점수 테이블'!$H$14,0))</f>
        <v>93</v>
      </c>
      <c r="X69" s="68">
        <f>IF(OR($B69-X$5&gt;74, $B69-X$5=73, $B69-X$5=1, $B69-X$5&lt;0),"",ROUND(($B69-X$5)*'수학 표준점수 테이블'!$H$10+X$5*'수학 표준점수 테이블'!$H$11+'수학 표준점수 테이블'!$H$14,0))</f>
        <v>93</v>
      </c>
      <c r="Y69" s="68">
        <f>IF(OR($B69-Y$5&gt;74, $B69-Y$5=73, $B69-Y$5=1, $B69-Y$5&lt;0),"",ROUND(($B69-Y$5)*'수학 표준점수 테이블'!$H$10+Y$5*'수학 표준점수 테이블'!$H$11+'수학 표준점수 테이블'!$H$14,0))</f>
        <v>93</v>
      </c>
      <c r="Z69" s="68">
        <f>IF(OR($B69-Z$5&gt;74, $B69-Z$5=73, $B69-Z$5=1, $B69-Z$5&lt;0),"",ROUND(($B69-Z$5)*'수학 표준점수 테이블'!$H$10+Z$5*'수학 표준점수 테이블'!$H$11+'수학 표준점수 테이블'!$H$14,0))</f>
        <v>93</v>
      </c>
      <c r="AA69" s="69">
        <f>IF(OR($B69-AA$5&gt;74, $B69-AA$5=73, $B69-AA$5=1, $B69-AA$5&lt;0),"",ROUND(($B69-AA$5)*'수학 표준점수 테이블'!$H$10+AA$5*'수학 표준점수 테이블'!$H$11+'수학 표준점수 테이블'!$H$14,0))</f>
        <v>93</v>
      </c>
      <c r="AB69" s="34"/>
      <c r="AC69" s="34">
        <f t="shared" si="0"/>
        <v>93</v>
      </c>
      <c r="AD69" s="34">
        <f t="shared" si="1"/>
        <v>93</v>
      </c>
      <c r="AE69" s="35">
        <f t="shared" si="6"/>
        <v>93</v>
      </c>
      <c r="AF69" s="35">
        <f t="shared" si="4"/>
        <v>5</v>
      </c>
      <c r="AG69" s="35">
        <f t="shared" si="4"/>
        <v>5</v>
      </c>
      <c r="AH69" s="35">
        <f t="shared" si="5"/>
        <v>5</v>
      </c>
      <c r="AI69" s="194" t="str">
        <f t="shared" si="2"/>
        <v>5등급</v>
      </c>
      <c r="AJ69" s="32" t="e">
        <f>IF(AC69=AD69,VLOOKUP(AE69,'인원 입력 기능'!$B$5:$F$102,6,0), VLOOKUP(AC69,'인원 입력 기능'!$B$5:$F$102,6,0)&amp;" ~ "&amp;VLOOKUP(AD69,'인원 입력 기능'!$B$5:$F$102,6,0))</f>
        <v>#REF!</v>
      </c>
    </row>
    <row r="70" spans="1:36">
      <c r="A70" s="16"/>
      <c r="B70" s="85">
        <v>36</v>
      </c>
      <c r="C70" s="70">
        <f>IF(OR($B70-C$5&gt;74, $B70-C$5=73, $B70-C$5=1, $B70-C$5&lt;0),"",ROUND(($B70-C$5)*'수학 표준점수 테이블'!$H$10+C$5*'수학 표준점수 테이블'!$H$11+'수학 표준점수 테이블'!$H$14,0))</f>
        <v>93</v>
      </c>
      <c r="D70" s="70">
        <f>IF(OR($B70-D$5&gt;74, $B70-D$5=73, $B70-D$5=1, $B70-D$5&lt;0),"",ROUND(($B70-D$5)*'수학 표준점수 테이블'!$H$10+D$5*'수학 표준점수 테이블'!$H$11+'수학 표준점수 테이블'!$H$14,0))</f>
        <v>92</v>
      </c>
      <c r="E70" s="70">
        <f>IF(OR($B70-E$5&gt;74, $B70-E$5=73, $B70-E$5=1, $B70-E$5&lt;0),"",ROUND(($B70-E$5)*'수학 표준점수 테이블'!$H$10+E$5*'수학 표준점수 테이블'!$H$11+'수학 표준점수 테이블'!$H$14,0))</f>
        <v>92</v>
      </c>
      <c r="F70" s="70">
        <f>IF(OR($B70-F$5&gt;74, $B70-F$5=73, $B70-F$5=1, $B70-F$5&lt;0),"",ROUND(($B70-F$5)*'수학 표준점수 테이블'!$H$10+F$5*'수학 표준점수 테이블'!$H$11+'수학 표준점수 테이블'!$H$14,0))</f>
        <v>92</v>
      </c>
      <c r="G70" s="70">
        <f>IF(OR($B70-G$5&gt;74, $B70-G$5=73, $B70-G$5=1, $B70-G$5&lt;0),"",ROUND(($B70-G$5)*'수학 표준점수 테이블'!$H$10+G$5*'수학 표준점수 테이블'!$H$11+'수학 표준점수 테이블'!$H$14,0))</f>
        <v>92</v>
      </c>
      <c r="H70" s="70">
        <f>IF(OR($B70-H$5&gt;74, $B70-H$5=73, $B70-H$5=1, $B70-H$5&lt;0),"",ROUND(($B70-H$5)*'수학 표준점수 테이블'!$H$10+H$5*'수학 표준점수 테이블'!$H$11+'수학 표준점수 테이블'!$H$14,0))</f>
        <v>92</v>
      </c>
      <c r="I70" s="70">
        <f>IF(OR($B70-I$5&gt;74, $B70-I$5=73, $B70-I$5=1, $B70-I$5&lt;0),"",ROUND(($B70-I$5)*'수학 표준점수 테이블'!$H$10+I$5*'수학 표준점수 테이블'!$H$11+'수학 표준점수 테이블'!$H$14,0))</f>
        <v>92</v>
      </c>
      <c r="J70" s="70">
        <f>IF(OR($B70-J$5&gt;74, $B70-J$5=73, $B70-J$5=1, $B70-J$5&lt;0),"",ROUND(($B70-J$5)*'수학 표준점수 테이블'!$H$10+J$5*'수학 표준점수 테이블'!$H$11+'수학 표준점수 테이블'!$H$14,0))</f>
        <v>92</v>
      </c>
      <c r="K70" s="70">
        <f>IF(OR($B70-K$5&gt;74, $B70-K$5=73, $B70-K$5=1, $B70-K$5&lt;0),"",ROUND(($B70-K$5)*'수학 표준점수 테이블'!$H$10+K$5*'수학 표준점수 테이블'!$H$11+'수학 표준점수 테이블'!$H$14,0))</f>
        <v>92</v>
      </c>
      <c r="L70" s="70">
        <f>IF(OR($B70-L$5&gt;74, $B70-L$5=73, $B70-L$5=1, $B70-L$5&lt;0),"",ROUND(($B70-L$5)*'수학 표준점수 테이블'!$H$10+L$5*'수학 표준점수 테이블'!$H$11+'수학 표준점수 테이블'!$H$14,0))</f>
        <v>92</v>
      </c>
      <c r="M70" s="70">
        <f>IF(OR($B70-M$5&gt;74, $B70-M$5=73, $B70-M$5=1, $B70-M$5&lt;0),"",ROUND(($B70-M$5)*'수학 표준점수 테이블'!$H$10+M$5*'수학 표준점수 테이블'!$H$11+'수학 표준점수 테이블'!$H$14,0))</f>
        <v>92</v>
      </c>
      <c r="N70" s="70">
        <f>IF(OR($B70-N$5&gt;74, $B70-N$5=73, $B70-N$5=1, $B70-N$5&lt;0),"",ROUND(($B70-N$5)*'수학 표준점수 테이블'!$H$10+N$5*'수학 표준점수 테이블'!$H$11+'수학 표준점수 테이블'!$H$14,0))</f>
        <v>92</v>
      </c>
      <c r="O70" s="70">
        <f>IF(OR($B70-O$5&gt;74, $B70-O$5=73, $B70-O$5=1, $B70-O$5&lt;0),"",ROUND(($B70-O$5)*'수학 표준점수 테이블'!$H$10+O$5*'수학 표준점수 테이블'!$H$11+'수학 표준점수 테이블'!$H$14,0))</f>
        <v>92</v>
      </c>
      <c r="P70" s="70">
        <f>IF(OR($B70-P$5&gt;74, $B70-P$5=73, $B70-P$5=1, $B70-P$5&lt;0),"",ROUND(($B70-P$5)*'수학 표준점수 테이블'!$H$10+P$5*'수학 표준점수 테이블'!$H$11+'수학 표준점수 테이블'!$H$14,0))</f>
        <v>92</v>
      </c>
      <c r="Q70" s="70">
        <f>IF(OR($B70-Q$5&gt;74, $B70-Q$5=73, $B70-Q$5=1, $B70-Q$5&lt;0),"",ROUND(($B70-Q$5)*'수학 표준점수 테이블'!$H$10+Q$5*'수학 표준점수 테이블'!$H$11+'수학 표준점수 테이블'!$H$14,0))</f>
        <v>92</v>
      </c>
      <c r="R70" s="70">
        <f>IF(OR($B70-R$5&gt;74, $B70-R$5=73, $B70-R$5=1, $B70-R$5&lt;0),"",ROUND(($B70-R$5)*'수학 표준점수 테이블'!$H$10+R$5*'수학 표준점수 테이블'!$H$11+'수학 표준점수 테이블'!$H$14,0))</f>
        <v>92</v>
      </c>
      <c r="S70" s="70">
        <f>IF(OR($B70-S$5&gt;74, $B70-S$5=73, $B70-S$5=1, $B70-S$5&lt;0),"",ROUND(($B70-S$5)*'수학 표준점수 테이블'!$H$10+S$5*'수학 표준점수 테이블'!$H$11+'수학 표준점수 테이블'!$H$14,0))</f>
        <v>92</v>
      </c>
      <c r="T70" s="70">
        <f>IF(OR($B70-T$5&gt;74, $B70-T$5=73, $B70-T$5=1, $B70-T$5&lt;0),"",ROUND(($B70-T$5)*'수학 표준점수 테이블'!$H$10+T$5*'수학 표준점수 테이블'!$H$11+'수학 표준점수 테이블'!$H$14,0))</f>
        <v>92</v>
      </c>
      <c r="U70" s="70">
        <f>IF(OR($B70-U$5&gt;74, $B70-U$5=73, $B70-U$5=1, $B70-U$5&lt;0),"",ROUND(($B70-U$5)*'수학 표준점수 테이블'!$H$10+U$5*'수학 표준점수 테이블'!$H$11+'수학 표준점수 테이블'!$H$14,0))</f>
        <v>92</v>
      </c>
      <c r="V70" s="70">
        <f>IF(OR($B70-V$5&gt;74, $B70-V$5=73, $B70-V$5=1, $B70-V$5&lt;0),"",ROUND(($B70-V$5)*'수학 표준점수 테이블'!$H$10+V$5*'수학 표준점수 테이블'!$H$11+'수학 표준점수 테이블'!$H$14,0))</f>
        <v>92</v>
      </c>
      <c r="W70" s="70">
        <f>IF(OR($B70-W$5&gt;74, $B70-W$5=73, $B70-W$5=1, $B70-W$5&lt;0),"",ROUND(($B70-W$5)*'수학 표준점수 테이블'!$H$10+W$5*'수학 표준점수 테이블'!$H$11+'수학 표준점수 테이블'!$H$14,0))</f>
        <v>92</v>
      </c>
      <c r="X70" s="70">
        <f>IF(OR($B70-X$5&gt;74, $B70-X$5=73, $B70-X$5=1, $B70-X$5&lt;0),"",ROUND(($B70-X$5)*'수학 표준점수 테이블'!$H$10+X$5*'수학 표준점수 테이블'!$H$11+'수학 표준점수 테이블'!$H$14,0))</f>
        <v>92</v>
      </c>
      <c r="Y70" s="70">
        <f>IF(OR($B70-Y$5&gt;74, $B70-Y$5=73, $B70-Y$5=1, $B70-Y$5&lt;0),"",ROUND(($B70-Y$5)*'수학 표준점수 테이블'!$H$10+Y$5*'수학 표준점수 테이블'!$H$11+'수학 표준점수 테이블'!$H$14,0))</f>
        <v>92</v>
      </c>
      <c r="Z70" s="70">
        <f>IF(OR($B70-Z$5&gt;74, $B70-Z$5=73, $B70-Z$5=1, $B70-Z$5&lt;0),"",ROUND(($B70-Z$5)*'수학 표준점수 테이블'!$H$10+Z$5*'수학 표준점수 테이블'!$H$11+'수학 표준점수 테이블'!$H$14,0))</f>
        <v>92</v>
      </c>
      <c r="AA70" s="71">
        <f>IF(OR($B70-AA$5&gt;74, $B70-AA$5=73, $B70-AA$5=1, $B70-AA$5&lt;0),"",ROUND(($B70-AA$5)*'수학 표준점수 테이블'!$H$10+AA$5*'수학 표준점수 테이블'!$H$11+'수학 표준점수 테이블'!$H$14,0))</f>
        <v>92</v>
      </c>
      <c r="AB70" s="34"/>
      <c r="AC70" s="34">
        <f t="shared" si="0"/>
        <v>92</v>
      </c>
      <c r="AD70" s="34">
        <f t="shared" si="1"/>
        <v>93</v>
      </c>
      <c r="AE70" s="35" t="str">
        <f t="shared" si="6"/>
        <v>92 ~ 93</v>
      </c>
      <c r="AF70" s="35">
        <f t="shared" si="4"/>
        <v>5</v>
      </c>
      <c r="AG70" s="35">
        <f t="shared" si="4"/>
        <v>5</v>
      </c>
      <c r="AH70" s="35">
        <f t="shared" si="5"/>
        <v>5</v>
      </c>
      <c r="AI70" s="194" t="str">
        <f t="shared" si="2"/>
        <v>5등급</v>
      </c>
      <c r="AJ70" s="32" t="e">
        <f>IF(AC70=AD70,VLOOKUP(AE70,'인원 입력 기능'!$B$5:$F$102,6,0), VLOOKUP(AC70,'인원 입력 기능'!$B$5:$F$102,6,0)&amp;" ~ "&amp;VLOOKUP(AD70,'인원 입력 기능'!$B$5:$F$102,6,0))</f>
        <v>#REF!</v>
      </c>
    </row>
    <row r="71" spans="1:36">
      <c r="A71" s="16"/>
      <c r="B71" s="85">
        <v>35</v>
      </c>
      <c r="C71" s="70">
        <f>IF(OR($B71-C$5&gt;74, $B71-C$5=73, $B71-C$5=1, $B71-C$5&lt;0),"",ROUND(($B71-C$5)*'수학 표준점수 테이블'!$H$10+C$5*'수학 표준점수 테이블'!$H$11+'수학 표준점수 테이블'!$H$14,0))</f>
        <v>92</v>
      </c>
      <c r="D71" s="70">
        <f>IF(OR($B71-D$5&gt;74, $B71-D$5=73, $B71-D$5=1, $B71-D$5&lt;0),"",ROUND(($B71-D$5)*'수학 표준점수 테이블'!$H$10+D$5*'수학 표준점수 테이블'!$H$11+'수학 표준점수 테이블'!$H$14,0))</f>
        <v>92</v>
      </c>
      <c r="E71" s="70">
        <f>IF(OR($B71-E$5&gt;74, $B71-E$5=73, $B71-E$5=1, $B71-E$5&lt;0),"",ROUND(($B71-E$5)*'수학 표준점수 테이블'!$H$10+E$5*'수학 표준점수 테이블'!$H$11+'수학 표준점수 테이블'!$H$14,0))</f>
        <v>92</v>
      </c>
      <c r="F71" s="70">
        <f>IF(OR($B71-F$5&gt;74, $B71-F$5=73, $B71-F$5=1, $B71-F$5&lt;0),"",ROUND(($B71-F$5)*'수학 표준점수 테이블'!$H$10+F$5*'수학 표준점수 테이블'!$H$11+'수학 표준점수 테이블'!$H$14,0))</f>
        <v>92</v>
      </c>
      <c r="G71" s="70">
        <f>IF(OR($B71-G$5&gt;74, $B71-G$5=73, $B71-G$5=1, $B71-G$5&lt;0),"",ROUND(($B71-G$5)*'수학 표준점수 테이블'!$H$10+G$5*'수학 표준점수 테이블'!$H$11+'수학 표준점수 테이블'!$H$14,0))</f>
        <v>92</v>
      </c>
      <c r="H71" s="70">
        <f>IF(OR($B71-H$5&gt;74, $B71-H$5=73, $B71-H$5=1, $B71-H$5&lt;0),"",ROUND(($B71-H$5)*'수학 표준점수 테이블'!$H$10+H$5*'수학 표준점수 테이블'!$H$11+'수학 표준점수 테이블'!$H$14,0))</f>
        <v>92</v>
      </c>
      <c r="I71" s="70">
        <f>IF(OR($B71-I$5&gt;74, $B71-I$5=73, $B71-I$5=1, $B71-I$5&lt;0),"",ROUND(($B71-I$5)*'수학 표준점수 테이블'!$H$10+I$5*'수학 표준점수 테이블'!$H$11+'수학 표준점수 테이블'!$H$14,0))</f>
        <v>92</v>
      </c>
      <c r="J71" s="70">
        <f>IF(OR($B71-J$5&gt;74, $B71-J$5=73, $B71-J$5=1, $B71-J$5&lt;0),"",ROUND(($B71-J$5)*'수학 표준점수 테이블'!$H$10+J$5*'수학 표준점수 테이블'!$H$11+'수학 표준점수 테이블'!$H$14,0))</f>
        <v>92</v>
      </c>
      <c r="K71" s="70">
        <f>IF(OR($B71-K$5&gt;74, $B71-K$5=73, $B71-K$5=1, $B71-K$5&lt;0),"",ROUND(($B71-K$5)*'수학 표준점수 테이블'!$H$10+K$5*'수학 표준점수 테이블'!$H$11+'수학 표준점수 테이블'!$H$14,0))</f>
        <v>92</v>
      </c>
      <c r="L71" s="70">
        <f>IF(OR($B71-L$5&gt;74, $B71-L$5=73, $B71-L$5=1, $B71-L$5&lt;0),"",ROUND(($B71-L$5)*'수학 표준점수 테이블'!$H$10+L$5*'수학 표준점수 테이블'!$H$11+'수학 표준점수 테이블'!$H$14,0))</f>
        <v>92</v>
      </c>
      <c r="M71" s="70">
        <f>IF(OR($B71-M$5&gt;74, $B71-M$5=73, $B71-M$5=1, $B71-M$5&lt;0),"",ROUND(($B71-M$5)*'수학 표준점수 테이블'!$H$10+M$5*'수학 표준점수 테이블'!$H$11+'수학 표준점수 테이블'!$H$14,0))</f>
        <v>92</v>
      </c>
      <c r="N71" s="70">
        <f>IF(OR($B71-N$5&gt;74, $B71-N$5=73, $B71-N$5=1, $B71-N$5&lt;0),"",ROUND(($B71-N$5)*'수학 표준점수 테이블'!$H$10+N$5*'수학 표준점수 테이블'!$H$11+'수학 표준점수 테이블'!$H$14,0))</f>
        <v>92</v>
      </c>
      <c r="O71" s="70">
        <f>IF(OR($B71-O$5&gt;74, $B71-O$5=73, $B71-O$5=1, $B71-O$5&lt;0),"",ROUND(($B71-O$5)*'수학 표준점수 테이블'!$H$10+O$5*'수학 표준점수 테이블'!$H$11+'수학 표준점수 테이블'!$H$14,0))</f>
        <v>92</v>
      </c>
      <c r="P71" s="70">
        <f>IF(OR($B71-P$5&gt;74, $B71-P$5=73, $B71-P$5=1, $B71-P$5&lt;0),"",ROUND(($B71-P$5)*'수학 표준점수 테이블'!$H$10+P$5*'수학 표준점수 테이블'!$H$11+'수학 표준점수 테이블'!$H$14,0))</f>
        <v>92</v>
      </c>
      <c r="Q71" s="70">
        <f>IF(OR($B71-Q$5&gt;74, $B71-Q$5=73, $B71-Q$5=1, $B71-Q$5&lt;0),"",ROUND(($B71-Q$5)*'수학 표준점수 테이블'!$H$10+Q$5*'수학 표준점수 테이블'!$H$11+'수학 표준점수 테이블'!$H$14,0))</f>
        <v>92</v>
      </c>
      <c r="R71" s="70">
        <f>IF(OR($B71-R$5&gt;74, $B71-R$5=73, $B71-R$5=1, $B71-R$5&lt;0),"",ROUND(($B71-R$5)*'수학 표준점수 테이블'!$H$10+R$5*'수학 표준점수 테이블'!$H$11+'수학 표준점수 테이블'!$H$14,0))</f>
        <v>91</v>
      </c>
      <c r="S71" s="70">
        <f>IF(OR($B71-S$5&gt;74, $B71-S$5=73, $B71-S$5=1, $B71-S$5&lt;0),"",ROUND(($B71-S$5)*'수학 표준점수 테이블'!$H$10+S$5*'수학 표준점수 테이블'!$H$11+'수학 표준점수 테이블'!$H$14,0))</f>
        <v>91</v>
      </c>
      <c r="T71" s="70">
        <f>IF(OR($B71-T$5&gt;74, $B71-T$5=73, $B71-T$5=1, $B71-T$5&lt;0),"",ROUND(($B71-T$5)*'수학 표준점수 테이블'!$H$10+T$5*'수학 표준점수 테이블'!$H$11+'수학 표준점수 테이블'!$H$14,0))</f>
        <v>91</v>
      </c>
      <c r="U71" s="70">
        <f>IF(OR($B71-U$5&gt;74, $B71-U$5=73, $B71-U$5=1, $B71-U$5&lt;0),"",ROUND(($B71-U$5)*'수학 표준점수 테이블'!$H$10+U$5*'수학 표준점수 테이블'!$H$11+'수학 표준점수 테이블'!$H$14,0))</f>
        <v>91</v>
      </c>
      <c r="V71" s="70">
        <f>IF(OR($B71-V$5&gt;74, $B71-V$5=73, $B71-V$5=1, $B71-V$5&lt;0),"",ROUND(($B71-V$5)*'수학 표준점수 테이블'!$H$10+V$5*'수학 표준점수 테이블'!$H$11+'수학 표준점수 테이블'!$H$14,0))</f>
        <v>91</v>
      </c>
      <c r="W71" s="70">
        <f>IF(OR($B71-W$5&gt;74, $B71-W$5=73, $B71-W$5=1, $B71-W$5&lt;0),"",ROUND(($B71-W$5)*'수학 표준점수 테이블'!$H$10+W$5*'수학 표준점수 테이블'!$H$11+'수학 표준점수 테이블'!$H$14,0))</f>
        <v>91</v>
      </c>
      <c r="X71" s="70">
        <f>IF(OR($B71-X$5&gt;74, $B71-X$5=73, $B71-X$5=1, $B71-X$5&lt;0),"",ROUND(($B71-X$5)*'수학 표준점수 테이블'!$H$10+X$5*'수학 표준점수 테이블'!$H$11+'수학 표준점수 테이블'!$H$14,0))</f>
        <v>91</v>
      </c>
      <c r="Y71" s="70">
        <f>IF(OR($B71-Y$5&gt;74, $B71-Y$5=73, $B71-Y$5=1, $B71-Y$5&lt;0),"",ROUND(($B71-Y$5)*'수학 표준점수 테이블'!$H$10+Y$5*'수학 표준점수 테이블'!$H$11+'수학 표준점수 테이블'!$H$14,0))</f>
        <v>91</v>
      </c>
      <c r="Z71" s="70">
        <f>IF(OR($B71-Z$5&gt;74, $B71-Z$5=73, $B71-Z$5=1, $B71-Z$5&lt;0),"",ROUND(($B71-Z$5)*'수학 표준점수 테이블'!$H$10+Z$5*'수학 표준점수 테이블'!$H$11+'수학 표준점수 테이블'!$H$14,0))</f>
        <v>91</v>
      </c>
      <c r="AA71" s="71">
        <f>IF(OR($B71-AA$5&gt;74, $B71-AA$5=73, $B71-AA$5=1, $B71-AA$5&lt;0),"",ROUND(($B71-AA$5)*'수학 표준점수 테이블'!$H$10+AA$5*'수학 표준점수 테이블'!$H$11+'수학 표준점수 테이블'!$H$14,0))</f>
        <v>91</v>
      </c>
      <c r="AB71" s="34"/>
      <c r="AC71" s="34">
        <f t="shared" ref="AC71:AC104" si="7">MIN(C71:AA71)</f>
        <v>91</v>
      </c>
      <c r="AD71" s="34">
        <f t="shared" ref="AD71:AD104" si="8">MAX(C71:AA71)</f>
        <v>92</v>
      </c>
      <c r="AE71" s="35" t="str">
        <f t="shared" si="6"/>
        <v>91 ~ 92</v>
      </c>
      <c r="AF71" s="35">
        <f t="shared" si="4"/>
        <v>6</v>
      </c>
      <c r="AG71" s="35">
        <f t="shared" si="4"/>
        <v>5</v>
      </c>
      <c r="AH71" s="35" t="str">
        <f t="shared" si="5"/>
        <v>6 ~ 5</v>
      </c>
      <c r="AI71" s="194" t="str">
        <f t="shared" ref="AI71:AI107" si="9">IF(AF71=AG71, AG71&amp;"등급", "조건부 "&amp;AG71&amp;"등급")</f>
        <v>조건부 5등급</v>
      </c>
      <c r="AJ71" s="32" t="e">
        <f>IF(AC71=AD71,VLOOKUP(AE71,'인원 입력 기능'!$B$5:$F$102,6,0), VLOOKUP(AC71,'인원 입력 기능'!$B$5:$F$102,6,0)&amp;" ~ "&amp;VLOOKUP(AD71,'인원 입력 기능'!$B$5:$F$102,6,0))</f>
        <v>#REF!</v>
      </c>
    </row>
    <row r="72" spans="1:36">
      <c r="A72" s="16"/>
      <c r="B72" s="85">
        <v>34</v>
      </c>
      <c r="C72" s="70">
        <f>IF(OR($B72-C$5&gt;74, $B72-C$5=73, $B72-C$5=1, $B72-C$5&lt;0),"",ROUND(($B72-C$5)*'수학 표준점수 테이블'!$H$10+C$5*'수학 표준점수 테이블'!$H$11+'수학 표준점수 테이블'!$H$14,0))</f>
        <v>91</v>
      </c>
      <c r="D72" s="70">
        <f>IF(OR($B72-D$5&gt;74, $B72-D$5=73, $B72-D$5=1, $B72-D$5&lt;0),"",ROUND(($B72-D$5)*'수학 표준점수 테이블'!$H$10+D$5*'수학 표준점수 테이블'!$H$11+'수학 표준점수 테이블'!$H$14,0))</f>
        <v>91</v>
      </c>
      <c r="E72" s="70">
        <f>IF(OR($B72-E$5&gt;74, $B72-E$5=73, $B72-E$5=1, $B72-E$5&lt;0),"",ROUND(($B72-E$5)*'수학 표준점수 테이블'!$H$10+E$5*'수학 표준점수 테이블'!$H$11+'수학 표준점수 테이블'!$H$14,0))</f>
        <v>91</v>
      </c>
      <c r="F72" s="70">
        <f>IF(OR($B72-F$5&gt;74, $B72-F$5=73, $B72-F$5=1, $B72-F$5&lt;0),"",ROUND(($B72-F$5)*'수학 표준점수 테이블'!$H$10+F$5*'수학 표준점수 테이블'!$H$11+'수학 표준점수 테이블'!$H$14,0))</f>
        <v>91</v>
      </c>
      <c r="G72" s="70">
        <f>IF(OR($B72-G$5&gt;74, $B72-G$5=73, $B72-G$5=1, $B72-G$5&lt;0),"",ROUND(($B72-G$5)*'수학 표준점수 테이블'!$H$10+G$5*'수학 표준점수 테이블'!$H$11+'수학 표준점수 테이블'!$H$14,0))</f>
        <v>91</v>
      </c>
      <c r="H72" s="70">
        <f>IF(OR($B72-H$5&gt;74, $B72-H$5=73, $B72-H$5=1, $B72-H$5&lt;0),"",ROUND(($B72-H$5)*'수학 표준점수 테이블'!$H$10+H$5*'수학 표준점수 테이블'!$H$11+'수학 표준점수 테이블'!$H$14,0))</f>
        <v>91</v>
      </c>
      <c r="I72" s="70">
        <f>IF(OR($B72-I$5&gt;74, $B72-I$5=73, $B72-I$5=1, $B72-I$5&lt;0),"",ROUND(($B72-I$5)*'수학 표준점수 테이블'!$H$10+I$5*'수학 표준점수 테이블'!$H$11+'수학 표준점수 테이블'!$H$14,0))</f>
        <v>91</v>
      </c>
      <c r="J72" s="70">
        <f>IF(OR($B72-J$5&gt;74, $B72-J$5=73, $B72-J$5=1, $B72-J$5&lt;0),"",ROUND(($B72-J$5)*'수학 표준점수 테이블'!$H$10+J$5*'수학 표준점수 테이블'!$H$11+'수학 표준점수 테이블'!$H$14,0))</f>
        <v>91</v>
      </c>
      <c r="K72" s="70">
        <f>IF(OR($B72-K$5&gt;74, $B72-K$5=73, $B72-K$5=1, $B72-K$5&lt;0),"",ROUND(($B72-K$5)*'수학 표준점수 테이블'!$H$10+K$5*'수학 표준점수 테이블'!$H$11+'수학 표준점수 테이블'!$H$14,0))</f>
        <v>91</v>
      </c>
      <c r="L72" s="70">
        <f>IF(OR($B72-L$5&gt;74, $B72-L$5=73, $B72-L$5=1, $B72-L$5&lt;0),"",ROUND(($B72-L$5)*'수학 표준점수 테이블'!$H$10+L$5*'수학 표준점수 테이블'!$H$11+'수학 표준점수 테이블'!$H$14,0))</f>
        <v>91</v>
      </c>
      <c r="M72" s="70">
        <f>IF(OR($B72-M$5&gt;74, $B72-M$5=73, $B72-M$5=1, $B72-M$5&lt;0),"",ROUND(($B72-M$5)*'수학 표준점수 테이블'!$H$10+M$5*'수학 표준점수 테이블'!$H$11+'수학 표준점수 테이블'!$H$14,0))</f>
        <v>91</v>
      </c>
      <c r="N72" s="70">
        <f>IF(OR($B72-N$5&gt;74, $B72-N$5=73, $B72-N$5=1, $B72-N$5&lt;0),"",ROUND(($B72-N$5)*'수학 표준점수 테이블'!$H$10+N$5*'수학 표준점수 테이블'!$H$11+'수학 표준점수 테이블'!$H$14,0))</f>
        <v>91</v>
      </c>
      <c r="O72" s="70">
        <f>IF(OR($B72-O$5&gt;74, $B72-O$5=73, $B72-O$5=1, $B72-O$5&lt;0),"",ROUND(($B72-O$5)*'수학 표준점수 테이블'!$H$10+O$5*'수학 표준점수 테이블'!$H$11+'수학 표준점수 테이블'!$H$14,0))</f>
        <v>91</v>
      </c>
      <c r="P72" s="70">
        <f>IF(OR($B72-P$5&gt;74, $B72-P$5=73, $B72-P$5=1, $B72-P$5&lt;0),"",ROUND(($B72-P$5)*'수학 표준점수 테이블'!$H$10+P$5*'수학 표준점수 테이블'!$H$11+'수학 표준점수 테이블'!$H$14,0))</f>
        <v>91</v>
      </c>
      <c r="Q72" s="70">
        <f>IF(OR($B72-Q$5&gt;74, $B72-Q$5=73, $B72-Q$5=1, $B72-Q$5&lt;0),"",ROUND(($B72-Q$5)*'수학 표준점수 테이블'!$H$10+Q$5*'수학 표준점수 테이블'!$H$11+'수학 표준점수 테이블'!$H$14,0))</f>
        <v>91</v>
      </c>
      <c r="R72" s="70">
        <f>IF(OR($B72-R$5&gt;74, $B72-R$5=73, $B72-R$5=1, $B72-R$5&lt;0),"",ROUND(($B72-R$5)*'수학 표준점수 테이블'!$H$10+R$5*'수학 표준점수 테이블'!$H$11+'수학 표준점수 테이블'!$H$14,0))</f>
        <v>91</v>
      </c>
      <c r="S72" s="70">
        <f>IF(OR($B72-S$5&gt;74, $B72-S$5=73, $B72-S$5=1, $B72-S$5&lt;0),"",ROUND(($B72-S$5)*'수학 표준점수 테이블'!$H$10+S$5*'수학 표준점수 테이블'!$H$11+'수학 표준점수 테이블'!$H$14,0))</f>
        <v>91</v>
      </c>
      <c r="T72" s="70">
        <f>IF(OR($B72-T$5&gt;74, $B72-T$5=73, $B72-T$5=1, $B72-T$5&lt;0),"",ROUND(($B72-T$5)*'수학 표준점수 테이블'!$H$10+T$5*'수학 표준점수 테이블'!$H$11+'수학 표준점수 테이블'!$H$14,0))</f>
        <v>91</v>
      </c>
      <c r="U72" s="70">
        <f>IF(OR($B72-U$5&gt;74, $B72-U$5=73, $B72-U$5=1, $B72-U$5&lt;0),"",ROUND(($B72-U$5)*'수학 표준점수 테이블'!$H$10+U$5*'수학 표준점수 테이블'!$H$11+'수학 표준점수 테이블'!$H$14,0))</f>
        <v>91</v>
      </c>
      <c r="V72" s="70">
        <f>IF(OR($B72-V$5&gt;74, $B72-V$5=73, $B72-V$5=1, $B72-V$5&lt;0),"",ROUND(($B72-V$5)*'수학 표준점수 테이블'!$H$10+V$5*'수학 표준점수 테이블'!$H$11+'수학 표준점수 테이블'!$H$14,0))</f>
        <v>91</v>
      </c>
      <c r="W72" s="70">
        <f>IF(OR($B72-W$5&gt;74, $B72-W$5=73, $B72-W$5=1, $B72-W$5&lt;0),"",ROUND(($B72-W$5)*'수학 표준점수 테이블'!$H$10+W$5*'수학 표준점수 테이블'!$H$11+'수학 표준점수 테이블'!$H$14,0))</f>
        <v>91</v>
      </c>
      <c r="X72" s="70">
        <f>IF(OR($B72-X$5&gt;74, $B72-X$5=73, $B72-X$5=1, $B72-X$5&lt;0),"",ROUND(($B72-X$5)*'수학 표준점수 테이블'!$H$10+X$5*'수학 표준점수 테이블'!$H$11+'수학 표준점수 테이블'!$H$14,0))</f>
        <v>91</v>
      </c>
      <c r="Y72" s="70">
        <f>IF(OR($B72-Y$5&gt;74, $B72-Y$5=73, $B72-Y$5=1, $B72-Y$5&lt;0),"",ROUND(($B72-Y$5)*'수학 표준점수 테이블'!$H$10+Y$5*'수학 표준점수 테이블'!$H$11+'수학 표준점수 테이블'!$H$14,0))</f>
        <v>91</v>
      </c>
      <c r="Z72" s="70">
        <f>IF(OR($B72-Z$5&gt;74, $B72-Z$5=73, $B72-Z$5=1, $B72-Z$5&lt;0),"",ROUND(($B72-Z$5)*'수학 표준점수 테이블'!$H$10+Z$5*'수학 표준점수 테이블'!$H$11+'수학 표준점수 테이블'!$H$14,0))</f>
        <v>91</v>
      </c>
      <c r="AA72" s="71">
        <f>IF(OR($B72-AA$5&gt;74, $B72-AA$5=73, $B72-AA$5=1, $B72-AA$5&lt;0),"",ROUND(($B72-AA$5)*'수학 표준점수 테이블'!$H$10+AA$5*'수학 표준점수 테이블'!$H$11+'수학 표준점수 테이블'!$H$14,0))</f>
        <v>91</v>
      </c>
      <c r="AB72" s="34"/>
      <c r="AC72" s="34">
        <f t="shared" si="7"/>
        <v>91</v>
      </c>
      <c r="AD72" s="34">
        <f t="shared" si="8"/>
        <v>91</v>
      </c>
      <c r="AE72" s="35">
        <f t="shared" ref="AE72:AE103" si="10">IF(AC72=AD72,MAX(C72:AA72),MIN(C72:AA72)&amp;" ~ "&amp;MAX(C72:AA72))</f>
        <v>91</v>
      </c>
      <c r="AF72" s="35">
        <f t="shared" ref="AF72:AG107" si="11">IF(ROUND(AC72,0)&gt;=$AM$6,1,IF(ROUND(AC72,0)&gt;=$AM$7,2,IF(ROUND(AC72,0)&gt;=$AM$8,3,IF(ROUND(AC72,0)&gt;=$AM$9,4,IF(ROUND(AC72,0)&gt;=$AM$10,5,IF(ROUND(AC72,0)&gt;=$AM$11,6,IF(ROUND(AC72,0)&gt;=$AM$12,7,IF(ROUND(AC72,0)&gt;=$AM$13,8,9))))))))</f>
        <v>6</v>
      </c>
      <c r="AG72" s="35">
        <f t="shared" si="11"/>
        <v>6</v>
      </c>
      <c r="AH72" s="35">
        <f t="shared" ref="AH72:AH107" si="12">IF(AF72=AG72,AF72,AF72&amp;" ~ "&amp;AG72)</f>
        <v>6</v>
      </c>
      <c r="AI72" s="194" t="str">
        <f t="shared" si="9"/>
        <v>6등급</v>
      </c>
      <c r="AJ72" s="32" t="e">
        <f>IF(AC72=AD72,VLOOKUP(AE72,'인원 입력 기능'!$B$5:$F$102,6,0), VLOOKUP(AC72,'인원 입력 기능'!$B$5:$F$102,6,0)&amp;" ~ "&amp;VLOOKUP(AD72,'인원 입력 기능'!$B$5:$F$102,6,0))</f>
        <v>#REF!</v>
      </c>
    </row>
    <row r="73" spans="1:36">
      <c r="A73" s="16"/>
      <c r="B73" s="85">
        <v>33</v>
      </c>
      <c r="C73" s="70">
        <f>IF(OR($B73-C$5&gt;74, $B73-C$5=73, $B73-C$5=1, $B73-C$5&lt;0),"",ROUND(($B73-C$5)*'수학 표준점수 테이블'!$H$10+C$5*'수학 표준점수 테이블'!$H$11+'수학 표준점수 테이블'!$H$14,0))</f>
        <v>90</v>
      </c>
      <c r="D73" s="70">
        <f>IF(OR($B73-D$5&gt;74, $B73-D$5=73, $B73-D$5=1, $B73-D$5&lt;0),"",ROUND(($B73-D$5)*'수학 표준점수 테이블'!$H$10+D$5*'수학 표준점수 테이블'!$H$11+'수학 표준점수 테이블'!$H$14,0))</f>
        <v>90</v>
      </c>
      <c r="E73" s="70">
        <f>IF(OR($B73-E$5&gt;74, $B73-E$5=73, $B73-E$5=1, $B73-E$5&lt;0),"",ROUND(($B73-E$5)*'수학 표준점수 테이블'!$H$10+E$5*'수학 표준점수 테이블'!$H$11+'수학 표준점수 테이블'!$H$14,0))</f>
        <v>90</v>
      </c>
      <c r="F73" s="70">
        <f>IF(OR($B73-F$5&gt;74, $B73-F$5=73, $B73-F$5=1, $B73-F$5&lt;0),"",ROUND(($B73-F$5)*'수학 표준점수 테이블'!$H$10+F$5*'수학 표준점수 테이블'!$H$11+'수학 표준점수 테이블'!$H$14,0))</f>
        <v>90</v>
      </c>
      <c r="G73" s="70">
        <f>IF(OR($B73-G$5&gt;74, $B73-G$5=73, $B73-G$5=1, $B73-G$5&lt;0),"",ROUND(($B73-G$5)*'수학 표준점수 테이블'!$H$10+G$5*'수학 표준점수 테이블'!$H$11+'수학 표준점수 테이블'!$H$14,0))</f>
        <v>90</v>
      </c>
      <c r="H73" s="70">
        <f>IF(OR($B73-H$5&gt;74, $B73-H$5=73, $B73-H$5=1, $B73-H$5&lt;0),"",ROUND(($B73-H$5)*'수학 표준점수 테이블'!$H$10+H$5*'수학 표준점수 테이블'!$H$11+'수학 표준점수 테이블'!$H$14,0))</f>
        <v>90</v>
      </c>
      <c r="I73" s="70">
        <f>IF(OR($B73-I$5&gt;74, $B73-I$5=73, $B73-I$5=1, $B73-I$5&lt;0),"",ROUND(($B73-I$5)*'수학 표준점수 테이블'!$H$10+I$5*'수학 표준점수 테이블'!$H$11+'수학 표준점수 테이블'!$H$14,0))</f>
        <v>90</v>
      </c>
      <c r="J73" s="70">
        <f>IF(OR($B73-J$5&gt;74, $B73-J$5=73, $B73-J$5=1, $B73-J$5&lt;0),"",ROUND(($B73-J$5)*'수학 표준점수 테이블'!$H$10+J$5*'수학 표준점수 테이블'!$H$11+'수학 표준점수 테이블'!$H$14,0))</f>
        <v>90</v>
      </c>
      <c r="K73" s="70">
        <f>IF(OR($B73-K$5&gt;74, $B73-K$5=73, $B73-K$5=1, $B73-K$5&lt;0),"",ROUND(($B73-K$5)*'수학 표준점수 테이블'!$H$10+K$5*'수학 표준점수 테이블'!$H$11+'수학 표준점수 테이블'!$H$14,0))</f>
        <v>90</v>
      </c>
      <c r="L73" s="70">
        <f>IF(OR($B73-L$5&gt;74, $B73-L$5=73, $B73-L$5=1, $B73-L$5&lt;0),"",ROUND(($B73-L$5)*'수학 표준점수 테이블'!$H$10+L$5*'수학 표준점수 테이블'!$H$11+'수학 표준점수 테이블'!$H$14,0))</f>
        <v>90</v>
      </c>
      <c r="M73" s="70">
        <f>IF(OR($B73-M$5&gt;74, $B73-M$5=73, $B73-M$5=1, $B73-M$5&lt;0),"",ROUND(($B73-M$5)*'수학 표준점수 테이블'!$H$10+M$5*'수학 표준점수 테이블'!$H$11+'수학 표준점수 테이블'!$H$14,0))</f>
        <v>90</v>
      </c>
      <c r="N73" s="70">
        <f>IF(OR($B73-N$5&gt;74, $B73-N$5=73, $B73-N$5=1, $B73-N$5&lt;0),"",ROUND(($B73-N$5)*'수학 표준점수 테이블'!$H$10+N$5*'수학 표준점수 테이블'!$H$11+'수학 표준점수 테이블'!$H$14,0))</f>
        <v>90</v>
      </c>
      <c r="O73" s="70">
        <f>IF(OR($B73-O$5&gt;74, $B73-O$5=73, $B73-O$5=1, $B73-O$5&lt;0),"",ROUND(($B73-O$5)*'수학 표준점수 테이블'!$H$10+O$5*'수학 표준점수 테이블'!$H$11+'수학 표준점수 테이블'!$H$14,0))</f>
        <v>90</v>
      </c>
      <c r="P73" s="70">
        <f>IF(OR($B73-P$5&gt;74, $B73-P$5=73, $B73-P$5=1, $B73-P$5&lt;0),"",ROUND(($B73-P$5)*'수학 표준점수 테이블'!$H$10+P$5*'수학 표준점수 테이블'!$H$11+'수학 표준점수 테이블'!$H$14,0))</f>
        <v>90</v>
      </c>
      <c r="Q73" s="70">
        <f>IF(OR($B73-Q$5&gt;74, $B73-Q$5=73, $B73-Q$5=1, $B73-Q$5&lt;0),"",ROUND(($B73-Q$5)*'수학 표준점수 테이블'!$H$10+Q$5*'수학 표준점수 테이블'!$H$11+'수학 표준점수 테이블'!$H$14,0))</f>
        <v>90</v>
      </c>
      <c r="R73" s="70">
        <f>IF(OR($B73-R$5&gt;74, $B73-R$5=73, $B73-R$5=1, $B73-R$5&lt;0),"",ROUND(($B73-R$5)*'수학 표준점수 테이블'!$H$10+R$5*'수학 표준점수 테이블'!$H$11+'수학 표준점수 테이블'!$H$14,0))</f>
        <v>90</v>
      </c>
      <c r="S73" s="70">
        <f>IF(OR($B73-S$5&gt;74, $B73-S$5=73, $B73-S$5=1, $B73-S$5&lt;0),"",ROUND(($B73-S$5)*'수학 표준점수 테이블'!$H$10+S$5*'수학 표준점수 테이블'!$H$11+'수학 표준점수 테이블'!$H$14,0))</f>
        <v>90</v>
      </c>
      <c r="T73" s="70">
        <f>IF(OR($B73-T$5&gt;74, $B73-T$5=73, $B73-T$5=1, $B73-T$5&lt;0),"",ROUND(($B73-T$5)*'수학 표준점수 테이블'!$H$10+T$5*'수학 표준점수 테이블'!$H$11+'수학 표준점수 테이블'!$H$14,0))</f>
        <v>90</v>
      </c>
      <c r="U73" s="70">
        <f>IF(OR($B73-U$5&gt;74, $B73-U$5=73, $B73-U$5=1, $B73-U$5&lt;0),"",ROUND(($B73-U$5)*'수학 표준점수 테이블'!$H$10+U$5*'수학 표준점수 테이블'!$H$11+'수학 표준점수 테이블'!$H$14,0))</f>
        <v>90</v>
      </c>
      <c r="V73" s="70">
        <f>IF(OR($B73-V$5&gt;74, $B73-V$5=73, $B73-V$5=1, $B73-V$5&lt;0),"",ROUND(($B73-V$5)*'수학 표준점수 테이블'!$H$10+V$5*'수학 표준점수 테이블'!$H$11+'수학 표준점수 테이블'!$H$14,0))</f>
        <v>90</v>
      </c>
      <c r="W73" s="70">
        <f>IF(OR($B73-W$5&gt;74, $B73-W$5=73, $B73-W$5=1, $B73-W$5&lt;0),"",ROUND(($B73-W$5)*'수학 표준점수 테이블'!$H$10+W$5*'수학 표준점수 테이블'!$H$11+'수학 표준점수 테이블'!$H$14,0))</f>
        <v>90</v>
      </c>
      <c r="X73" s="70">
        <f>IF(OR($B73-X$5&gt;74, $B73-X$5=73, $B73-X$5=1, $B73-X$5&lt;0),"",ROUND(($B73-X$5)*'수학 표준점수 테이블'!$H$10+X$5*'수학 표준점수 테이블'!$H$11+'수학 표준점수 테이블'!$H$14,0))</f>
        <v>90</v>
      </c>
      <c r="Y73" s="70">
        <f>IF(OR($B73-Y$5&gt;74, $B73-Y$5=73, $B73-Y$5=1, $B73-Y$5&lt;0),"",ROUND(($B73-Y$5)*'수학 표준점수 테이블'!$H$10+Y$5*'수학 표준점수 테이블'!$H$11+'수학 표준점수 테이블'!$H$14,0))</f>
        <v>90</v>
      </c>
      <c r="Z73" s="70">
        <f>IF(OR($B73-Z$5&gt;74, $B73-Z$5=73, $B73-Z$5=1, $B73-Z$5&lt;0),"",ROUND(($B73-Z$5)*'수학 표준점수 테이블'!$H$10+Z$5*'수학 표준점수 테이블'!$H$11+'수학 표준점수 테이블'!$H$14,0))</f>
        <v>90</v>
      </c>
      <c r="AA73" s="71">
        <f>IF(OR($B73-AA$5&gt;74, $B73-AA$5=73, $B73-AA$5=1, $B73-AA$5&lt;0),"",ROUND(($B73-AA$5)*'수학 표준점수 테이블'!$H$10+AA$5*'수학 표준점수 테이블'!$H$11+'수학 표준점수 테이블'!$H$14,0))</f>
        <v>90</v>
      </c>
      <c r="AB73" s="34"/>
      <c r="AC73" s="34">
        <f t="shared" si="7"/>
        <v>90</v>
      </c>
      <c r="AD73" s="34">
        <f t="shared" si="8"/>
        <v>90</v>
      </c>
      <c r="AE73" s="35">
        <f t="shared" si="10"/>
        <v>90</v>
      </c>
      <c r="AF73" s="35">
        <f t="shared" si="11"/>
        <v>6</v>
      </c>
      <c r="AG73" s="35">
        <f t="shared" si="11"/>
        <v>6</v>
      </c>
      <c r="AH73" s="35">
        <f t="shared" si="12"/>
        <v>6</v>
      </c>
      <c r="AI73" s="194" t="str">
        <f t="shared" si="9"/>
        <v>6등급</v>
      </c>
      <c r="AJ73" s="32" t="e">
        <f>IF(AC73=AD73,VLOOKUP(AE73,'인원 입력 기능'!$B$5:$F$102,6,0), VLOOKUP(AC73,'인원 입력 기능'!$B$5:$F$102,6,0)&amp;" ~ "&amp;VLOOKUP(AD73,'인원 입력 기능'!$B$5:$F$102,6,0))</f>
        <v>#REF!</v>
      </c>
    </row>
    <row r="74" spans="1:36">
      <c r="A74" s="16"/>
      <c r="B74" s="86">
        <v>32</v>
      </c>
      <c r="C74" s="72">
        <f>IF(OR($B74-C$5&gt;74, $B74-C$5=73, $B74-C$5=1, $B74-C$5&lt;0),"",ROUND(($B74-C$5)*'수학 표준점수 테이블'!$H$10+C$5*'수학 표준점수 테이블'!$H$11+'수학 표준점수 테이블'!$H$14,0))</f>
        <v>89</v>
      </c>
      <c r="D74" s="72">
        <f>IF(OR($B74-D$5&gt;74, $B74-D$5=73, $B74-D$5=1, $B74-D$5&lt;0),"",ROUND(($B74-D$5)*'수학 표준점수 테이블'!$H$10+D$5*'수학 표준점수 테이블'!$H$11+'수학 표준점수 테이블'!$H$14,0))</f>
        <v>89</v>
      </c>
      <c r="E74" s="72">
        <f>IF(OR($B74-E$5&gt;74, $B74-E$5=73, $B74-E$5=1, $B74-E$5&lt;0),"",ROUND(($B74-E$5)*'수학 표준점수 테이블'!$H$10+E$5*'수학 표준점수 테이블'!$H$11+'수학 표준점수 테이블'!$H$14,0))</f>
        <v>89</v>
      </c>
      <c r="F74" s="72">
        <f>IF(OR($B74-F$5&gt;74, $B74-F$5=73, $B74-F$5=1, $B74-F$5&lt;0),"",ROUND(($B74-F$5)*'수학 표준점수 테이블'!$H$10+F$5*'수학 표준점수 테이블'!$H$11+'수학 표준점수 테이블'!$H$14,0))</f>
        <v>89</v>
      </c>
      <c r="G74" s="72">
        <f>IF(OR($B74-G$5&gt;74, $B74-G$5=73, $B74-G$5=1, $B74-G$5&lt;0),"",ROUND(($B74-G$5)*'수학 표준점수 테이블'!$H$10+G$5*'수학 표준점수 테이블'!$H$11+'수학 표준점수 테이블'!$H$14,0))</f>
        <v>89</v>
      </c>
      <c r="H74" s="72">
        <f>IF(OR($B74-H$5&gt;74, $B74-H$5=73, $B74-H$5=1, $B74-H$5&lt;0),"",ROUND(($B74-H$5)*'수학 표준점수 테이블'!$H$10+H$5*'수학 표준점수 테이블'!$H$11+'수학 표준점수 테이블'!$H$14,0))</f>
        <v>89</v>
      </c>
      <c r="I74" s="72">
        <f>IF(OR($B74-I$5&gt;74, $B74-I$5=73, $B74-I$5=1, $B74-I$5&lt;0),"",ROUND(($B74-I$5)*'수학 표준점수 테이블'!$H$10+I$5*'수학 표준점수 테이블'!$H$11+'수학 표준점수 테이블'!$H$14,0))</f>
        <v>89</v>
      </c>
      <c r="J74" s="72">
        <f>IF(OR($B74-J$5&gt;74, $B74-J$5=73, $B74-J$5=1, $B74-J$5&lt;0),"",ROUND(($B74-J$5)*'수학 표준점수 테이블'!$H$10+J$5*'수학 표준점수 테이블'!$H$11+'수학 표준점수 테이블'!$H$14,0))</f>
        <v>89</v>
      </c>
      <c r="K74" s="72">
        <f>IF(OR($B74-K$5&gt;74, $B74-K$5=73, $B74-K$5=1, $B74-K$5&lt;0),"",ROUND(($B74-K$5)*'수학 표준점수 테이블'!$H$10+K$5*'수학 표준점수 테이블'!$H$11+'수학 표준점수 테이블'!$H$14,0))</f>
        <v>89</v>
      </c>
      <c r="L74" s="72">
        <f>IF(OR($B74-L$5&gt;74, $B74-L$5=73, $B74-L$5=1, $B74-L$5&lt;0),"",ROUND(($B74-L$5)*'수학 표준점수 테이블'!$H$10+L$5*'수학 표준점수 테이블'!$H$11+'수학 표준점수 테이블'!$H$14,0))</f>
        <v>89</v>
      </c>
      <c r="M74" s="72">
        <f>IF(OR($B74-M$5&gt;74, $B74-M$5=73, $B74-M$5=1, $B74-M$5&lt;0),"",ROUND(($B74-M$5)*'수학 표준점수 테이블'!$H$10+M$5*'수학 표준점수 테이블'!$H$11+'수학 표준점수 테이블'!$H$14,0))</f>
        <v>89</v>
      </c>
      <c r="N74" s="72">
        <f>IF(OR($B74-N$5&gt;74, $B74-N$5=73, $B74-N$5=1, $B74-N$5&lt;0),"",ROUND(($B74-N$5)*'수학 표준점수 테이블'!$H$10+N$5*'수학 표준점수 테이블'!$H$11+'수학 표준점수 테이블'!$H$14,0))</f>
        <v>89</v>
      </c>
      <c r="O74" s="72">
        <f>IF(OR($B74-O$5&gt;74, $B74-O$5=73, $B74-O$5=1, $B74-O$5&lt;0),"",ROUND(($B74-O$5)*'수학 표준점수 테이블'!$H$10+O$5*'수학 표준점수 테이블'!$H$11+'수학 표준점수 테이블'!$H$14,0))</f>
        <v>89</v>
      </c>
      <c r="P74" s="72">
        <f>IF(OR($B74-P$5&gt;74, $B74-P$5=73, $B74-P$5=1, $B74-P$5&lt;0),"",ROUND(($B74-P$5)*'수학 표준점수 테이블'!$H$10+P$5*'수학 표준점수 테이블'!$H$11+'수학 표준점수 테이블'!$H$14,0))</f>
        <v>89</v>
      </c>
      <c r="Q74" s="72">
        <f>IF(OR($B74-Q$5&gt;74, $B74-Q$5=73, $B74-Q$5=1, $B74-Q$5&lt;0),"",ROUND(($B74-Q$5)*'수학 표준점수 테이블'!$H$10+Q$5*'수학 표준점수 테이블'!$H$11+'수학 표준점수 테이블'!$H$14,0))</f>
        <v>89</v>
      </c>
      <c r="R74" s="72">
        <f>IF(OR($B74-R$5&gt;74, $B74-R$5=73, $B74-R$5=1, $B74-R$5&lt;0),"",ROUND(($B74-R$5)*'수학 표준점수 테이블'!$H$10+R$5*'수학 표준점수 테이블'!$H$11+'수학 표준점수 테이블'!$H$14,0))</f>
        <v>89</v>
      </c>
      <c r="S74" s="72">
        <f>IF(OR($B74-S$5&gt;74, $B74-S$5=73, $B74-S$5=1, $B74-S$5&lt;0),"",ROUND(($B74-S$5)*'수학 표준점수 테이블'!$H$10+S$5*'수학 표준점수 테이블'!$H$11+'수학 표준점수 테이블'!$H$14,0))</f>
        <v>89</v>
      </c>
      <c r="T74" s="72">
        <f>IF(OR($B74-T$5&gt;74, $B74-T$5=73, $B74-T$5=1, $B74-T$5&lt;0),"",ROUND(($B74-T$5)*'수학 표준점수 테이블'!$H$10+T$5*'수학 표준점수 테이블'!$H$11+'수학 표준점수 테이블'!$H$14,0))</f>
        <v>89</v>
      </c>
      <c r="U74" s="72">
        <f>IF(OR($B74-U$5&gt;74, $B74-U$5=73, $B74-U$5=1, $B74-U$5&lt;0),"",ROUND(($B74-U$5)*'수학 표준점수 테이블'!$H$10+U$5*'수학 표준점수 테이블'!$H$11+'수학 표준점수 테이블'!$H$14,0))</f>
        <v>89</v>
      </c>
      <c r="V74" s="72">
        <f>IF(OR($B74-V$5&gt;74, $B74-V$5=73, $B74-V$5=1, $B74-V$5&lt;0),"",ROUND(($B74-V$5)*'수학 표준점수 테이블'!$H$10+V$5*'수학 표준점수 테이블'!$H$11+'수학 표준점수 테이블'!$H$14,0))</f>
        <v>89</v>
      </c>
      <c r="W74" s="72">
        <f>IF(OR($B74-W$5&gt;74, $B74-W$5=73, $B74-W$5=1, $B74-W$5&lt;0),"",ROUND(($B74-W$5)*'수학 표준점수 테이블'!$H$10+W$5*'수학 표준점수 테이블'!$H$11+'수학 표준점수 테이블'!$H$14,0))</f>
        <v>89</v>
      </c>
      <c r="X74" s="72">
        <f>IF(OR($B74-X$5&gt;74, $B74-X$5=73, $B74-X$5=1, $B74-X$5&lt;0),"",ROUND(($B74-X$5)*'수학 표준점수 테이블'!$H$10+X$5*'수학 표준점수 테이블'!$H$11+'수학 표준점수 테이블'!$H$14,0))</f>
        <v>89</v>
      </c>
      <c r="Y74" s="72">
        <f>IF(OR($B74-Y$5&gt;74, $B74-Y$5=73, $B74-Y$5=1, $B74-Y$5&lt;0),"",ROUND(($B74-Y$5)*'수학 표준점수 테이블'!$H$10+Y$5*'수학 표준점수 테이블'!$H$11+'수학 표준점수 테이블'!$H$14,0))</f>
        <v>89</v>
      </c>
      <c r="Z74" s="72">
        <f>IF(OR($B74-Z$5&gt;74, $B74-Z$5=73, $B74-Z$5=1, $B74-Z$5&lt;0),"",ROUND(($B74-Z$5)*'수학 표준점수 테이블'!$H$10+Z$5*'수학 표준점수 테이블'!$H$11+'수학 표준점수 테이블'!$H$14,0))</f>
        <v>89</v>
      </c>
      <c r="AA74" s="73">
        <f>IF(OR($B74-AA$5&gt;74, $B74-AA$5=73, $B74-AA$5=1, $B74-AA$5&lt;0),"",ROUND(($B74-AA$5)*'수학 표준점수 테이블'!$H$10+AA$5*'수학 표준점수 테이블'!$H$11+'수학 표준점수 테이블'!$H$14,0))</f>
        <v>89</v>
      </c>
      <c r="AB74" s="34"/>
      <c r="AC74" s="34">
        <f t="shared" si="7"/>
        <v>89</v>
      </c>
      <c r="AD74" s="34">
        <f t="shared" si="8"/>
        <v>89</v>
      </c>
      <c r="AE74" s="35">
        <f t="shared" si="10"/>
        <v>89</v>
      </c>
      <c r="AF74" s="35">
        <f t="shared" si="11"/>
        <v>6</v>
      </c>
      <c r="AG74" s="35">
        <f t="shared" si="11"/>
        <v>6</v>
      </c>
      <c r="AH74" s="35">
        <f t="shared" si="12"/>
        <v>6</v>
      </c>
      <c r="AI74" s="194" t="str">
        <f t="shared" si="9"/>
        <v>6등급</v>
      </c>
      <c r="AJ74" s="32" t="e">
        <f>IF(AC74=AD74,VLOOKUP(AE74,'인원 입력 기능'!$B$5:$F$102,6,0), VLOOKUP(AC74,'인원 입력 기능'!$B$5:$F$102,6,0)&amp;" ~ "&amp;VLOOKUP(AD74,'인원 입력 기능'!$B$5:$F$102,6,0))</f>
        <v>#REF!</v>
      </c>
    </row>
    <row r="75" spans="1:36">
      <c r="A75" s="16"/>
      <c r="B75" s="86">
        <v>31</v>
      </c>
      <c r="C75" s="72">
        <f>IF(OR($B75-C$5&gt;74, $B75-C$5=73, $B75-C$5=1, $B75-C$5&lt;0),"",ROUND(($B75-C$5)*'수학 표준점수 테이블'!$H$10+C$5*'수학 표준점수 테이블'!$H$11+'수학 표준점수 테이블'!$H$14,0))</f>
        <v>88</v>
      </c>
      <c r="D75" s="72">
        <f>IF(OR($B75-D$5&gt;74, $B75-D$5=73, $B75-D$5=1, $B75-D$5&lt;0),"",ROUND(($B75-D$5)*'수학 표준점수 테이블'!$H$10+D$5*'수학 표준점수 테이블'!$H$11+'수학 표준점수 테이블'!$H$14,0))</f>
        <v>88</v>
      </c>
      <c r="E75" s="72">
        <f>IF(OR($B75-E$5&gt;74, $B75-E$5=73, $B75-E$5=1, $B75-E$5&lt;0),"",ROUND(($B75-E$5)*'수학 표준점수 테이블'!$H$10+E$5*'수학 표준점수 테이블'!$H$11+'수학 표준점수 테이블'!$H$14,0))</f>
        <v>88</v>
      </c>
      <c r="F75" s="72">
        <f>IF(OR($B75-F$5&gt;74, $B75-F$5=73, $B75-F$5=1, $B75-F$5&lt;0),"",ROUND(($B75-F$5)*'수학 표준점수 테이블'!$H$10+F$5*'수학 표준점수 테이블'!$H$11+'수학 표준점수 테이블'!$H$14,0))</f>
        <v>88</v>
      </c>
      <c r="G75" s="72">
        <f>IF(OR($B75-G$5&gt;74, $B75-G$5=73, $B75-G$5=1, $B75-G$5&lt;0),"",ROUND(($B75-G$5)*'수학 표준점수 테이블'!$H$10+G$5*'수학 표준점수 테이블'!$H$11+'수학 표준점수 테이블'!$H$14,0))</f>
        <v>88</v>
      </c>
      <c r="H75" s="72">
        <f>IF(OR($B75-H$5&gt;74, $B75-H$5=73, $B75-H$5=1, $B75-H$5&lt;0),"",ROUND(($B75-H$5)*'수학 표준점수 테이블'!$H$10+H$5*'수학 표준점수 테이블'!$H$11+'수학 표준점수 테이블'!$H$14,0))</f>
        <v>88</v>
      </c>
      <c r="I75" s="72">
        <f>IF(OR($B75-I$5&gt;74, $B75-I$5=73, $B75-I$5=1, $B75-I$5&lt;0),"",ROUND(($B75-I$5)*'수학 표준점수 테이블'!$H$10+I$5*'수학 표준점수 테이블'!$H$11+'수학 표준점수 테이블'!$H$14,0))</f>
        <v>88</v>
      </c>
      <c r="J75" s="72">
        <f>IF(OR($B75-J$5&gt;74, $B75-J$5=73, $B75-J$5=1, $B75-J$5&lt;0),"",ROUND(($B75-J$5)*'수학 표준점수 테이블'!$H$10+J$5*'수학 표준점수 테이블'!$H$11+'수학 표준점수 테이블'!$H$14,0))</f>
        <v>88</v>
      </c>
      <c r="K75" s="72">
        <f>IF(OR($B75-K$5&gt;74, $B75-K$5=73, $B75-K$5=1, $B75-K$5&lt;0),"",ROUND(($B75-K$5)*'수학 표준점수 테이블'!$H$10+K$5*'수학 표준점수 테이블'!$H$11+'수학 표준점수 테이블'!$H$14,0))</f>
        <v>88</v>
      </c>
      <c r="L75" s="72">
        <f>IF(OR($B75-L$5&gt;74, $B75-L$5=73, $B75-L$5=1, $B75-L$5&lt;0),"",ROUND(($B75-L$5)*'수학 표준점수 테이블'!$H$10+L$5*'수학 표준점수 테이블'!$H$11+'수학 표준점수 테이블'!$H$14,0))</f>
        <v>88</v>
      </c>
      <c r="M75" s="72">
        <f>IF(OR($B75-M$5&gt;74, $B75-M$5=73, $B75-M$5=1, $B75-M$5&lt;0),"",ROUND(($B75-M$5)*'수학 표준점수 테이블'!$H$10+M$5*'수학 표준점수 테이블'!$H$11+'수학 표준점수 테이블'!$H$14,0))</f>
        <v>88</v>
      </c>
      <c r="N75" s="72">
        <f>IF(OR($B75-N$5&gt;74, $B75-N$5=73, $B75-N$5=1, $B75-N$5&lt;0),"",ROUND(($B75-N$5)*'수학 표준점수 테이블'!$H$10+N$5*'수학 표준점수 테이블'!$H$11+'수학 표준점수 테이블'!$H$14,0))</f>
        <v>88</v>
      </c>
      <c r="O75" s="72">
        <f>IF(OR($B75-O$5&gt;74, $B75-O$5=73, $B75-O$5=1, $B75-O$5&lt;0),"",ROUND(($B75-O$5)*'수학 표준점수 테이블'!$H$10+O$5*'수학 표준점수 테이블'!$H$11+'수학 표준점수 테이블'!$H$14,0))</f>
        <v>88</v>
      </c>
      <c r="P75" s="72">
        <f>IF(OR($B75-P$5&gt;74, $B75-P$5=73, $B75-P$5=1, $B75-P$5&lt;0),"",ROUND(($B75-P$5)*'수학 표준점수 테이블'!$H$10+P$5*'수학 표준점수 테이블'!$H$11+'수학 표준점수 테이블'!$H$14,0))</f>
        <v>88</v>
      </c>
      <c r="Q75" s="72">
        <f>IF(OR($B75-Q$5&gt;74, $B75-Q$5=73, $B75-Q$5=1, $B75-Q$5&lt;0),"",ROUND(($B75-Q$5)*'수학 표준점수 테이블'!$H$10+Q$5*'수학 표준점수 테이블'!$H$11+'수학 표준점수 테이블'!$H$14,0))</f>
        <v>88</v>
      </c>
      <c r="R75" s="72">
        <f>IF(OR($B75-R$5&gt;74, $B75-R$5=73, $B75-R$5=1, $B75-R$5&lt;0),"",ROUND(($B75-R$5)*'수학 표준점수 테이블'!$H$10+R$5*'수학 표준점수 테이블'!$H$11+'수학 표준점수 테이블'!$H$14,0))</f>
        <v>88</v>
      </c>
      <c r="S75" s="72">
        <f>IF(OR($B75-S$5&gt;74, $B75-S$5=73, $B75-S$5=1, $B75-S$5&lt;0),"",ROUND(($B75-S$5)*'수학 표준점수 테이블'!$H$10+S$5*'수학 표준점수 테이블'!$H$11+'수학 표준점수 테이블'!$H$14,0))</f>
        <v>88</v>
      </c>
      <c r="T75" s="72">
        <f>IF(OR($B75-T$5&gt;74, $B75-T$5=73, $B75-T$5=1, $B75-T$5&lt;0),"",ROUND(($B75-T$5)*'수학 표준점수 테이블'!$H$10+T$5*'수학 표준점수 테이블'!$H$11+'수학 표준점수 테이블'!$H$14,0))</f>
        <v>88</v>
      </c>
      <c r="U75" s="72">
        <f>IF(OR($B75-U$5&gt;74, $B75-U$5=73, $B75-U$5=1, $B75-U$5&lt;0),"",ROUND(($B75-U$5)*'수학 표준점수 테이블'!$H$10+U$5*'수학 표준점수 테이블'!$H$11+'수학 표준점수 테이블'!$H$14,0))</f>
        <v>88</v>
      </c>
      <c r="V75" s="72">
        <f>IF(OR($B75-V$5&gt;74, $B75-V$5=73, $B75-V$5=1, $B75-V$5&lt;0),"",ROUND(($B75-V$5)*'수학 표준점수 테이블'!$H$10+V$5*'수학 표준점수 테이블'!$H$11+'수학 표준점수 테이블'!$H$14,0))</f>
        <v>88</v>
      </c>
      <c r="W75" s="72">
        <f>IF(OR($B75-W$5&gt;74, $B75-W$5=73, $B75-W$5=1, $B75-W$5&lt;0),"",ROUND(($B75-W$5)*'수학 표준점수 테이블'!$H$10+W$5*'수학 표준점수 테이블'!$H$11+'수학 표준점수 테이블'!$H$14,0))</f>
        <v>88</v>
      </c>
      <c r="X75" s="72">
        <f>IF(OR($B75-X$5&gt;74, $B75-X$5=73, $B75-X$5=1, $B75-X$5&lt;0),"",ROUND(($B75-X$5)*'수학 표준점수 테이블'!$H$10+X$5*'수학 표준점수 테이블'!$H$11+'수학 표준점수 테이블'!$H$14,0))</f>
        <v>88</v>
      </c>
      <c r="Y75" s="72">
        <f>IF(OR($B75-Y$5&gt;74, $B75-Y$5=73, $B75-Y$5=1, $B75-Y$5&lt;0),"",ROUND(($B75-Y$5)*'수학 표준점수 테이블'!$H$10+Y$5*'수학 표준점수 테이블'!$H$11+'수학 표준점수 테이블'!$H$14,0))</f>
        <v>88</v>
      </c>
      <c r="Z75" s="72">
        <f>IF(OR($B75-Z$5&gt;74, $B75-Z$5=73, $B75-Z$5=1, $B75-Z$5&lt;0),"",ROUND(($B75-Z$5)*'수학 표준점수 테이블'!$H$10+Z$5*'수학 표준점수 테이블'!$H$11+'수학 표준점수 테이블'!$H$14,0))</f>
        <v>88</v>
      </c>
      <c r="AA75" s="73">
        <f>IF(OR($B75-AA$5&gt;74, $B75-AA$5=73, $B75-AA$5=1, $B75-AA$5&lt;0),"",ROUND(($B75-AA$5)*'수학 표준점수 테이블'!$H$10+AA$5*'수학 표준점수 테이블'!$H$11+'수학 표준점수 테이블'!$H$14,0))</f>
        <v>88</v>
      </c>
      <c r="AB75" s="34"/>
      <c r="AC75" s="34">
        <f t="shared" si="7"/>
        <v>88</v>
      </c>
      <c r="AD75" s="34">
        <f t="shared" si="8"/>
        <v>88</v>
      </c>
      <c r="AE75" s="35">
        <f t="shared" si="10"/>
        <v>88</v>
      </c>
      <c r="AF75" s="35">
        <f t="shared" si="11"/>
        <v>6</v>
      </c>
      <c r="AG75" s="35">
        <f t="shared" si="11"/>
        <v>6</v>
      </c>
      <c r="AH75" s="35">
        <f t="shared" si="12"/>
        <v>6</v>
      </c>
      <c r="AI75" s="194" t="str">
        <f t="shared" si="9"/>
        <v>6등급</v>
      </c>
      <c r="AJ75" s="32" t="e">
        <f>IF(AC75=AD75,VLOOKUP(AE75,'인원 입력 기능'!$B$5:$F$102,6,0), VLOOKUP(AC75,'인원 입력 기능'!$B$5:$F$102,6,0)&amp;" ~ "&amp;VLOOKUP(AD75,'인원 입력 기능'!$B$5:$F$102,6,0))</f>
        <v>#REF!</v>
      </c>
    </row>
    <row r="76" spans="1:36">
      <c r="A76" s="16"/>
      <c r="B76" s="86">
        <v>30</v>
      </c>
      <c r="C76" s="72">
        <f>IF(OR($B76-C$5&gt;74, $B76-C$5=73, $B76-C$5=1, $B76-C$5&lt;0),"",ROUND(($B76-C$5)*'수학 표준점수 테이블'!$H$10+C$5*'수학 표준점수 테이블'!$H$11+'수학 표준점수 테이블'!$H$14,0))</f>
        <v>88</v>
      </c>
      <c r="D76" s="72">
        <f>IF(OR($B76-D$5&gt;74, $B76-D$5=73, $B76-D$5=1, $B76-D$5&lt;0),"",ROUND(($B76-D$5)*'수학 표준점수 테이블'!$H$10+D$5*'수학 표준점수 테이블'!$H$11+'수학 표준점수 테이블'!$H$14,0))</f>
        <v>88</v>
      </c>
      <c r="E76" s="72">
        <f>IF(OR($B76-E$5&gt;74, $B76-E$5=73, $B76-E$5=1, $B76-E$5&lt;0),"",ROUND(($B76-E$5)*'수학 표준점수 테이블'!$H$10+E$5*'수학 표준점수 테이블'!$H$11+'수학 표준점수 테이블'!$H$14,0))</f>
        <v>88</v>
      </c>
      <c r="F76" s="72">
        <f>IF(OR($B76-F$5&gt;74, $B76-F$5=73, $B76-F$5=1, $B76-F$5&lt;0),"",ROUND(($B76-F$5)*'수학 표준점수 테이블'!$H$10+F$5*'수학 표준점수 테이블'!$H$11+'수학 표준점수 테이블'!$H$14,0))</f>
        <v>88</v>
      </c>
      <c r="G76" s="72">
        <f>IF(OR($B76-G$5&gt;74, $B76-G$5=73, $B76-G$5=1, $B76-G$5&lt;0),"",ROUND(($B76-G$5)*'수학 표준점수 테이블'!$H$10+G$5*'수학 표준점수 테이블'!$H$11+'수학 표준점수 테이블'!$H$14,0))</f>
        <v>88</v>
      </c>
      <c r="H76" s="72">
        <f>IF(OR($B76-H$5&gt;74, $B76-H$5=73, $B76-H$5=1, $B76-H$5&lt;0),"",ROUND(($B76-H$5)*'수학 표준점수 테이블'!$H$10+H$5*'수학 표준점수 테이블'!$H$11+'수학 표준점수 테이블'!$H$14,0))</f>
        <v>88</v>
      </c>
      <c r="I76" s="72">
        <f>IF(OR($B76-I$5&gt;74, $B76-I$5=73, $B76-I$5=1, $B76-I$5&lt;0),"",ROUND(($B76-I$5)*'수학 표준점수 테이블'!$H$10+I$5*'수학 표준점수 테이블'!$H$11+'수학 표준점수 테이블'!$H$14,0))</f>
        <v>88</v>
      </c>
      <c r="J76" s="72">
        <f>IF(OR($B76-J$5&gt;74, $B76-J$5=73, $B76-J$5=1, $B76-J$5&lt;0),"",ROUND(($B76-J$5)*'수학 표준점수 테이블'!$H$10+J$5*'수학 표준점수 테이블'!$H$11+'수학 표준점수 테이블'!$H$14,0))</f>
        <v>88</v>
      </c>
      <c r="K76" s="72">
        <f>IF(OR($B76-K$5&gt;74, $B76-K$5=73, $B76-K$5=1, $B76-K$5&lt;0),"",ROUND(($B76-K$5)*'수학 표준점수 테이블'!$H$10+K$5*'수학 표준점수 테이블'!$H$11+'수학 표준점수 테이블'!$H$14,0))</f>
        <v>88</v>
      </c>
      <c r="L76" s="72">
        <f>IF(OR($B76-L$5&gt;74, $B76-L$5=73, $B76-L$5=1, $B76-L$5&lt;0),"",ROUND(($B76-L$5)*'수학 표준점수 테이블'!$H$10+L$5*'수학 표준점수 테이블'!$H$11+'수학 표준점수 테이블'!$H$14,0))</f>
        <v>88</v>
      </c>
      <c r="M76" s="72">
        <f>IF(OR($B76-M$5&gt;74, $B76-M$5=73, $B76-M$5=1, $B76-M$5&lt;0),"",ROUND(($B76-M$5)*'수학 표준점수 테이블'!$H$10+M$5*'수학 표준점수 테이블'!$H$11+'수학 표준점수 테이블'!$H$14,0))</f>
        <v>88</v>
      </c>
      <c r="N76" s="72">
        <f>IF(OR($B76-N$5&gt;74, $B76-N$5=73, $B76-N$5=1, $B76-N$5&lt;0),"",ROUND(($B76-N$5)*'수학 표준점수 테이블'!$H$10+N$5*'수학 표준점수 테이블'!$H$11+'수학 표준점수 테이블'!$H$14,0))</f>
        <v>87</v>
      </c>
      <c r="O76" s="72">
        <f>IF(OR($B76-O$5&gt;74, $B76-O$5=73, $B76-O$5=1, $B76-O$5&lt;0),"",ROUND(($B76-O$5)*'수학 표준점수 테이블'!$H$10+O$5*'수학 표준점수 테이블'!$H$11+'수학 표준점수 테이블'!$H$14,0))</f>
        <v>87</v>
      </c>
      <c r="P76" s="72">
        <f>IF(OR($B76-P$5&gt;74, $B76-P$5=73, $B76-P$5=1, $B76-P$5&lt;0),"",ROUND(($B76-P$5)*'수학 표준점수 테이블'!$H$10+P$5*'수학 표준점수 테이블'!$H$11+'수학 표준점수 테이블'!$H$14,0))</f>
        <v>87</v>
      </c>
      <c r="Q76" s="72">
        <f>IF(OR($B76-Q$5&gt;74, $B76-Q$5=73, $B76-Q$5=1, $B76-Q$5&lt;0),"",ROUND(($B76-Q$5)*'수학 표준점수 테이블'!$H$10+Q$5*'수학 표준점수 테이블'!$H$11+'수학 표준점수 테이블'!$H$14,0))</f>
        <v>87</v>
      </c>
      <c r="R76" s="72">
        <f>IF(OR($B76-R$5&gt;74, $B76-R$5=73, $B76-R$5=1, $B76-R$5&lt;0),"",ROUND(($B76-R$5)*'수학 표준점수 테이블'!$H$10+R$5*'수학 표준점수 테이블'!$H$11+'수학 표준점수 테이블'!$H$14,0))</f>
        <v>87</v>
      </c>
      <c r="S76" s="72">
        <f>IF(OR($B76-S$5&gt;74, $B76-S$5=73, $B76-S$5=1, $B76-S$5&lt;0),"",ROUND(($B76-S$5)*'수학 표준점수 테이블'!$H$10+S$5*'수학 표준점수 테이블'!$H$11+'수학 표준점수 테이블'!$H$14,0))</f>
        <v>87</v>
      </c>
      <c r="T76" s="72">
        <f>IF(OR($B76-T$5&gt;74, $B76-T$5=73, $B76-T$5=1, $B76-T$5&lt;0),"",ROUND(($B76-T$5)*'수학 표준점수 테이블'!$H$10+T$5*'수학 표준점수 테이블'!$H$11+'수학 표준점수 테이블'!$H$14,0))</f>
        <v>87</v>
      </c>
      <c r="U76" s="72">
        <f>IF(OR($B76-U$5&gt;74, $B76-U$5=73, $B76-U$5=1, $B76-U$5&lt;0),"",ROUND(($B76-U$5)*'수학 표준점수 테이블'!$H$10+U$5*'수학 표준점수 테이블'!$H$11+'수학 표준점수 테이블'!$H$14,0))</f>
        <v>87</v>
      </c>
      <c r="V76" s="72">
        <f>IF(OR($B76-V$5&gt;74, $B76-V$5=73, $B76-V$5=1, $B76-V$5&lt;0),"",ROUND(($B76-V$5)*'수학 표준점수 테이블'!$H$10+V$5*'수학 표준점수 테이블'!$H$11+'수학 표준점수 테이블'!$H$14,0))</f>
        <v>87</v>
      </c>
      <c r="W76" s="72">
        <f>IF(OR($B76-W$5&gt;74, $B76-W$5=73, $B76-W$5=1, $B76-W$5&lt;0),"",ROUND(($B76-W$5)*'수학 표준점수 테이블'!$H$10+W$5*'수학 표준점수 테이블'!$H$11+'수학 표준점수 테이블'!$H$14,0))</f>
        <v>87</v>
      </c>
      <c r="X76" s="72">
        <f>IF(OR($B76-X$5&gt;74, $B76-X$5=73, $B76-X$5=1, $B76-X$5&lt;0),"",ROUND(($B76-X$5)*'수학 표준점수 테이블'!$H$10+X$5*'수학 표준점수 테이블'!$H$11+'수학 표준점수 테이블'!$H$14,0))</f>
        <v>87</v>
      </c>
      <c r="Y76" s="72">
        <f>IF(OR($B76-Y$5&gt;74, $B76-Y$5=73, $B76-Y$5=1, $B76-Y$5&lt;0),"",ROUND(($B76-Y$5)*'수학 표준점수 테이블'!$H$10+Y$5*'수학 표준점수 테이블'!$H$11+'수학 표준점수 테이블'!$H$14,0))</f>
        <v>87</v>
      </c>
      <c r="Z76" s="72">
        <f>IF(OR($B76-Z$5&gt;74, $B76-Z$5=73, $B76-Z$5=1, $B76-Z$5&lt;0),"",ROUND(($B76-Z$5)*'수학 표준점수 테이블'!$H$10+Z$5*'수학 표준점수 테이블'!$H$11+'수학 표준점수 테이블'!$H$14,0))</f>
        <v>87</v>
      </c>
      <c r="AA76" s="73">
        <f>IF(OR($B76-AA$5&gt;74, $B76-AA$5=73, $B76-AA$5=1, $B76-AA$5&lt;0),"",ROUND(($B76-AA$5)*'수학 표준점수 테이블'!$H$10+AA$5*'수학 표준점수 테이블'!$H$11+'수학 표준점수 테이블'!$H$14,0))</f>
        <v>87</v>
      </c>
      <c r="AB76" s="34"/>
      <c r="AC76" s="34">
        <f t="shared" si="7"/>
        <v>87</v>
      </c>
      <c r="AD76" s="34">
        <f t="shared" si="8"/>
        <v>88</v>
      </c>
      <c r="AE76" s="35" t="str">
        <f t="shared" si="10"/>
        <v>87 ~ 88</v>
      </c>
      <c r="AF76" s="35">
        <f t="shared" si="11"/>
        <v>6</v>
      </c>
      <c r="AG76" s="35">
        <f t="shared" si="11"/>
        <v>6</v>
      </c>
      <c r="AH76" s="35">
        <f t="shared" si="12"/>
        <v>6</v>
      </c>
      <c r="AI76" s="194" t="str">
        <f t="shared" si="9"/>
        <v>6등급</v>
      </c>
      <c r="AJ76" s="32" t="e">
        <f>IF(AC76=AD76,VLOOKUP(AE76,'인원 입력 기능'!$B$5:$F$102,6,0), VLOOKUP(AC76,'인원 입력 기능'!$B$5:$F$102,6,0)&amp;" ~ "&amp;VLOOKUP(AD76,'인원 입력 기능'!$B$5:$F$102,6,0))</f>
        <v>#REF!</v>
      </c>
    </row>
    <row r="77" spans="1:36">
      <c r="A77" s="16"/>
      <c r="B77" s="86">
        <v>29</v>
      </c>
      <c r="C77" s="72">
        <f>IF(OR($B77-C$5&gt;74, $B77-C$5=73, $B77-C$5=1, $B77-C$5&lt;0),"",ROUND(($B77-C$5)*'수학 표준점수 테이블'!$H$10+C$5*'수학 표준점수 테이블'!$H$11+'수학 표준점수 테이블'!$H$14,0))</f>
        <v>87</v>
      </c>
      <c r="D77" s="72">
        <f>IF(OR($B77-D$5&gt;74, $B77-D$5=73, $B77-D$5=1, $B77-D$5&lt;0),"",ROUND(($B77-D$5)*'수학 표준점수 테이블'!$H$10+D$5*'수학 표준점수 테이블'!$H$11+'수학 표준점수 테이블'!$H$14,0))</f>
        <v>87</v>
      </c>
      <c r="E77" s="72">
        <f>IF(OR($B77-E$5&gt;74, $B77-E$5=73, $B77-E$5=1, $B77-E$5&lt;0),"",ROUND(($B77-E$5)*'수학 표준점수 테이블'!$H$10+E$5*'수학 표준점수 테이블'!$H$11+'수학 표준점수 테이블'!$H$14,0))</f>
        <v>87</v>
      </c>
      <c r="F77" s="72">
        <f>IF(OR($B77-F$5&gt;74, $B77-F$5=73, $B77-F$5=1, $B77-F$5&lt;0),"",ROUND(($B77-F$5)*'수학 표준점수 테이블'!$H$10+F$5*'수학 표준점수 테이블'!$H$11+'수학 표준점수 테이블'!$H$14,0))</f>
        <v>87</v>
      </c>
      <c r="G77" s="72">
        <f>IF(OR($B77-G$5&gt;74, $B77-G$5=73, $B77-G$5=1, $B77-G$5&lt;0),"",ROUND(($B77-G$5)*'수학 표준점수 테이블'!$H$10+G$5*'수학 표준점수 테이블'!$H$11+'수학 표준점수 테이블'!$H$14,0))</f>
        <v>87</v>
      </c>
      <c r="H77" s="72">
        <f>IF(OR($B77-H$5&gt;74, $B77-H$5=73, $B77-H$5=1, $B77-H$5&lt;0),"",ROUND(($B77-H$5)*'수학 표준점수 테이블'!$H$10+H$5*'수학 표준점수 테이블'!$H$11+'수학 표준점수 테이블'!$H$14,0))</f>
        <v>87</v>
      </c>
      <c r="I77" s="72">
        <f>IF(OR($B77-I$5&gt;74, $B77-I$5=73, $B77-I$5=1, $B77-I$5&lt;0),"",ROUND(($B77-I$5)*'수학 표준점수 테이블'!$H$10+I$5*'수학 표준점수 테이블'!$H$11+'수학 표준점수 테이블'!$H$14,0))</f>
        <v>87</v>
      </c>
      <c r="J77" s="72">
        <f>IF(OR($B77-J$5&gt;74, $B77-J$5=73, $B77-J$5=1, $B77-J$5&lt;0),"",ROUND(($B77-J$5)*'수학 표준점수 테이블'!$H$10+J$5*'수학 표준점수 테이블'!$H$11+'수학 표준점수 테이블'!$H$14,0))</f>
        <v>87</v>
      </c>
      <c r="K77" s="72">
        <f>IF(OR($B77-K$5&gt;74, $B77-K$5=73, $B77-K$5=1, $B77-K$5&lt;0),"",ROUND(($B77-K$5)*'수학 표준점수 테이블'!$H$10+K$5*'수학 표준점수 테이블'!$H$11+'수학 표준점수 테이블'!$H$14,0))</f>
        <v>87</v>
      </c>
      <c r="L77" s="72">
        <f>IF(OR($B77-L$5&gt;74, $B77-L$5=73, $B77-L$5=1, $B77-L$5&lt;0),"",ROUND(($B77-L$5)*'수학 표준점수 테이블'!$H$10+L$5*'수학 표준점수 테이블'!$H$11+'수학 표준점수 테이블'!$H$14,0))</f>
        <v>87</v>
      </c>
      <c r="M77" s="72">
        <f>IF(OR($B77-M$5&gt;74, $B77-M$5=73, $B77-M$5=1, $B77-M$5&lt;0),"",ROUND(($B77-M$5)*'수학 표준점수 테이블'!$H$10+M$5*'수학 표준점수 테이블'!$H$11+'수학 표준점수 테이블'!$H$14,0))</f>
        <v>87</v>
      </c>
      <c r="N77" s="72">
        <f>IF(OR($B77-N$5&gt;74, $B77-N$5=73, $B77-N$5=1, $B77-N$5&lt;0),"",ROUND(($B77-N$5)*'수학 표준점수 테이블'!$H$10+N$5*'수학 표준점수 테이블'!$H$11+'수학 표준점수 테이블'!$H$14,0))</f>
        <v>87</v>
      </c>
      <c r="O77" s="72">
        <f>IF(OR($B77-O$5&gt;74, $B77-O$5=73, $B77-O$5=1, $B77-O$5&lt;0),"",ROUND(($B77-O$5)*'수학 표준점수 테이블'!$H$10+O$5*'수학 표준점수 테이블'!$H$11+'수학 표준점수 테이블'!$H$14,0))</f>
        <v>87</v>
      </c>
      <c r="P77" s="72">
        <f>IF(OR($B77-P$5&gt;74, $B77-P$5=73, $B77-P$5=1, $B77-P$5&lt;0),"",ROUND(($B77-P$5)*'수학 표준점수 테이블'!$H$10+P$5*'수학 표준점수 테이블'!$H$11+'수학 표준점수 테이블'!$H$14,0))</f>
        <v>87</v>
      </c>
      <c r="Q77" s="72">
        <f>IF(OR($B77-Q$5&gt;74, $B77-Q$5=73, $B77-Q$5=1, $B77-Q$5&lt;0),"",ROUND(($B77-Q$5)*'수학 표준점수 테이블'!$H$10+Q$5*'수학 표준점수 테이블'!$H$11+'수학 표준점수 테이블'!$H$14,0))</f>
        <v>87</v>
      </c>
      <c r="R77" s="72">
        <f>IF(OR($B77-R$5&gt;74, $B77-R$5=73, $B77-R$5=1, $B77-R$5&lt;0),"",ROUND(($B77-R$5)*'수학 표준점수 테이블'!$H$10+R$5*'수학 표준점수 테이블'!$H$11+'수학 표준점수 테이블'!$H$14,0))</f>
        <v>87</v>
      </c>
      <c r="S77" s="72">
        <f>IF(OR($B77-S$5&gt;74, $B77-S$5=73, $B77-S$5=1, $B77-S$5&lt;0),"",ROUND(($B77-S$5)*'수학 표준점수 테이블'!$H$10+S$5*'수학 표준점수 테이블'!$H$11+'수학 표준점수 테이블'!$H$14,0))</f>
        <v>87</v>
      </c>
      <c r="T77" s="72">
        <f>IF(OR($B77-T$5&gt;74, $B77-T$5=73, $B77-T$5=1, $B77-T$5&lt;0),"",ROUND(($B77-T$5)*'수학 표준점수 테이블'!$H$10+T$5*'수학 표준점수 테이블'!$H$11+'수학 표준점수 테이블'!$H$14,0))</f>
        <v>87</v>
      </c>
      <c r="U77" s="72">
        <f>IF(OR($B77-U$5&gt;74, $B77-U$5=73, $B77-U$5=1, $B77-U$5&lt;0),"",ROUND(($B77-U$5)*'수학 표준점수 테이블'!$H$10+U$5*'수학 표준점수 테이블'!$H$11+'수학 표준점수 테이블'!$H$14,0))</f>
        <v>87</v>
      </c>
      <c r="V77" s="72">
        <f>IF(OR($B77-V$5&gt;74, $B77-V$5=73, $B77-V$5=1, $B77-V$5&lt;0),"",ROUND(($B77-V$5)*'수학 표준점수 테이블'!$H$10+V$5*'수학 표준점수 테이블'!$H$11+'수학 표준점수 테이블'!$H$14,0))</f>
        <v>87</v>
      </c>
      <c r="W77" s="72">
        <f>IF(OR($B77-W$5&gt;74, $B77-W$5=73, $B77-W$5=1, $B77-W$5&lt;0),"",ROUND(($B77-W$5)*'수학 표준점수 테이블'!$H$10+W$5*'수학 표준점수 테이블'!$H$11+'수학 표준점수 테이블'!$H$14,0))</f>
        <v>87</v>
      </c>
      <c r="X77" s="72">
        <f>IF(OR($B77-X$5&gt;74, $B77-X$5=73, $B77-X$5=1, $B77-X$5&lt;0),"",ROUND(($B77-X$5)*'수학 표준점수 테이블'!$H$10+X$5*'수학 표준점수 테이블'!$H$11+'수학 표준점수 테이블'!$H$14,0))</f>
        <v>87</v>
      </c>
      <c r="Y77" s="72">
        <f>IF(OR($B77-Y$5&gt;74, $B77-Y$5=73, $B77-Y$5=1, $B77-Y$5&lt;0),"",ROUND(($B77-Y$5)*'수학 표준점수 테이블'!$H$10+Y$5*'수학 표준점수 테이블'!$H$11+'수학 표준점수 테이블'!$H$14,0))</f>
        <v>87</v>
      </c>
      <c r="Z77" s="72">
        <f>IF(OR($B77-Z$5&gt;74, $B77-Z$5=73, $B77-Z$5=1, $B77-Z$5&lt;0),"",ROUND(($B77-Z$5)*'수학 표준점수 테이블'!$H$10+Z$5*'수학 표준점수 테이블'!$H$11+'수학 표준점수 테이블'!$H$14,0))</f>
        <v>87</v>
      </c>
      <c r="AA77" s="73">
        <f>IF(OR($B77-AA$5&gt;74, $B77-AA$5=73, $B77-AA$5=1, $B77-AA$5&lt;0),"",ROUND(($B77-AA$5)*'수학 표준점수 테이블'!$H$10+AA$5*'수학 표준점수 테이블'!$H$11+'수학 표준점수 테이블'!$H$14,0))</f>
        <v>86</v>
      </c>
      <c r="AB77" s="34"/>
      <c r="AC77" s="34">
        <f t="shared" si="7"/>
        <v>86</v>
      </c>
      <c r="AD77" s="34">
        <f t="shared" si="8"/>
        <v>87</v>
      </c>
      <c r="AE77" s="35" t="str">
        <f t="shared" si="10"/>
        <v>86 ~ 87</v>
      </c>
      <c r="AF77" s="35">
        <f t="shared" si="11"/>
        <v>6</v>
      </c>
      <c r="AG77" s="35">
        <f t="shared" si="11"/>
        <v>6</v>
      </c>
      <c r="AH77" s="35">
        <f t="shared" si="12"/>
        <v>6</v>
      </c>
      <c r="AI77" s="194" t="str">
        <f t="shared" si="9"/>
        <v>6등급</v>
      </c>
      <c r="AJ77" s="32" t="e">
        <f>IF(AC77=AD77,VLOOKUP(AE77,'인원 입력 기능'!$B$5:$F$102,6,0), VLOOKUP(AC77,'인원 입력 기능'!$B$5:$F$102,6,0)&amp;" ~ "&amp;VLOOKUP(AD77,'인원 입력 기능'!$B$5:$F$102,6,0))</f>
        <v>#REF!</v>
      </c>
    </row>
    <row r="78" spans="1:36">
      <c r="A78" s="16"/>
      <c r="B78" s="87">
        <v>28</v>
      </c>
      <c r="C78" s="74">
        <f>IF(OR($B78-C$5&gt;74, $B78-C$5=73, $B78-C$5=1, $B78-C$5&lt;0),"",ROUND(($B78-C$5)*'수학 표준점수 테이블'!$H$10+C$5*'수학 표준점수 테이블'!$H$11+'수학 표준점수 테이블'!$H$14,0))</f>
        <v>86</v>
      </c>
      <c r="D78" s="74">
        <f>IF(OR($B78-D$5&gt;74, $B78-D$5=73, $B78-D$5=1, $B78-D$5&lt;0),"",ROUND(($B78-D$5)*'수학 표준점수 테이블'!$H$10+D$5*'수학 표준점수 테이블'!$H$11+'수학 표준점수 테이블'!$H$14,0))</f>
        <v>86</v>
      </c>
      <c r="E78" s="74">
        <f>IF(OR($B78-E$5&gt;74, $B78-E$5=73, $B78-E$5=1, $B78-E$5&lt;0),"",ROUND(($B78-E$5)*'수학 표준점수 테이블'!$H$10+E$5*'수학 표준점수 테이블'!$H$11+'수학 표준점수 테이블'!$H$14,0))</f>
        <v>86</v>
      </c>
      <c r="F78" s="74">
        <f>IF(OR($B78-F$5&gt;74, $B78-F$5=73, $B78-F$5=1, $B78-F$5&lt;0),"",ROUND(($B78-F$5)*'수학 표준점수 테이블'!$H$10+F$5*'수학 표준점수 테이블'!$H$11+'수학 표준점수 테이블'!$H$14,0))</f>
        <v>86</v>
      </c>
      <c r="G78" s="74">
        <f>IF(OR($B78-G$5&gt;74, $B78-G$5=73, $B78-G$5=1, $B78-G$5&lt;0),"",ROUND(($B78-G$5)*'수학 표준점수 테이블'!$H$10+G$5*'수학 표준점수 테이블'!$H$11+'수학 표준점수 테이블'!$H$14,0))</f>
        <v>86</v>
      </c>
      <c r="H78" s="74">
        <f>IF(OR($B78-H$5&gt;74, $B78-H$5=73, $B78-H$5=1, $B78-H$5&lt;0),"",ROUND(($B78-H$5)*'수학 표준점수 테이블'!$H$10+H$5*'수학 표준점수 테이블'!$H$11+'수학 표준점수 테이블'!$H$14,0))</f>
        <v>86</v>
      </c>
      <c r="I78" s="74">
        <f>IF(OR($B78-I$5&gt;74, $B78-I$5=73, $B78-I$5=1, $B78-I$5&lt;0),"",ROUND(($B78-I$5)*'수학 표준점수 테이블'!$H$10+I$5*'수학 표준점수 테이블'!$H$11+'수학 표준점수 테이블'!$H$14,0))</f>
        <v>86</v>
      </c>
      <c r="J78" s="74">
        <f>IF(OR($B78-J$5&gt;74, $B78-J$5=73, $B78-J$5=1, $B78-J$5&lt;0),"",ROUND(($B78-J$5)*'수학 표준점수 테이블'!$H$10+J$5*'수학 표준점수 테이블'!$H$11+'수학 표준점수 테이블'!$H$14,0))</f>
        <v>86</v>
      </c>
      <c r="K78" s="74">
        <f>IF(OR($B78-K$5&gt;74, $B78-K$5=73, $B78-K$5=1, $B78-K$5&lt;0),"",ROUND(($B78-K$5)*'수학 표준점수 테이블'!$H$10+K$5*'수학 표준점수 테이블'!$H$11+'수학 표준점수 테이블'!$H$14,0))</f>
        <v>86</v>
      </c>
      <c r="L78" s="74">
        <f>IF(OR($B78-L$5&gt;74, $B78-L$5=73, $B78-L$5=1, $B78-L$5&lt;0),"",ROUND(($B78-L$5)*'수학 표준점수 테이블'!$H$10+L$5*'수학 표준점수 테이블'!$H$11+'수학 표준점수 테이블'!$H$14,0))</f>
        <v>86</v>
      </c>
      <c r="M78" s="74">
        <f>IF(OR($B78-M$5&gt;74, $B78-M$5=73, $B78-M$5=1, $B78-M$5&lt;0),"",ROUND(($B78-M$5)*'수학 표준점수 테이블'!$H$10+M$5*'수학 표준점수 테이블'!$H$11+'수학 표준점수 테이블'!$H$14,0))</f>
        <v>86</v>
      </c>
      <c r="N78" s="74">
        <f>IF(OR($B78-N$5&gt;74, $B78-N$5=73, $B78-N$5=1, $B78-N$5&lt;0),"",ROUND(($B78-N$5)*'수학 표준점수 테이블'!$H$10+N$5*'수학 표준점수 테이블'!$H$11+'수학 표준점수 테이블'!$H$14,0))</f>
        <v>86</v>
      </c>
      <c r="O78" s="74">
        <f>IF(OR($B78-O$5&gt;74, $B78-O$5=73, $B78-O$5=1, $B78-O$5&lt;0),"",ROUND(($B78-O$5)*'수학 표준점수 테이블'!$H$10+O$5*'수학 표준점수 테이블'!$H$11+'수학 표준점수 테이블'!$H$14,0))</f>
        <v>86</v>
      </c>
      <c r="P78" s="74">
        <f>IF(OR($B78-P$5&gt;74, $B78-P$5=73, $B78-P$5=1, $B78-P$5&lt;0),"",ROUND(($B78-P$5)*'수학 표준점수 테이블'!$H$10+P$5*'수학 표준점수 테이블'!$H$11+'수학 표준점수 테이블'!$H$14,0))</f>
        <v>86</v>
      </c>
      <c r="Q78" s="74">
        <f>IF(OR($B78-Q$5&gt;74, $B78-Q$5=73, $B78-Q$5=1, $B78-Q$5&lt;0),"",ROUND(($B78-Q$5)*'수학 표준점수 테이블'!$H$10+Q$5*'수학 표준점수 테이블'!$H$11+'수학 표준점수 테이블'!$H$14,0))</f>
        <v>86</v>
      </c>
      <c r="R78" s="74">
        <f>IF(OR($B78-R$5&gt;74, $B78-R$5=73, $B78-R$5=1, $B78-R$5&lt;0),"",ROUND(($B78-R$5)*'수학 표준점수 테이블'!$H$10+R$5*'수학 표준점수 테이블'!$H$11+'수학 표준점수 테이블'!$H$14,0))</f>
        <v>86</v>
      </c>
      <c r="S78" s="74">
        <f>IF(OR($B78-S$5&gt;74, $B78-S$5=73, $B78-S$5=1, $B78-S$5&lt;0),"",ROUND(($B78-S$5)*'수학 표준점수 테이블'!$H$10+S$5*'수학 표준점수 테이블'!$H$11+'수학 표준점수 테이블'!$H$14,0))</f>
        <v>86</v>
      </c>
      <c r="T78" s="74">
        <f>IF(OR($B78-T$5&gt;74, $B78-T$5=73, $B78-T$5=1, $B78-T$5&lt;0),"",ROUND(($B78-T$5)*'수학 표준점수 테이블'!$H$10+T$5*'수학 표준점수 테이블'!$H$11+'수학 표준점수 테이블'!$H$14,0))</f>
        <v>86</v>
      </c>
      <c r="U78" s="74">
        <f>IF(OR($B78-U$5&gt;74, $B78-U$5=73, $B78-U$5=1, $B78-U$5&lt;0),"",ROUND(($B78-U$5)*'수학 표준점수 테이블'!$H$10+U$5*'수학 표준점수 테이블'!$H$11+'수학 표준점수 테이블'!$H$14,0))</f>
        <v>86</v>
      </c>
      <c r="V78" s="74">
        <f>IF(OR($B78-V$5&gt;74, $B78-V$5=73, $B78-V$5=1, $B78-V$5&lt;0),"",ROUND(($B78-V$5)*'수학 표준점수 테이블'!$H$10+V$5*'수학 표준점수 테이블'!$H$11+'수학 표준점수 테이블'!$H$14,0))</f>
        <v>86</v>
      </c>
      <c r="W78" s="74">
        <f>IF(OR($B78-W$5&gt;74, $B78-W$5=73, $B78-W$5=1, $B78-W$5&lt;0),"",ROUND(($B78-W$5)*'수학 표준점수 테이블'!$H$10+W$5*'수학 표준점수 테이블'!$H$11+'수학 표준점수 테이블'!$H$14,0))</f>
        <v>86</v>
      </c>
      <c r="X78" s="74">
        <f>IF(OR($B78-X$5&gt;74, $B78-X$5=73, $B78-X$5=1, $B78-X$5&lt;0),"",ROUND(($B78-X$5)*'수학 표준점수 테이블'!$H$10+X$5*'수학 표준점수 테이블'!$H$11+'수학 표준점수 테이블'!$H$14,0))</f>
        <v>86</v>
      </c>
      <c r="Y78" s="74">
        <f>IF(OR($B78-Y$5&gt;74, $B78-Y$5=73, $B78-Y$5=1, $B78-Y$5&lt;0),"",ROUND(($B78-Y$5)*'수학 표준점수 테이블'!$H$10+Y$5*'수학 표준점수 테이블'!$H$11+'수학 표준점수 테이블'!$H$14,0))</f>
        <v>86</v>
      </c>
      <c r="Z78" s="74">
        <f>IF(OR($B78-Z$5&gt;74, $B78-Z$5=73, $B78-Z$5=1, $B78-Z$5&lt;0),"",ROUND(($B78-Z$5)*'수학 표준점수 테이블'!$H$10+Z$5*'수학 표준점수 테이블'!$H$11+'수학 표준점수 테이블'!$H$14,0))</f>
        <v>86</v>
      </c>
      <c r="AA78" s="75">
        <f>IF(OR($B78-AA$5&gt;74, $B78-AA$5=73, $B78-AA$5=1, $B78-AA$5&lt;0),"",ROUND(($B78-AA$5)*'수학 표준점수 테이블'!$H$10+AA$5*'수학 표준점수 테이블'!$H$11+'수학 표준점수 테이블'!$H$14,0))</f>
        <v>86</v>
      </c>
      <c r="AB78" s="34"/>
      <c r="AC78" s="34">
        <f t="shared" si="7"/>
        <v>86</v>
      </c>
      <c r="AD78" s="34">
        <f t="shared" si="8"/>
        <v>86</v>
      </c>
      <c r="AE78" s="35">
        <f t="shared" si="10"/>
        <v>86</v>
      </c>
      <c r="AF78" s="35">
        <f t="shared" si="11"/>
        <v>6</v>
      </c>
      <c r="AG78" s="35">
        <f t="shared" si="11"/>
        <v>6</v>
      </c>
      <c r="AH78" s="35">
        <f t="shared" si="12"/>
        <v>6</v>
      </c>
      <c r="AI78" s="194" t="str">
        <f t="shared" si="9"/>
        <v>6등급</v>
      </c>
      <c r="AJ78" s="32" t="e">
        <f>IF(AC78=AD78,VLOOKUP(AE78,'인원 입력 기능'!$B$5:$F$102,6,0), VLOOKUP(AC78,'인원 입력 기능'!$B$5:$F$102,6,0)&amp;" ~ "&amp;VLOOKUP(AD78,'인원 입력 기능'!$B$5:$F$102,6,0))</f>
        <v>#REF!</v>
      </c>
    </row>
    <row r="79" spans="1:36">
      <c r="A79" s="16"/>
      <c r="B79" s="87">
        <v>27</v>
      </c>
      <c r="C79" s="74" t="str">
        <f>IF(OR($B79-C$5&gt;74, $B79-C$5=73, $B79-C$5=1, $B79-C$5&lt;0),"",ROUND(($B79-C$5)*'수학 표준점수 테이블'!$H$10+C$5*'수학 표준점수 테이블'!$H$11+'수학 표준점수 테이블'!$H$14,0))</f>
        <v/>
      </c>
      <c r="D79" s="74">
        <f>IF(OR($B79-D$5&gt;74, $B79-D$5=73, $B79-D$5=1, $B79-D$5&lt;0),"",ROUND(($B79-D$5)*'수학 표준점수 테이블'!$H$10+D$5*'수학 표준점수 테이블'!$H$11+'수학 표준점수 테이블'!$H$14,0))</f>
        <v>85</v>
      </c>
      <c r="E79" s="74">
        <f>IF(OR($B79-E$5&gt;74, $B79-E$5=73, $B79-E$5=1, $B79-E$5&lt;0),"",ROUND(($B79-E$5)*'수학 표준점수 테이블'!$H$10+E$5*'수학 표준점수 테이블'!$H$11+'수학 표준점수 테이블'!$H$14,0))</f>
        <v>85</v>
      </c>
      <c r="F79" s="74">
        <f>IF(OR($B79-F$5&gt;74, $B79-F$5=73, $B79-F$5=1, $B79-F$5&lt;0),"",ROUND(($B79-F$5)*'수학 표준점수 테이블'!$H$10+F$5*'수학 표준점수 테이블'!$H$11+'수학 표준점수 테이블'!$H$14,0))</f>
        <v>85</v>
      </c>
      <c r="G79" s="74">
        <f>IF(OR($B79-G$5&gt;74, $B79-G$5=73, $B79-G$5=1, $B79-G$5&lt;0),"",ROUND(($B79-G$5)*'수학 표준점수 테이블'!$H$10+G$5*'수학 표준점수 테이블'!$H$11+'수학 표준점수 테이블'!$H$14,0))</f>
        <v>85</v>
      </c>
      <c r="H79" s="74">
        <f>IF(OR($B79-H$5&gt;74, $B79-H$5=73, $B79-H$5=1, $B79-H$5&lt;0),"",ROUND(($B79-H$5)*'수학 표준점수 테이블'!$H$10+H$5*'수학 표준점수 테이블'!$H$11+'수학 표준점수 테이블'!$H$14,0))</f>
        <v>85</v>
      </c>
      <c r="I79" s="74">
        <f>IF(OR($B79-I$5&gt;74, $B79-I$5=73, $B79-I$5=1, $B79-I$5&lt;0),"",ROUND(($B79-I$5)*'수학 표준점수 테이블'!$H$10+I$5*'수학 표준점수 테이블'!$H$11+'수학 표준점수 테이블'!$H$14,0))</f>
        <v>85</v>
      </c>
      <c r="J79" s="74">
        <f>IF(OR($B79-J$5&gt;74, $B79-J$5=73, $B79-J$5=1, $B79-J$5&lt;0),"",ROUND(($B79-J$5)*'수학 표준점수 테이블'!$H$10+J$5*'수학 표준점수 테이블'!$H$11+'수학 표준점수 테이블'!$H$14,0))</f>
        <v>85</v>
      </c>
      <c r="K79" s="74">
        <f>IF(OR($B79-K$5&gt;74, $B79-K$5=73, $B79-K$5=1, $B79-K$5&lt;0),"",ROUND(($B79-K$5)*'수학 표준점수 테이블'!$H$10+K$5*'수학 표준점수 테이블'!$H$11+'수학 표준점수 테이블'!$H$14,0))</f>
        <v>85</v>
      </c>
      <c r="L79" s="74">
        <f>IF(OR($B79-L$5&gt;74, $B79-L$5=73, $B79-L$5=1, $B79-L$5&lt;0),"",ROUND(($B79-L$5)*'수학 표준점수 테이블'!$H$10+L$5*'수학 표준점수 테이블'!$H$11+'수학 표준점수 테이블'!$H$14,0))</f>
        <v>85</v>
      </c>
      <c r="M79" s="74">
        <f>IF(OR($B79-M$5&gt;74, $B79-M$5=73, $B79-M$5=1, $B79-M$5&lt;0),"",ROUND(($B79-M$5)*'수학 표준점수 테이블'!$H$10+M$5*'수학 표준점수 테이블'!$H$11+'수학 표준점수 테이블'!$H$14,0))</f>
        <v>85</v>
      </c>
      <c r="N79" s="74">
        <f>IF(OR($B79-N$5&gt;74, $B79-N$5=73, $B79-N$5=1, $B79-N$5&lt;0),"",ROUND(($B79-N$5)*'수학 표준점수 테이블'!$H$10+N$5*'수학 표준점수 테이블'!$H$11+'수학 표준점수 테이블'!$H$14,0))</f>
        <v>85</v>
      </c>
      <c r="O79" s="74">
        <f>IF(OR($B79-O$5&gt;74, $B79-O$5=73, $B79-O$5=1, $B79-O$5&lt;0),"",ROUND(($B79-O$5)*'수학 표준점수 테이블'!$H$10+O$5*'수학 표준점수 테이블'!$H$11+'수학 표준점수 테이블'!$H$14,0))</f>
        <v>85</v>
      </c>
      <c r="P79" s="74">
        <f>IF(OR($B79-P$5&gt;74, $B79-P$5=73, $B79-P$5=1, $B79-P$5&lt;0),"",ROUND(($B79-P$5)*'수학 표준점수 테이블'!$H$10+P$5*'수학 표준점수 테이블'!$H$11+'수학 표준점수 테이블'!$H$14,0))</f>
        <v>85</v>
      </c>
      <c r="Q79" s="74">
        <f>IF(OR($B79-Q$5&gt;74, $B79-Q$5=73, $B79-Q$5=1, $B79-Q$5&lt;0),"",ROUND(($B79-Q$5)*'수학 표준점수 테이블'!$H$10+Q$5*'수학 표준점수 테이블'!$H$11+'수학 표준점수 테이블'!$H$14,0))</f>
        <v>85</v>
      </c>
      <c r="R79" s="74">
        <f>IF(OR($B79-R$5&gt;74, $B79-R$5=73, $B79-R$5=1, $B79-R$5&lt;0),"",ROUND(($B79-R$5)*'수학 표준점수 테이블'!$H$10+R$5*'수학 표준점수 테이블'!$H$11+'수학 표준점수 테이블'!$H$14,0))</f>
        <v>85</v>
      </c>
      <c r="S79" s="74">
        <f>IF(OR($B79-S$5&gt;74, $B79-S$5=73, $B79-S$5=1, $B79-S$5&lt;0),"",ROUND(($B79-S$5)*'수학 표준점수 테이블'!$H$10+S$5*'수학 표준점수 테이블'!$H$11+'수학 표준점수 테이블'!$H$14,0))</f>
        <v>85</v>
      </c>
      <c r="T79" s="74">
        <f>IF(OR($B79-T$5&gt;74, $B79-T$5=73, $B79-T$5=1, $B79-T$5&lt;0),"",ROUND(($B79-T$5)*'수학 표준점수 테이블'!$H$10+T$5*'수학 표준점수 테이블'!$H$11+'수학 표준점수 테이블'!$H$14,0))</f>
        <v>85</v>
      </c>
      <c r="U79" s="74">
        <f>IF(OR($B79-U$5&gt;74, $B79-U$5=73, $B79-U$5=1, $B79-U$5&lt;0),"",ROUND(($B79-U$5)*'수학 표준점수 테이블'!$H$10+U$5*'수학 표준점수 테이블'!$H$11+'수학 표준점수 테이블'!$H$14,0))</f>
        <v>85</v>
      </c>
      <c r="V79" s="74">
        <f>IF(OR($B79-V$5&gt;74, $B79-V$5=73, $B79-V$5=1, $B79-V$5&lt;0),"",ROUND(($B79-V$5)*'수학 표준점수 테이블'!$H$10+V$5*'수학 표준점수 테이블'!$H$11+'수학 표준점수 테이블'!$H$14,0))</f>
        <v>85</v>
      </c>
      <c r="W79" s="74">
        <f>IF(OR($B79-W$5&gt;74, $B79-W$5=73, $B79-W$5=1, $B79-W$5&lt;0),"",ROUND(($B79-W$5)*'수학 표준점수 테이블'!$H$10+W$5*'수학 표준점수 테이블'!$H$11+'수학 표준점수 테이블'!$H$14,0))</f>
        <v>85</v>
      </c>
      <c r="X79" s="74">
        <f>IF(OR($B79-X$5&gt;74, $B79-X$5=73, $B79-X$5=1, $B79-X$5&lt;0),"",ROUND(($B79-X$5)*'수학 표준점수 테이블'!$H$10+X$5*'수학 표준점수 테이블'!$H$11+'수학 표준점수 테이블'!$H$14,0))</f>
        <v>85</v>
      </c>
      <c r="Y79" s="74">
        <f>IF(OR($B79-Y$5&gt;74, $B79-Y$5=73, $B79-Y$5=1, $B79-Y$5&lt;0),"",ROUND(($B79-Y$5)*'수학 표준점수 테이블'!$H$10+Y$5*'수학 표준점수 테이블'!$H$11+'수학 표준점수 테이블'!$H$14,0))</f>
        <v>85</v>
      </c>
      <c r="Z79" s="74">
        <f>IF(OR($B79-Z$5&gt;74, $B79-Z$5=73, $B79-Z$5=1, $B79-Z$5&lt;0),"",ROUND(($B79-Z$5)*'수학 표준점수 테이블'!$H$10+Z$5*'수학 표준점수 테이블'!$H$11+'수학 표준점수 테이블'!$H$14,0))</f>
        <v>85</v>
      </c>
      <c r="AA79" s="75">
        <f>IF(OR($B79-AA$5&gt;74, $B79-AA$5=73, $B79-AA$5=1, $B79-AA$5&lt;0),"",ROUND(($B79-AA$5)*'수학 표준점수 테이블'!$H$10+AA$5*'수학 표준점수 테이블'!$H$11+'수학 표준점수 테이블'!$H$14,0))</f>
        <v>85</v>
      </c>
      <c r="AB79" s="34"/>
      <c r="AC79" s="34">
        <f t="shared" si="7"/>
        <v>85</v>
      </c>
      <c r="AD79" s="34">
        <f t="shared" si="8"/>
        <v>85</v>
      </c>
      <c r="AE79" s="35">
        <f t="shared" si="10"/>
        <v>85</v>
      </c>
      <c r="AF79" s="35">
        <f t="shared" si="11"/>
        <v>6</v>
      </c>
      <c r="AG79" s="35">
        <f t="shared" si="11"/>
        <v>6</v>
      </c>
      <c r="AH79" s="35">
        <f t="shared" si="12"/>
        <v>6</v>
      </c>
      <c r="AI79" s="194" t="str">
        <f t="shared" si="9"/>
        <v>6등급</v>
      </c>
      <c r="AJ79" s="32" t="e">
        <f>IF(AC79=AD79,VLOOKUP(AE79,'인원 입력 기능'!$B$5:$F$102,6,0), VLOOKUP(AC79,'인원 입력 기능'!$B$5:$F$102,6,0)&amp;" ~ "&amp;VLOOKUP(AD79,'인원 입력 기능'!$B$5:$F$102,6,0))</f>
        <v>#REF!</v>
      </c>
    </row>
    <row r="80" spans="1:36">
      <c r="A80" s="16"/>
      <c r="B80" s="87">
        <v>26</v>
      </c>
      <c r="C80" s="74">
        <f>IF(OR($B80-C$5&gt;74, $B80-C$5=73, $B80-C$5=1, $B80-C$5&lt;0),"",ROUND(($B80-C$5)*'수학 표준점수 테이블'!$H$10+C$5*'수학 표준점수 테이블'!$H$11+'수학 표준점수 테이블'!$H$14,0))</f>
        <v>84</v>
      </c>
      <c r="D80" s="74">
        <f>IF(OR($B80-D$5&gt;74, $B80-D$5=73, $B80-D$5=1, $B80-D$5&lt;0),"",ROUND(($B80-D$5)*'수학 표준점수 테이블'!$H$10+D$5*'수학 표준점수 테이블'!$H$11+'수학 표준점수 테이블'!$H$14,0))</f>
        <v>84</v>
      </c>
      <c r="E80" s="74">
        <f>IF(OR($B80-E$5&gt;74, $B80-E$5=73, $B80-E$5=1, $B80-E$5&lt;0),"",ROUND(($B80-E$5)*'수학 표준점수 테이블'!$H$10+E$5*'수학 표준점수 테이블'!$H$11+'수학 표준점수 테이블'!$H$14,0))</f>
        <v>84</v>
      </c>
      <c r="F80" s="74">
        <f>IF(OR($B80-F$5&gt;74, $B80-F$5=73, $B80-F$5=1, $B80-F$5&lt;0),"",ROUND(($B80-F$5)*'수학 표준점수 테이블'!$H$10+F$5*'수학 표준점수 테이블'!$H$11+'수학 표준점수 테이블'!$H$14,0))</f>
        <v>84</v>
      </c>
      <c r="G80" s="74">
        <f>IF(OR($B80-G$5&gt;74, $B80-G$5=73, $B80-G$5=1, $B80-G$5&lt;0),"",ROUND(($B80-G$5)*'수학 표준점수 테이블'!$H$10+G$5*'수학 표준점수 테이블'!$H$11+'수학 표준점수 테이블'!$H$14,0))</f>
        <v>84</v>
      </c>
      <c r="H80" s="74">
        <f>IF(OR($B80-H$5&gt;74, $B80-H$5=73, $B80-H$5=1, $B80-H$5&lt;0),"",ROUND(($B80-H$5)*'수학 표준점수 테이블'!$H$10+H$5*'수학 표준점수 테이블'!$H$11+'수학 표준점수 테이블'!$H$14,0))</f>
        <v>84</v>
      </c>
      <c r="I80" s="74">
        <f>IF(OR($B80-I$5&gt;74, $B80-I$5=73, $B80-I$5=1, $B80-I$5&lt;0),"",ROUND(($B80-I$5)*'수학 표준점수 테이블'!$H$10+I$5*'수학 표준점수 테이블'!$H$11+'수학 표준점수 테이블'!$H$14,0))</f>
        <v>84</v>
      </c>
      <c r="J80" s="74">
        <f>IF(OR($B80-J$5&gt;74, $B80-J$5=73, $B80-J$5=1, $B80-J$5&lt;0),"",ROUND(($B80-J$5)*'수학 표준점수 테이블'!$H$10+J$5*'수학 표준점수 테이블'!$H$11+'수학 표준점수 테이블'!$H$14,0))</f>
        <v>84</v>
      </c>
      <c r="K80" s="74">
        <f>IF(OR($B80-K$5&gt;74, $B80-K$5=73, $B80-K$5=1, $B80-K$5&lt;0),"",ROUND(($B80-K$5)*'수학 표준점수 테이블'!$H$10+K$5*'수학 표준점수 테이블'!$H$11+'수학 표준점수 테이블'!$H$14,0))</f>
        <v>84</v>
      </c>
      <c r="L80" s="74">
        <f>IF(OR($B80-L$5&gt;74, $B80-L$5=73, $B80-L$5=1, $B80-L$5&lt;0),"",ROUND(($B80-L$5)*'수학 표준점수 테이블'!$H$10+L$5*'수학 표준점수 테이블'!$H$11+'수학 표준점수 테이블'!$H$14,0))</f>
        <v>84</v>
      </c>
      <c r="M80" s="74">
        <f>IF(OR($B80-M$5&gt;74, $B80-M$5=73, $B80-M$5=1, $B80-M$5&lt;0),"",ROUND(($B80-M$5)*'수학 표준점수 테이블'!$H$10+M$5*'수학 표준점수 테이블'!$H$11+'수학 표준점수 테이블'!$H$14,0))</f>
        <v>84</v>
      </c>
      <c r="N80" s="74">
        <f>IF(OR($B80-N$5&gt;74, $B80-N$5=73, $B80-N$5=1, $B80-N$5&lt;0),"",ROUND(($B80-N$5)*'수학 표준점수 테이블'!$H$10+N$5*'수학 표준점수 테이블'!$H$11+'수학 표준점수 테이블'!$H$14,0))</f>
        <v>84</v>
      </c>
      <c r="O80" s="74">
        <f>IF(OR($B80-O$5&gt;74, $B80-O$5=73, $B80-O$5=1, $B80-O$5&lt;0),"",ROUND(($B80-O$5)*'수학 표준점수 테이블'!$H$10+O$5*'수학 표준점수 테이블'!$H$11+'수학 표준점수 테이블'!$H$14,0))</f>
        <v>84</v>
      </c>
      <c r="P80" s="74">
        <f>IF(OR($B80-P$5&gt;74, $B80-P$5=73, $B80-P$5=1, $B80-P$5&lt;0),"",ROUND(($B80-P$5)*'수학 표준점수 테이블'!$H$10+P$5*'수학 표준점수 테이블'!$H$11+'수학 표준점수 테이블'!$H$14,0))</f>
        <v>84</v>
      </c>
      <c r="Q80" s="74">
        <f>IF(OR($B80-Q$5&gt;74, $B80-Q$5=73, $B80-Q$5=1, $B80-Q$5&lt;0),"",ROUND(($B80-Q$5)*'수학 표준점수 테이블'!$H$10+Q$5*'수학 표준점수 테이블'!$H$11+'수학 표준점수 테이블'!$H$14,0))</f>
        <v>84</v>
      </c>
      <c r="R80" s="74">
        <f>IF(OR($B80-R$5&gt;74, $B80-R$5=73, $B80-R$5=1, $B80-R$5&lt;0),"",ROUND(($B80-R$5)*'수학 표준점수 테이블'!$H$10+R$5*'수학 표준점수 테이블'!$H$11+'수학 표준점수 테이블'!$H$14,0))</f>
        <v>84</v>
      </c>
      <c r="S80" s="74">
        <f>IF(OR($B80-S$5&gt;74, $B80-S$5=73, $B80-S$5=1, $B80-S$5&lt;0),"",ROUND(($B80-S$5)*'수학 표준점수 테이블'!$H$10+S$5*'수학 표준점수 테이블'!$H$11+'수학 표준점수 테이블'!$H$14,0))</f>
        <v>84</v>
      </c>
      <c r="T80" s="74">
        <f>IF(OR($B80-T$5&gt;74, $B80-T$5=73, $B80-T$5=1, $B80-T$5&lt;0),"",ROUND(($B80-T$5)*'수학 표준점수 테이블'!$H$10+T$5*'수학 표준점수 테이블'!$H$11+'수학 표준점수 테이블'!$H$14,0))</f>
        <v>84</v>
      </c>
      <c r="U80" s="74">
        <f>IF(OR($B80-U$5&gt;74, $B80-U$5=73, $B80-U$5=1, $B80-U$5&lt;0),"",ROUND(($B80-U$5)*'수학 표준점수 테이블'!$H$10+U$5*'수학 표준점수 테이블'!$H$11+'수학 표준점수 테이블'!$H$14,0))</f>
        <v>84</v>
      </c>
      <c r="V80" s="74">
        <f>IF(OR($B80-V$5&gt;74, $B80-V$5=73, $B80-V$5=1, $B80-V$5&lt;0),"",ROUND(($B80-V$5)*'수학 표준점수 테이블'!$H$10+V$5*'수학 표준점수 테이블'!$H$11+'수학 표준점수 테이블'!$H$14,0))</f>
        <v>84</v>
      </c>
      <c r="W80" s="74">
        <f>IF(OR($B80-W$5&gt;74, $B80-W$5=73, $B80-W$5=1, $B80-W$5&lt;0),"",ROUND(($B80-W$5)*'수학 표준점수 테이블'!$H$10+W$5*'수학 표준점수 테이블'!$H$11+'수학 표준점수 테이블'!$H$14,0))</f>
        <v>84</v>
      </c>
      <c r="X80" s="74">
        <f>IF(OR($B80-X$5&gt;74, $B80-X$5=73, $B80-X$5=1, $B80-X$5&lt;0),"",ROUND(($B80-X$5)*'수학 표준점수 테이블'!$H$10+X$5*'수학 표준점수 테이블'!$H$11+'수학 표준점수 테이블'!$H$14,0))</f>
        <v>84</v>
      </c>
      <c r="Y80" s="74">
        <f>IF(OR($B80-Y$5&gt;74, $B80-Y$5=73, $B80-Y$5=1, $B80-Y$5&lt;0),"",ROUND(($B80-Y$5)*'수학 표준점수 테이블'!$H$10+Y$5*'수학 표준점수 테이블'!$H$11+'수학 표준점수 테이블'!$H$14,0))</f>
        <v>84</v>
      </c>
      <c r="Z80" s="74">
        <f>IF(OR($B80-Z$5&gt;74, $B80-Z$5=73, $B80-Z$5=1, $B80-Z$5&lt;0),"",ROUND(($B80-Z$5)*'수학 표준점수 테이블'!$H$10+Z$5*'수학 표준점수 테이블'!$H$11+'수학 표준점수 테이블'!$H$14,0))</f>
        <v>84</v>
      </c>
      <c r="AA80" s="75">
        <f>IF(OR($B80-AA$5&gt;74, $B80-AA$5=73, $B80-AA$5=1, $B80-AA$5&lt;0),"",ROUND(($B80-AA$5)*'수학 표준점수 테이블'!$H$10+AA$5*'수학 표준점수 테이블'!$H$11+'수학 표준점수 테이블'!$H$14,0))</f>
        <v>84</v>
      </c>
      <c r="AB80" s="34"/>
      <c r="AC80" s="34">
        <f t="shared" si="7"/>
        <v>84</v>
      </c>
      <c r="AD80" s="34">
        <f t="shared" si="8"/>
        <v>84</v>
      </c>
      <c r="AE80" s="35">
        <f t="shared" si="10"/>
        <v>84</v>
      </c>
      <c r="AF80" s="35">
        <f t="shared" si="11"/>
        <v>6</v>
      </c>
      <c r="AG80" s="35">
        <f t="shared" si="11"/>
        <v>6</v>
      </c>
      <c r="AH80" s="35">
        <f t="shared" si="12"/>
        <v>6</v>
      </c>
      <c r="AI80" s="194" t="str">
        <f t="shared" si="9"/>
        <v>6등급</v>
      </c>
      <c r="AJ80" s="32" t="e">
        <f>IF(AC80=AD80,VLOOKUP(AE80,'인원 입력 기능'!$B$5:$F$102,6,0), VLOOKUP(AC80,'인원 입력 기능'!$B$5:$F$102,6,0)&amp;" ~ "&amp;VLOOKUP(AD80,'인원 입력 기능'!$B$5:$F$102,6,0))</f>
        <v>#REF!</v>
      </c>
    </row>
    <row r="81" spans="1:36">
      <c r="A81" s="16"/>
      <c r="B81" s="87">
        <v>25</v>
      </c>
      <c r="C81" s="74" t="str">
        <f>IF(OR($B81-C$5&gt;74, $B81-C$5=73, $B81-C$5=1, $B81-C$5&lt;0),"",ROUND(($B81-C$5)*'수학 표준점수 테이블'!$H$10+C$5*'수학 표준점수 테이블'!$H$11+'수학 표준점수 테이블'!$H$14,0))</f>
        <v/>
      </c>
      <c r="D81" s="74" t="str">
        <f>IF(OR($B81-D$5&gt;74, $B81-D$5=73, $B81-D$5=1, $B81-D$5&lt;0),"",ROUND(($B81-D$5)*'수학 표준점수 테이블'!$H$10+D$5*'수학 표준점수 테이블'!$H$11+'수학 표준점수 테이블'!$H$14,0))</f>
        <v/>
      </c>
      <c r="E81" s="74">
        <f>IF(OR($B81-E$5&gt;74, $B81-E$5=73, $B81-E$5=1, $B81-E$5&lt;0),"",ROUND(($B81-E$5)*'수학 표준점수 테이블'!$H$10+E$5*'수학 표준점수 테이블'!$H$11+'수학 표준점수 테이블'!$H$14,0))</f>
        <v>84</v>
      </c>
      <c r="F81" s="74">
        <f>IF(OR($B81-F$5&gt;74, $B81-F$5=73, $B81-F$5=1, $B81-F$5&lt;0),"",ROUND(($B81-F$5)*'수학 표준점수 테이블'!$H$10+F$5*'수학 표준점수 테이블'!$H$11+'수학 표준점수 테이블'!$H$14,0))</f>
        <v>84</v>
      </c>
      <c r="G81" s="74">
        <f>IF(OR($B81-G$5&gt;74, $B81-G$5=73, $B81-G$5=1, $B81-G$5&lt;0),"",ROUND(($B81-G$5)*'수학 표준점수 테이블'!$H$10+G$5*'수학 표준점수 테이블'!$H$11+'수학 표준점수 테이블'!$H$14,0))</f>
        <v>84</v>
      </c>
      <c r="H81" s="74">
        <f>IF(OR($B81-H$5&gt;74, $B81-H$5=73, $B81-H$5=1, $B81-H$5&lt;0),"",ROUND(($B81-H$5)*'수학 표준점수 테이블'!$H$10+H$5*'수학 표준점수 테이블'!$H$11+'수학 표준점수 테이블'!$H$14,0))</f>
        <v>84</v>
      </c>
      <c r="I81" s="74">
        <f>IF(OR($B81-I$5&gt;74, $B81-I$5=73, $B81-I$5=1, $B81-I$5&lt;0),"",ROUND(($B81-I$5)*'수학 표준점수 테이블'!$H$10+I$5*'수학 표준점수 테이블'!$H$11+'수학 표준점수 테이블'!$H$14,0))</f>
        <v>84</v>
      </c>
      <c r="J81" s="74">
        <f>IF(OR($B81-J$5&gt;74, $B81-J$5=73, $B81-J$5=1, $B81-J$5&lt;0),"",ROUND(($B81-J$5)*'수학 표준점수 테이블'!$H$10+J$5*'수학 표준점수 테이블'!$H$11+'수학 표준점수 테이블'!$H$14,0))</f>
        <v>84</v>
      </c>
      <c r="K81" s="74">
        <f>IF(OR($B81-K$5&gt;74, $B81-K$5=73, $B81-K$5=1, $B81-K$5&lt;0),"",ROUND(($B81-K$5)*'수학 표준점수 테이블'!$H$10+K$5*'수학 표준점수 테이블'!$H$11+'수학 표준점수 테이블'!$H$14,0))</f>
        <v>83</v>
      </c>
      <c r="L81" s="74">
        <f>IF(OR($B81-L$5&gt;74, $B81-L$5=73, $B81-L$5=1, $B81-L$5&lt;0),"",ROUND(($B81-L$5)*'수학 표준점수 테이블'!$H$10+L$5*'수학 표준점수 테이블'!$H$11+'수학 표준점수 테이블'!$H$14,0))</f>
        <v>83</v>
      </c>
      <c r="M81" s="74">
        <f>IF(OR($B81-M$5&gt;74, $B81-M$5=73, $B81-M$5=1, $B81-M$5&lt;0),"",ROUND(($B81-M$5)*'수학 표준점수 테이블'!$H$10+M$5*'수학 표준점수 테이블'!$H$11+'수학 표준점수 테이블'!$H$14,0))</f>
        <v>83</v>
      </c>
      <c r="N81" s="74">
        <f>IF(OR($B81-N$5&gt;74, $B81-N$5=73, $B81-N$5=1, $B81-N$5&lt;0),"",ROUND(($B81-N$5)*'수학 표준점수 테이블'!$H$10+N$5*'수학 표준점수 테이블'!$H$11+'수학 표준점수 테이블'!$H$14,0))</f>
        <v>83</v>
      </c>
      <c r="O81" s="74">
        <f>IF(OR($B81-O$5&gt;74, $B81-O$5=73, $B81-O$5=1, $B81-O$5&lt;0),"",ROUND(($B81-O$5)*'수학 표준점수 테이블'!$H$10+O$5*'수학 표준점수 테이블'!$H$11+'수학 표준점수 테이블'!$H$14,0))</f>
        <v>83</v>
      </c>
      <c r="P81" s="74">
        <f>IF(OR($B81-P$5&gt;74, $B81-P$5=73, $B81-P$5=1, $B81-P$5&lt;0),"",ROUND(($B81-P$5)*'수학 표준점수 테이블'!$H$10+P$5*'수학 표준점수 테이블'!$H$11+'수학 표준점수 테이블'!$H$14,0))</f>
        <v>83</v>
      </c>
      <c r="Q81" s="74">
        <f>IF(OR($B81-Q$5&gt;74, $B81-Q$5=73, $B81-Q$5=1, $B81-Q$5&lt;0),"",ROUND(($B81-Q$5)*'수학 표준점수 테이블'!$H$10+Q$5*'수학 표준점수 테이블'!$H$11+'수학 표준점수 테이블'!$H$14,0))</f>
        <v>83</v>
      </c>
      <c r="R81" s="74">
        <f>IF(OR($B81-R$5&gt;74, $B81-R$5=73, $B81-R$5=1, $B81-R$5&lt;0),"",ROUND(($B81-R$5)*'수학 표준점수 테이블'!$H$10+R$5*'수학 표준점수 테이블'!$H$11+'수학 표준점수 테이블'!$H$14,0))</f>
        <v>83</v>
      </c>
      <c r="S81" s="74">
        <f>IF(OR($B81-S$5&gt;74, $B81-S$5=73, $B81-S$5=1, $B81-S$5&lt;0),"",ROUND(($B81-S$5)*'수학 표준점수 테이블'!$H$10+S$5*'수학 표준점수 테이블'!$H$11+'수학 표준점수 테이블'!$H$14,0))</f>
        <v>83</v>
      </c>
      <c r="T81" s="74">
        <f>IF(OR($B81-T$5&gt;74, $B81-T$5=73, $B81-T$5=1, $B81-T$5&lt;0),"",ROUND(($B81-T$5)*'수학 표준점수 테이블'!$H$10+T$5*'수학 표준점수 테이블'!$H$11+'수학 표준점수 테이블'!$H$14,0))</f>
        <v>83</v>
      </c>
      <c r="U81" s="74">
        <f>IF(OR($B81-U$5&gt;74, $B81-U$5=73, $B81-U$5=1, $B81-U$5&lt;0),"",ROUND(($B81-U$5)*'수학 표준점수 테이블'!$H$10+U$5*'수학 표준점수 테이블'!$H$11+'수학 표준점수 테이블'!$H$14,0))</f>
        <v>83</v>
      </c>
      <c r="V81" s="74">
        <f>IF(OR($B81-V$5&gt;74, $B81-V$5=73, $B81-V$5=1, $B81-V$5&lt;0),"",ROUND(($B81-V$5)*'수학 표준점수 테이블'!$H$10+V$5*'수학 표준점수 테이블'!$H$11+'수학 표준점수 테이블'!$H$14,0))</f>
        <v>83</v>
      </c>
      <c r="W81" s="74">
        <f>IF(OR($B81-W$5&gt;74, $B81-W$5=73, $B81-W$5=1, $B81-W$5&lt;0),"",ROUND(($B81-W$5)*'수학 표준점수 테이블'!$H$10+W$5*'수학 표준점수 테이블'!$H$11+'수학 표준점수 테이블'!$H$14,0))</f>
        <v>83</v>
      </c>
      <c r="X81" s="74">
        <f>IF(OR($B81-X$5&gt;74, $B81-X$5=73, $B81-X$5=1, $B81-X$5&lt;0),"",ROUND(($B81-X$5)*'수학 표준점수 테이블'!$H$10+X$5*'수학 표준점수 테이블'!$H$11+'수학 표준점수 테이블'!$H$14,0))</f>
        <v>83</v>
      </c>
      <c r="Y81" s="74">
        <f>IF(OR($B81-Y$5&gt;74, $B81-Y$5=73, $B81-Y$5=1, $B81-Y$5&lt;0),"",ROUND(($B81-Y$5)*'수학 표준점수 테이블'!$H$10+Y$5*'수학 표준점수 테이블'!$H$11+'수학 표준점수 테이블'!$H$14,0))</f>
        <v>83</v>
      </c>
      <c r="Z81" s="74">
        <f>IF(OR($B81-Z$5&gt;74, $B81-Z$5=73, $B81-Z$5=1, $B81-Z$5&lt;0),"",ROUND(($B81-Z$5)*'수학 표준점수 테이블'!$H$10+Z$5*'수학 표준점수 테이블'!$H$11+'수학 표준점수 테이블'!$H$14,0))</f>
        <v>83</v>
      </c>
      <c r="AA81" s="75">
        <f>IF(OR($B81-AA$5&gt;74, $B81-AA$5=73, $B81-AA$5=1, $B81-AA$5&lt;0),"",ROUND(($B81-AA$5)*'수학 표준점수 테이블'!$H$10+AA$5*'수학 표준점수 테이블'!$H$11+'수학 표준점수 테이블'!$H$14,0))</f>
        <v>83</v>
      </c>
      <c r="AB81" s="34"/>
      <c r="AC81" s="34">
        <f t="shared" si="7"/>
        <v>83</v>
      </c>
      <c r="AD81" s="34">
        <f t="shared" si="8"/>
        <v>84</v>
      </c>
      <c r="AE81" s="35" t="str">
        <f t="shared" si="10"/>
        <v>83 ~ 84</v>
      </c>
      <c r="AF81" s="35">
        <f t="shared" si="11"/>
        <v>6</v>
      </c>
      <c r="AG81" s="35">
        <f t="shared" si="11"/>
        <v>6</v>
      </c>
      <c r="AH81" s="35">
        <f t="shared" si="12"/>
        <v>6</v>
      </c>
      <c r="AI81" s="194" t="str">
        <f t="shared" si="9"/>
        <v>6등급</v>
      </c>
      <c r="AJ81" s="32" t="e">
        <f>IF(AC81=AD81,VLOOKUP(AE81,'인원 입력 기능'!$B$5:$F$102,6,0), VLOOKUP(AC81,'인원 입력 기능'!$B$5:$F$102,6,0)&amp;" ~ "&amp;VLOOKUP(AD81,'인원 입력 기능'!$B$5:$F$102,6,0))</f>
        <v>#REF!</v>
      </c>
    </row>
    <row r="82" spans="1:36">
      <c r="A82" s="16"/>
      <c r="B82" s="88">
        <v>24</v>
      </c>
      <c r="C82" s="76" t="str">
        <f>IF(OR($B82-C$5&gt;74, $B82-C$5=73, $B82-C$5=1, $B82-C$5&lt;0),"",ROUND(($B82-C$5)*'수학 표준점수 테이블'!$H$10+C$5*'수학 표준점수 테이블'!$H$11+'수학 표준점수 테이블'!$H$14,0))</f>
        <v/>
      </c>
      <c r="D82" s="76">
        <f>IF(OR($B82-D$5&gt;74, $B82-D$5=73, $B82-D$5=1, $B82-D$5&lt;0),"",ROUND(($B82-D$5)*'수학 표준점수 테이블'!$H$10+D$5*'수학 표준점수 테이블'!$H$11+'수학 표준점수 테이블'!$H$14,0))</f>
        <v>83</v>
      </c>
      <c r="E82" s="76" t="str">
        <f>IF(OR($B82-E$5&gt;74, $B82-E$5=73, $B82-E$5=1, $B82-E$5&lt;0),"",ROUND(($B82-E$5)*'수학 표준점수 테이블'!$H$10+E$5*'수학 표준점수 테이블'!$H$11+'수학 표준점수 테이블'!$H$14,0))</f>
        <v/>
      </c>
      <c r="F82" s="76">
        <f>IF(OR($B82-F$5&gt;74, $B82-F$5=73, $B82-F$5=1, $B82-F$5&lt;0),"",ROUND(($B82-F$5)*'수학 표준점수 테이블'!$H$10+F$5*'수학 표준점수 테이블'!$H$11+'수학 표준점수 테이블'!$H$14,0))</f>
        <v>83</v>
      </c>
      <c r="G82" s="76">
        <f>IF(OR($B82-G$5&gt;74, $B82-G$5=73, $B82-G$5=1, $B82-G$5&lt;0),"",ROUND(($B82-G$5)*'수학 표준점수 테이블'!$H$10+G$5*'수학 표준점수 테이블'!$H$11+'수학 표준점수 테이블'!$H$14,0))</f>
        <v>83</v>
      </c>
      <c r="H82" s="76">
        <f>IF(OR($B82-H$5&gt;74, $B82-H$5=73, $B82-H$5=1, $B82-H$5&lt;0),"",ROUND(($B82-H$5)*'수학 표준점수 테이블'!$H$10+H$5*'수학 표준점수 테이블'!$H$11+'수학 표준점수 테이블'!$H$14,0))</f>
        <v>83</v>
      </c>
      <c r="I82" s="76">
        <f>IF(OR($B82-I$5&gt;74, $B82-I$5=73, $B82-I$5=1, $B82-I$5&lt;0),"",ROUND(($B82-I$5)*'수학 표준점수 테이블'!$H$10+I$5*'수학 표준점수 테이블'!$H$11+'수학 표준점수 테이블'!$H$14,0))</f>
        <v>83</v>
      </c>
      <c r="J82" s="76">
        <f>IF(OR($B82-J$5&gt;74, $B82-J$5=73, $B82-J$5=1, $B82-J$5&lt;0),"",ROUND(($B82-J$5)*'수학 표준점수 테이블'!$H$10+J$5*'수학 표준점수 테이블'!$H$11+'수학 표준점수 테이블'!$H$14,0))</f>
        <v>83</v>
      </c>
      <c r="K82" s="76">
        <f>IF(OR($B82-K$5&gt;74, $B82-K$5=73, $B82-K$5=1, $B82-K$5&lt;0),"",ROUND(($B82-K$5)*'수학 표준점수 테이블'!$H$10+K$5*'수학 표준점수 테이블'!$H$11+'수학 표준점수 테이블'!$H$14,0))</f>
        <v>83</v>
      </c>
      <c r="L82" s="76">
        <f>IF(OR($B82-L$5&gt;74, $B82-L$5=73, $B82-L$5=1, $B82-L$5&lt;0),"",ROUND(($B82-L$5)*'수학 표준점수 테이블'!$H$10+L$5*'수학 표준점수 테이블'!$H$11+'수학 표준점수 테이블'!$H$14,0))</f>
        <v>83</v>
      </c>
      <c r="M82" s="76">
        <f>IF(OR($B82-M$5&gt;74, $B82-M$5=73, $B82-M$5=1, $B82-M$5&lt;0),"",ROUND(($B82-M$5)*'수학 표준점수 테이블'!$H$10+M$5*'수학 표준점수 테이블'!$H$11+'수학 표준점수 테이블'!$H$14,0))</f>
        <v>83</v>
      </c>
      <c r="N82" s="76">
        <f>IF(OR($B82-N$5&gt;74, $B82-N$5=73, $B82-N$5=1, $B82-N$5&lt;0),"",ROUND(($B82-N$5)*'수학 표준점수 테이블'!$H$10+N$5*'수학 표준점수 테이블'!$H$11+'수학 표준점수 테이블'!$H$14,0))</f>
        <v>83</v>
      </c>
      <c r="O82" s="76">
        <f>IF(OR($B82-O$5&gt;74, $B82-O$5=73, $B82-O$5=1, $B82-O$5&lt;0),"",ROUND(($B82-O$5)*'수학 표준점수 테이블'!$H$10+O$5*'수학 표준점수 테이블'!$H$11+'수학 표준점수 테이블'!$H$14,0))</f>
        <v>83</v>
      </c>
      <c r="P82" s="76">
        <f>IF(OR($B82-P$5&gt;74, $B82-P$5=73, $B82-P$5=1, $B82-P$5&lt;0),"",ROUND(($B82-P$5)*'수학 표준점수 테이블'!$H$10+P$5*'수학 표준점수 테이블'!$H$11+'수학 표준점수 테이블'!$H$14,0))</f>
        <v>83</v>
      </c>
      <c r="Q82" s="76">
        <f>IF(OR($B82-Q$5&gt;74, $B82-Q$5=73, $B82-Q$5=1, $B82-Q$5&lt;0),"",ROUND(($B82-Q$5)*'수학 표준점수 테이블'!$H$10+Q$5*'수학 표준점수 테이블'!$H$11+'수학 표준점수 테이블'!$H$14,0))</f>
        <v>83</v>
      </c>
      <c r="R82" s="76">
        <f>IF(OR($B82-R$5&gt;74, $B82-R$5=73, $B82-R$5=1, $B82-R$5&lt;0),"",ROUND(($B82-R$5)*'수학 표준점수 테이블'!$H$10+R$5*'수학 표준점수 테이블'!$H$11+'수학 표준점수 테이블'!$H$14,0))</f>
        <v>83</v>
      </c>
      <c r="S82" s="76">
        <f>IF(OR($B82-S$5&gt;74, $B82-S$5=73, $B82-S$5=1, $B82-S$5&lt;0),"",ROUND(($B82-S$5)*'수학 표준점수 테이블'!$H$10+S$5*'수학 표준점수 테이블'!$H$11+'수학 표준점수 테이블'!$H$14,0))</f>
        <v>83</v>
      </c>
      <c r="T82" s="76">
        <f>IF(OR($B82-T$5&gt;74, $B82-T$5=73, $B82-T$5=1, $B82-T$5&lt;0),"",ROUND(($B82-T$5)*'수학 표준점수 테이블'!$H$10+T$5*'수학 표준점수 테이블'!$H$11+'수학 표준점수 테이블'!$H$14,0))</f>
        <v>83</v>
      </c>
      <c r="U82" s="76">
        <f>IF(OR($B82-U$5&gt;74, $B82-U$5=73, $B82-U$5=1, $B82-U$5&lt;0),"",ROUND(($B82-U$5)*'수학 표준점수 테이블'!$H$10+U$5*'수학 표준점수 테이블'!$H$11+'수학 표준점수 테이블'!$H$14,0))</f>
        <v>83</v>
      </c>
      <c r="V82" s="76">
        <f>IF(OR($B82-V$5&gt;74, $B82-V$5=73, $B82-V$5=1, $B82-V$5&lt;0),"",ROUND(($B82-V$5)*'수학 표준점수 테이블'!$H$10+V$5*'수학 표준점수 테이블'!$H$11+'수학 표준점수 테이블'!$H$14,0))</f>
        <v>83</v>
      </c>
      <c r="W82" s="76">
        <f>IF(OR($B82-W$5&gt;74, $B82-W$5=73, $B82-W$5=1, $B82-W$5&lt;0),"",ROUND(($B82-W$5)*'수학 표준점수 테이블'!$H$10+W$5*'수학 표준점수 테이블'!$H$11+'수학 표준점수 테이블'!$H$14,0))</f>
        <v>83</v>
      </c>
      <c r="X82" s="76">
        <f>IF(OR($B82-X$5&gt;74, $B82-X$5=73, $B82-X$5=1, $B82-X$5&lt;0),"",ROUND(($B82-X$5)*'수학 표준점수 테이블'!$H$10+X$5*'수학 표준점수 테이블'!$H$11+'수학 표준점수 테이블'!$H$14,0))</f>
        <v>82</v>
      </c>
      <c r="Y82" s="76">
        <f>IF(OR($B82-Y$5&gt;74, $B82-Y$5=73, $B82-Y$5=1, $B82-Y$5&lt;0),"",ROUND(($B82-Y$5)*'수학 표준점수 테이블'!$H$10+Y$5*'수학 표준점수 테이블'!$H$11+'수학 표준점수 테이블'!$H$14,0))</f>
        <v>82</v>
      </c>
      <c r="Z82" s="76">
        <f>IF(OR($B82-Z$5&gt;74, $B82-Z$5=73, $B82-Z$5=1, $B82-Z$5&lt;0),"",ROUND(($B82-Z$5)*'수학 표준점수 테이블'!$H$10+Z$5*'수학 표준점수 테이블'!$H$11+'수학 표준점수 테이블'!$H$14,0))</f>
        <v>82</v>
      </c>
      <c r="AA82" s="77">
        <f>IF(OR($B82-AA$5&gt;74, $B82-AA$5=73, $B82-AA$5=1, $B82-AA$5&lt;0),"",ROUND(($B82-AA$5)*'수학 표준점수 테이블'!$H$10+AA$5*'수학 표준점수 테이블'!$H$11+'수학 표준점수 테이블'!$H$14,0))</f>
        <v>82</v>
      </c>
      <c r="AB82" s="34"/>
      <c r="AC82" s="34">
        <f t="shared" si="7"/>
        <v>82</v>
      </c>
      <c r="AD82" s="34">
        <f t="shared" si="8"/>
        <v>83</v>
      </c>
      <c r="AE82" s="35" t="str">
        <f t="shared" si="10"/>
        <v>82 ~ 83</v>
      </c>
      <c r="AF82" s="35">
        <f t="shared" si="11"/>
        <v>6</v>
      </c>
      <c r="AG82" s="35">
        <f t="shared" si="11"/>
        <v>6</v>
      </c>
      <c r="AH82" s="35">
        <f t="shared" si="12"/>
        <v>6</v>
      </c>
      <c r="AI82" s="194" t="str">
        <f t="shared" si="9"/>
        <v>6등급</v>
      </c>
      <c r="AJ82" s="32" t="e">
        <f>IF(AC82=AD82,VLOOKUP(AE82,'인원 입력 기능'!$B$5:$F$102,6,0), VLOOKUP(AC82,'인원 입력 기능'!$B$5:$F$102,6,0)&amp;" ~ "&amp;VLOOKUP(AD82,'인원 입력 기능'!$B$5:$F$102,6,0))</f>
        <v>#REF!</v>
      </c>
    </row>
    <row r="83" spans="1:36">
      <c r="A83" s="16"/>
      <c r="B83" s="88">
        <v>23</v>
      </c>
      <c r="C83" s="76" t="str">
        <f>IF(OR($B83-C$5&gt;74, $B83-C$5=73, $B83-C$5=1, $B83-C$5&lt;0),"",ROUND(($B83-C$5)*'수학 표준점수 테이블'!$H$10+C$5*'수학 표준점수 테이블'!$H$11+'수학 표준점수 테이블'!$H$14,0))</f>
        <v/>
      </c>
      <c r="D83" s="76" t="str">
        <f>IF(OR($B83-D$5&gt;74, $B83-D$5=73, $B83-D$5=1, $B83-D$5&lt;0),"",ROUND(($B83-D$5)*'수학 표준점수 테이블'!$H$10+D$5*'수학 표준점수 테이블'!$H$11+'수학 표준점수 테이블'!$H$14,0))</f>
        <v/>
      </c>
      <c r="E83" s="76">
        <f>IF(OR($B83-E$5&gt;74, $B83-E$5=73, $B83-E$5=1, $B83-E$5&lt;0),"",ROUND(($B83-E$5)*'수학 표준점수 테이블'!$H$10+E$5*'수학 표준점수 테이블'!$H$11+'수학 표준점수 테이블'!$H$14,0))</f>
        <v>82</v>
      </c>
      <c r="F83" s="76" t="str">
        <f>IF(OR($B83-F$5&gt;74, $B83-F$5=73, $B83-F$5=1, $B83-F$5&lt;0),"",ROUND(($B83-F$5)*'수학 표준점수 테이블'!$H$10+F$5*'수학 표준점수 테이블'!$H$11+'수학 표준점수 테이블'!$H$14,0))</f>
        <v/>
      </c>
      <c r="G83" s="76">
        <f>IF(OR($B83-G$5&gt;74, $B83-G$5=73, $B83-G$5=1, $B83-G$5&lt;0),"",ROUND(($B83-G$5)*'수학 표준점수 테이블'!$H$10+G$5*'수학 표준점수 테이블'!$H$11+'수학 표준점수 테이블'!$H$14,0))</f>
        <v>82</v>
      </c>
      <c r="H83" s="76">
        <f>IF(OR($B83-H$5&gt;74, $B83-H$5=73, $B83-H$5=1, $B83-H$5&lt;0),"",ROUND(($B83-H$5)*'수학 표준점수 테이블'!$H$10+H$5*'수학 표준점수 테이블'!$H$11+'수학 표준점수 테이블'!$H$14,0))</f>
        <v>82</v>
      </c>
      <c r="I83" s="76">
        <f>IF(OR($B83-I$5&gt;74, $B83-I$5=73, $B83-I$5=1, $B83-I$5&lt;0),"",ROUND(($B83-I$5)*'수학 표준점수 테이블'!$H$10+I$5*'수학 표준점수 테이블'!$H$11+'수학 표준점수 테이블'!$H$14,0))</f>
        <v>82</v>
      </c>
      <c r="J83" s="76">
        <f>IF(OR($B83-J$5&gt;74, $B83-J$5=73, $B83-J$5=1, $B83-J$5&lt;0),"",ROUND(($B83-J$5)*'수학 표준점수 테이블'!$H$10+J$5*'수학 표준점수 테이블'!$H$11+'수학 표준점수 테이블'!$H$14,0))</f>
        <v>82</v>
      </c>
      <c r="K83" s="76">
        <f>IF(OR($B83-K$5&gt;74, $B83-K$5=73, $B83-K$5=1, $B83-K$5&lt;0),"",ROUND(($B83-K$5)*'수학 표준점수 테이블'!$H$10+K$5*'수학 표준점수 테이블'!$H$11+'수학 표준점수 테이블'!$H$14,0))</f>
        <v>82</v>
      </c>
      <c r="L83" s="76">
        <f>IF(OR($B83-L$5&gt;74, $B83-L$5=73, $B83-L$5=1, $B83-L$5&lt;0),"",ROUND(($B83-L$5)*'수학 표준점수 테이블'!$H$10+L$5*'수학 표준점수 테이블'!$H$11+'수학 표준점수 테이블'!$H$14,0))</f>
        <v>82</v>
      </c>
      <c r="M83" s="76">
        <f>IF(OR($B83-M$5&gt;74, $B83-M$5=73, $B83-M$5=1, $B83-M$5&lt;0),"",ROUND(($B83-M$5)*'수학 표준점수 테이블'!$H$10+M$5*'수학 표준점수 테이블'!$H$11+'수학 표준점수 테이블'!$H$14,0))</f>
        <v>82</v>
      </c>
      <c r="N83" s="76">
        <f>IF(OR($B83-N$5&gt;74, $B83-N$5=73, $B83-N$5=1, $B83-N$5&lt;0),"",ROUND(($B83-N$5)*'수학 표준점수 테이블'!$H$10+N$5*'수학 표준점수 테이블'!$H$11+'수학 표준점수 테이블'!$H$14,0))</f>
        <v>82</v>
      </c>
      <c r="O83" s="76">
        <f>IF(OR($B83-O$5&gt;74, $B83-O$5=73, $B83-O$5=1, $B83-O$5&lt;0),"",ROUND(($B83-O$5)*'수학 표준점수 테이블'!$H$10+O$5*'수학 표준점수 테이블'!$H$11+'수학 표준점수 테이블'!$H$14,0))</f>
        <v>82</v>
      </c>
      <c r="P83" s="76">
        <f>IF(OR($B83-P$5&gt;74, $B83-P$5=73, $B83-P$5=1, $B83-P$5&lt;0),"",ROUND(($B83-P$5)*'수학 표준점수 테이블'!$H$10+P$5*'수학 표준점수 테이블'!$H$11+'수학 표준점수 테이블'!$H$14,0))</f>
        <v>82</v>
      </c>
      <c r="Q83" s="76">
        <f>IF(OR($B83-Q$5&gt;74, $B83-Q$5=73, $B83-Q$5=1, $B83-Q$5&lt;0),"",ROUND(($B83-Q$5)*'수학 표준점수 테이블'!$H$10+Q$5*'수학 표준점수 테이블'!$H$11+'수학 표준점수 테이블'!$H$14,0))</f>
        <v>82</v>
      </c>
      <c r="R83" s="76">
        <f>IF(OR($B83-R$5&gt;74, $B83-R$5=73, $B83-R$5=1, $B83-R$5&lt;0),"",ROUND(($B83-R$5)*'수학 표준점수 테이블'!$H$10+R$5*'수학 표준점수 테이블'!$H$11+'수학 표준점수 테이블'!$H$14,0))</f>
        <v>82</v>
      </c>
      <c r="S83" s="76">
        <f>IF(OR($B83-S$5&gt;74, $B83-S$5=73, $B83-S$5=1, $B83-S$5&lt;0),"",ROUND(($B83-S$5)*'수학 표준점수 테이블'!$H$10+S$5*'수학 표준점수 테이블'!$H$11+'수학 표준점수 테이블'!$H$14,0))</f>
        <v>82</v>
      </c>
      <c r="T83" s="76">
        <f>IF(OR($B83-T$5&gt;74, $B83-T$5=73, $B83-T$5=1, $B83-T$5&lt;0),"",ROUND(($B83-T$5)*'수학 표준점수 테이블'!$H$10+T$5*'수학 표준점수 테이블'!$H$11+'수학 표준점수 테이블'!$H$14,0))</f>
        <v>82</v>
      </c>
      <c r="U83" s="76">
        <f>IF(OR($B83-U$5&gt;74, $B83-U$5=73, $B83-U$5=1, $B83-U$5&lt;0),"",ROUND(($B83-U$5)*'수학 표준점수 테이블'!$H$10+U$5*'수학 표준점수 테이블'!$H$11+'수학 표준점수 테이블'!$H$14,0))</f>
        <v>82</v>
      </c>
      <c r="V83" s="76">
        <f>IF(OR($B83-V$5&gt;74, $B83-V$5=73, $B83-V$5=1, $B83-V$5&lt;0),"",ROUND(($B83-V$5)*'수학 표준점수 테이블'!$H$10+V$5*'수학 표준점수 테이블'!$H$11+'수학 표준점수 테이블'!$H$14,0))</f>
        <v>82</v>
      </c>
      <c r="W83" s="76">
        <f>IF(OR($B83-W$5&gt;74, $B83-W$5=73, $B83-W$5=1, $B83-W$5&lt;0),"",ROUND(($B83-W$5)*'수학 표준점수 테이블'!$H$10+W$5*'수학 표준점수 테이블'!$H$11+'수학 표준점수 테이블'!$H$14,0))</f>
        <v>82</v>
      </c>
      <c r="X83" s="76">
        <f>IF(OR($B83-X$5&gt;74, $B83-X$5=73, $B83-X$5=1, $B83-X$5&lt;0),"",ROUND(($B83-X$5)*'수학 표준점수 테이블'!$H$10+X$5*'수학 표준점수 테이블'!$H$11+'수학 표준점수 테이블'!$H$14,0))</f>
        <v>82</v>
      </c>
      <c r="Y83" s="76">
        <f>IF(OR($B83-Y$5&gt;74, $B83-Y$5=73, $B83-Y$5=1, $B83-Y$5&lt;0),"",ROUND(($B83-Y$5)*'수학 표준점수 테이블'!$H$10+Y$5*'수학 표준점수 테이블'!$H$11+'수학 표준점수 테이블'!$H$14,0))</f>
        <v>82</v>
      </c>
      <c r="Z83" s="76">
        <f>IF(OR($B83-Z$5&gt;74, $B83-Z$5=73, $B83-Z$5=1, $B83-Z$5&lt;0),"",ROUND(($B83-Z$5)*'수학 표준점수 테이블'!$H$10+Z$5*'수학 표준점수 테이블'!$H$11+'수학 표준점수 테이블'!$H$14,0))</f>
        <v>82</v>
      </c>
      <c r="AA83" s="77">
        <f>IF(OR($B83-AA$5&gt;74, $B83-AA$5=73, $B83-AA$5=1, $B83-AA$5&lt;0),"",ROUND(($B83-AA$5)*'수학 표준점수 테이블'!$H$10+AA$5*'수학 표준점수 테이블'!$H$11+'수학 표준점수 테이블'!$H$14,0))</f>
        <v>82</v>
      </c>
      <c r="AB83" s="34"/>
      <c r="AC83" s="34">
        <f t="shared" si="7"/>
        <v>82</v>
      </c>
      <c r="AD83" s="34">
        <f t="shared" si="8"/>
        <v>82</v>
      </c>
      <c r="AE83" s="35">
        <f t="shared" si="10"/>
        <v>82</v>
      </c>
      <c r="AF83" s="35">
        <f t="shared" si="11"/>
        <v>6</v>
      </c>
      <c r="AG83" s="35">
        <f t="shared" si="11"/>
        <v>6</v>
      </c>
      <c r="AH83" s="35">
        <f t="shared" si="12"/>
        <v>6</v>
      </c>
      <c r="AI83" s="194" t="str">
        <f t="shared" si="9"/>
        <v>6등급</v>
      </c>
      <c r="AJ83" s="32" t="e">
        <f>IF(AC83=AD83,VLOOKUP(AE83,'인원 입력 기능'!$B$5:$F$102,6,0), VLOOKUP(AC83,'인원 입력 기능'!$B$5:$F$102,6,0)&amp;" ~ "&amp;VLOOKUP(AD83,'인원 입력 기능'!$B$5:$F$102,6,0))</f>
        <v>#REF!</v>
      </c>
    </row>
    <row r="84" spans="1:36">
      <c r="A84" s="16"/>
      <c r="B84" s="88">
        <v>22</v>
      </c>
      <c r="C84" s="76" t="str">
        <f>IF(OR($B84-C$5&gt;74, $B84-C$5=73, $B84-C$5=1, $B84-C$5&lt;0),"",ROUND(($B84-C$5)*'수학 표준점수 테이블'!$H$10+C$5*'수학 표준점수 테이블'!$H$11+'수학 표준점수 테이블'!$H$14,0))</f>
        <v/>
      </c>
      <c r="D84" s="76" t="str">
        <f>IF(OR($B84-D$5&gt;74, $B84-D$5=73, $B84-D$5=1, $B84-D$5&lt;0),"",ROUND(($B84-D$5)*'수학 표준점수 테이블'!$H$10+D$5*'수학 표준점수 테이블'!$H$11+'수학 표준점수 테이블'!$H$14,0))</f>
        <v/>
      </c>
      <c r="E84" s="76" t="str">
        <f>IF(OR($B84-E$5&gt;74, $B84-E$5=73, $B84-E$5=1, $B84-E$5&lt;0),"",ROUND(($B84-E$5)*'수학 표준점수 테이블'!$H$10+E$5*'수학 표준점수 테이블'!$H$11+'수학 표준점수 테이블'!$H$14,0))</f>
        <v/>
      </c>
      <c r="F84" s="76">
        <f>IF(OR($B84-F$5&gt;74, $B84-F$5=73, $B84-F$5=1, $B84-F$5&lt;0),"",ROUND(($B84-F$5)*'수학 표준점수 테이블'!$H$10+F$5*'수학 표준점수 테이블'!$H$11+'수학 표준점수 테이블'!$H$14,0))</f>
        <v>81</v>
      </c>
      <c r="G84" s="76" t="str">
        <f>IF(OR($B84-G$5&gt;74, $B84-G$5=73, $B84-G$5=1, $B84-G$5&lt;0),"",ROUND(($B84-G$5)*'수학 표준점수 테이블'!$H$10+G$5*'수학 표준점수 테이블'!$H$11+'수학 표준점수 테이블'!$H$14,0))</f>
        <v/>
      </c>
      <c r="H84" s="76">
        <f>IF(OR($B84-H$5&gt;74, $B84-H$5=73, $B84-H$5=1, $B84-H$5&lt;0),"",ROUND(($B84-H$5)*'수학 표준점수 테이블'!$H$10+H$5*'수학 표준점수 테이블'!$H$11+'수학 표준점수 테이블'!$H$14,0))</f>
        <v>81</v>
      </c>
      <c r="I84" s="76">
        <f>IF(OR($B84-I$5&gt;74, $B84-I$5=73, $B84-I$5=1, $B84-I$5&lt;0),"",ROUND(($B84-I$5)*'수학 표준점수 테이블'!$H$10+I$5*'수학 표준점수 테이블'!$H$11+'수학 표준점수 테이블'!$H$14,0))</f>
        <v>81</v>
      </c>
      <c r="J84" s="76">
        <f>IF(OR($B84-J$5&gt;74, $B84-J$5=73, $B84-J$5=1, $B84-J$5&lt;0),"",ROUND(($B84-J$5)*'수학 표준점수 테이블'!$H$10+J$5*'수학 표준점수 테이블'!$H$11+'수학 표준점수 테이블'!$H$14,0))</f>
        <v>81</v>
      </c>
      <c r="K84" s="76">
        <f>IF(OR($B84-K$5&gt;74, $B84-K$5=73, $B84-K$5=1, $B84-K$5&lt;0),"",ROUND(($B84-K$5)*'수학 표준점수 테이블'!$H$10+K$5*'수학 표준점수 테이블'!$H$11+'수학 표준점수 테이블'!$H$14,0))</f>
        <v>81</v>
      </c>
      <c r="L84" s="76">
        <f>IF(OR($B84-L$5&gt;74, $B84-L$5=73, $B84-L$5=1, $B84-L$5&lt;0),"",ROUND(($B84-L$5)*'수학 표준점수 테이블'!$H$10+L$5*'수학 표준점수 테이블'!$H$11+'수학 표준점수 테이블'!$H$14,0))</f>
        <v>81</v>
      </c>
      <c r="M84" s="76">
        <f>IF(OR($B84-M$5&gt;74, $B84-M$5=73, $B84-M$5=1, $B84-M$5&lt;0),"",ROUND(($B84-M$5)*'수학 표준점수 테이블'!$H$10+M$5*'수학 표준점수 테이블'!$H$11+'수학 표준점수 테이블'!$H$14,0))</f>
        <v>81</v>
      </c>
      <c r="N84" s="76">
        <f>IF(OR($B84-N$5&gt;74, $B84-N$5=73, $B84-N$5=1, $B84-N$5&lt;0),"",ROUND(($B84-N$5)*'수학 표준점수 테이블'!$H$10+N$5*'수학 표준점수 테이블'!$H$11+'수학 표준점수 테이블'!$H$14,0))</f>
        <v>81</v>
      </c>
      <c r="O84" s="76">
        <f>IF(OR($B84-O$5&gt;74, $B84-O$5=73, $B84-O$5=1, $B84-O$5&lt;0),"",ROUND(($B84-O$5)*'수학 표준점수 테이블'!$H$10+O$5*'수학 표준점수 테이블'!$H$11+'수학 표준점수 테이블'!$H$14,0))</f>
        <v>81</v>
      </c>
      <c r="P84" s="76">
        <f>IF(OR($B84-P$5&gt;74, $B84-P$5=73, $B84-P$5=1, $B84-P$5&lt;0),"",ROUND(($B84-P$5)*'수학 표준점수 테이블'!$H$10+P$5*'수학 표준점수 테이블'!$H$11+'수학 표준점수 테이블'!$H$14,0))</f>
        <v>81</v>
      </c>
      <c r="Q84" s="76">
        <f>IF(OR($B84-Q$5&gt;74, $B84-Q$5=73, $B84-Q$5=1, $B84-Q$5&lt;0),"",ROUND(($B84-Q$5)*'수학 표준점수 테이블'!$H$10+Q$5*'수학 표준점수 테이블'!$H$11+'수학 표준점수 테이블'!$H$14,0))</f>
        <v>81</v>
      </c>
      <c r="R84" s="76">
        <f>IF(OR($B84-R$5&gt;74, $B84-R$5=73, $B84-R$5=1, $B84-R$5&lt;0),"",ROUND(($B84-R$5)*'수학 표준점수 테이블'!$H$10+R$5*'수학 표준점수 테이블'!$H$11+'수학 표준점수 테이블'!$H$14,0))</f>
        <v>81</v>
      </c>
      <c r="S84" s="76">
        <f>IF(OR($B84-S$5&gt;74, $B84-S$5=73, $B84-S$5=1, $B84-S$5&lt;0),"",ROUND(($B84-S$5)*'수학 표준점수 테이블'!$H$10+S$5*'수학 표준점수 테이블'!$H$11+'수학 표준점수 테이블'!$H$14,0))</f>
        <v>81</v>
      </c>
      <c r="T84" s="76">
        <f>IF(OR($B84-T$5&gt;74, $B84-T$5=73, $B84-T$5=1, $B84-T$5&lt;0),"",ROUND(($B84-T$5)*'수학 표준점수 테이블'!$H$10+T$5*'수학 표준점수 테이블'!$H$11+'수학 표준점수 테이블'!$H$14,0))</f>
        <v>81</v>
      </c>
      <c r="U84" s="76">
        <f>IF(OR($B84-U$5&gt;74, $B84-U$5=73, $B84-U$5=1, $B84-U$5&lt;0),"",ROUND(($B84-U$5)*'수학 표준점수 테이블'!$H$10+U$5*'수학 표준점수 테이블'!$H$11+'수학 표준점수 테이블'!$H$14,0))</f>
        <v>81</v>
      </c>
      <c r="V84" s="76">
        <f>IF(OR($B84-V$5&gt;74, $B84-V$5=73, $B84-V$5=1, $B84-V$5&lt;0),"",ROUND(($B84-V$5)*'수학 표준점수 테이블'!$H$10+V$5*'수학 표준점수 테이블'!$H$11+'수학 표준점수 테이블'!$H$14,0))</f>
        <v>81</v>
      </c>
      <c r="W84" s="76">
        <f>IF(OR($B84-W$5&gt;74, $B84-W$5=73, $B84-W$5=1, $B84-W$5&lt;0),"",ROUND(($B84-W$5)*'수학 표준점수 테이블'!$H$10+W$5*'수학 표준점수 테이블'!$H$11+'수학 표준점수 테이블'!$H$14,0))</f>
        <v>81</v>
      </c>
      <c r="X84" s="76">
        <f>IF(OR($B84-X$5&gt;74, $B84-X$5=73, $B84-X$5=1, $B84-X$5&lt;0),"",ROUND(($B84-X$5)*'수학 표준점수 테이블'!$H$10+X$5*'수학 표준점수 테이블'!$H$11+'수학 표준점수 테이블'!$H$14,0))</f>
        <v>81</v>
      </c>
      <c r="Y84" s="76">
        <f>IF(OR($B84-Y$5&gt;74, $B84-Y$5=73, $B84-Y$5=1, $B84-Y$5&lt;0),"",ROUND(($B84-Y$5)*'수학 표준점수 테이블'!$H$10+Y$5*'수학 표준점수 테이블'!$H$11+'수학 표준점수 테이블'!$H$14,0))</f>
        <v>81</v>
      </c>
      <c r="Z84" s="76">
        <f>IF(OR($B84-Z$5&gt;74, $B84-Z$5=73, $B84-Z$5=1, $B84-Z$5&lt;0),"",ROUND(($B84-Z$5)*'수학 표준점수 테이블'!$H$10+Z$5*'수학 표준점수 테이블'!$H$11+'수학 표준점수 테이블'!$H$14,0))</f>
        <v>81</v>
      </c>
      <c r="AA84" s="77">
        <f>IF(OR($B84-AA$5&gt;74, $B84-AA$5=73, $B84-AA$5=1, $B84-AA$5&lt;0),"",ROUND(($B84-AA$5)*'수학 표준점수 테이블'!$H$10+AA$5*'수학 표준점수 테이블'!$H$11+'수학 표준점수 테이블'!$H$14,0))</f>
        <v>81</v>
      </c>
      <c r="AB84" s="34"/>
      <c r="AC84" s="34">
        <f t="shared" si="7"/>
        <v>81</v>
      </c>
      <c r="AD84" s="34">
        <f t="shared" si="8"/>
        <v>81</v>
      </c>
      <c r="AE84" s="35">
        <f t="shared" si="10"/>
        <v>81</v>
      </c>
      <c r="AF84" s="35">
        <f t="shared" si="11"/>
        <v>6</v>
      </c>
      <c r="AG84" s="35">
        <f t="shared" si="11"/>
        <v>6</v>
      </c>
      <c r="AH84" s="35">
        <f t="shared" si="12"/>
        <v>6</v>
      </c>
      <c r="AI84" s="194" t="str">
        <f t="shared" si="9"/>
        <v>6등급</v>
      </c>
      <c r="AJ84" s="32" t="e">
        <f>IF(AC84=AD84,VLOOKUP(AE84,'인원 입력 기능'!$B$5:$F$102,6,0), VLOOKUP(AC84,'인원 입력 기능'!$B$5:$F$102,6,0)&amp;" ~ "&amp;VLOOKUP(AD84,'인원 입력 기능'!$B$5:$F$102,6,0))</f>
        <v>#REF!</v>
      </c>
    </row>
    <row r="85" spans="1:36">
      <c r="A85" s="16"/>
      <c r="B85" s="88">
        <v>21</v>
      </c>
      <c r="C85" s="76" t="str">
        <f>IF(OR($B85-C$5&gt;74, $B85-C$5=73, $B85-C$5=1, $B85-C$5&lt;0),"",ROUND(($B85-C$5)*'수학 표준점수 테이블'!$H$10+C$5*'수학 표준점수 테이블'!$H$11+'수학 표준점수 테이블'!$H$14,0))</f>
        <v/>
      </c>
      <c r="D85" s="76" t="str">
        <f>IF(OR($B85-D$5&gt;74, $B85-D$5=73, $B85-D$5=1, $B85-D$5&lt;0),"",ROUND(($B85-D$5)*'수학 표준점수 테이블'!$H$10+D$5*'수학 표준점수 테이블'!$H$11+'수학 표준점수 테이블'!$H$14,0))</f>
        <v/>
      </c>
      <c r="E85" s="76" t="str">
        <f>IF(OR($B85-E$5&gt;74, $B85-E$5=73, $B85-E$5=1, $B85-E$5&lt;0),"",ROUND(($B85-E$5)*'수학 표준점수 테이블'!$H$10+E$5*'수학 표준점수 테이블'!$H$11+'수학 표준점수 테이블'!$H$14,0))</f>
        <v/>
      </c>
      <c r="F85" s="76" t="str">
        <f>IF(OR($B85-F$5&gt;74, $B85-F$5=73, $B85-F$5=1, $B85-F$5&lt;0),"",ROUND(($B85-F$5)*'수학 표준점수 테이블'!$H$10+F$5*'수학 표준점수 테이블'!$H$11+'수학 표준점수 테이블'!$H$14,0))</f>
        <v/>
      </c>
      <c r="G85" s="76">
        <f>IF(OR($B85-G$5&gt;74, $B85-G$5=73, $B85-G$5=1, $B85-G$5&lt;0),"",ROUND(($B85-G$5)*'수학 표준점수 테이블'!$H$10+G$5*'수학 표준점수 테이블'!$H$11+'수학 표준점수 테이블'!$H$14,0))</f>
        <v>80</v>
      </c>
      <c r="H85" s="76" t="str">
        <f>IF(OR($B85-H$5&gt;74, $B85-H$5=73, $B85-H$5=1, $B85-H$5&lt;0),"",ROUND(($B85-H$5)*'수학 표준점수 테이블'!$H$10+H$5*'수학 표준점수 테이블'!$H$11+'수학 표준점수 테이블'!$H$14,0))</f>
        <v/>
      </c>
      <c r="I85" s="76">
        <f>IF(OR($B85-I$5&gt;74, $B85-I$5=73, $B85-I$5=1, $B85-I$5&lt;0),"",ROUND(($B85-I$5)*'수학 표준점수 테이블'!$H$10+I$5*'수학 표준점수 테이블'!$H$11+'수학 표준점수 테이블'!$H$14,0))</f>
        <v>80</v>
      </c>
      <c r="J85" s="76">
        <f>IF(OR($B85-J$5&gt;74, $B85-J$5=73, $B85-J$5=1, $B85-J$5&lt;0),"",ROUND(($B85-J$5)*'수학 표준점수 테이블'!$H$10+J$5*'수학 표준점수 테이블'!$H$11+'수학 표준점수 테이블'!$H$14,0))</f>
        <v>80</v>
      </c>
      <c r="K85" s="76">
        <f>IF(OR($B85-K$5&gt;74, $B85-K$5=73, $B85-K$5=1, $B85-K$5&lt;0),"",ROUND(($B85-K$5)*'수학 표준점수 테이블'!$H$10+K$5*'수학 표준점수 테이블'!$H$11+'수학 표준점수 테이블'!$H$14,0))</f>
        <v>80</v>
      </c>
      <c r="L85" s="76">
        <f>IF(OR($B85-L$5&gt;74, $B85-L$5=73, $B85-L$5=1, $B85-L$5&lt;0),"",ROUND(($B85-L$5)*'수학 표준점수 테이블'!$H$10+L$5*'수학 표준점수 테이블'!$H$11+'수학 표준점수 테이블'!$H$14,0))</f>
        <v>80</v>
      </c>
      <c r="M85" s="76">
        <f>IF(OR($B85-M$5&gt;74, $B85-M$5=73, $B85-M$5=1, $B85-M$5&lt;0),"",ROUND(($B85-M$5)*'수학 표준점수 테이블'!$H$10+M$5*'수학 표준점수 테이블'!$H$11+'수학 표준점수 테이블'!$H$14,0))</f>
        <v>80</v>
      </c>
      <c r="N85" s="76">
        <f>IF(OR($B85-N$5&gt;74, $B85-N$5=73, $B85-N$5=1, $B85-N$5&lt;0),"",ROUND(($B85-N$5)*'수학 표준점수 테이블'!$H$10+N$5*'수학 표준점수 테이블'!$H$11+'수학 표준점수 테이블'!$H$14,0))</f>
        <v>80</v>
      </c>
      <c r="O85" s="76">
        <f>IF(OR($B85-O$5&gt;74, $B85-O$5=73, $B85-O$5=1, $B85-O$5&lt;0),"",ROUND(($B85-O$5)*'수학 표준점수 테이블'!$H$10+O$5*'수학 표준점수 테이블'!$H$11+'수학 표준점수 테이블'!$H$14,0))</f>
        <v>80</v>
      </c>
      <c r="P85" s="76">
        <f>IF(OR($B85-P$5&gt;74, $B85-P$5=73, $B85-P$5=1, $B85-P$5&lt;0),"",ROUND(($B85-P$5)*'수학 표준점수 테이블'!$H$10+P$5*'수학 표준점수 테이블'!$H$11+'수학 표준점수 테이블'!$H$14,0))</f>
        <v>80</v>
      </c>
      <c r="Q85" s="76">
        <f>IF(OR($B85-Q$5&gt;74, $B85-Q$5=73, $B85-Q$5=1, $B85-Q$5&lt;0),"",ROUND(($B85-Q$5)*'수학 표준점수 테이블'!$H$10+Q$5*'수학 표준점수 테이블'!$H$11+'수학 표준점수 테이블'!$H$14,0))</f>
        <v>80</v>
      </c>
      <c r="R85" s="76">
        <f>IF(OR($B85-R$5&gt;74, $B85-R$5=73, $B85-R$5=1, $B85-R$5&lt;0),"",ROUND(($B85-R$5)*'수학 표준점수 테이블'!$H$10+R$5*'수학 표준점수 테이블'!$H$11+'수학 표준점수 테이블'!$H$14,0))</f>
        <v>80</v>
      </c>
      <c r="S85" s="76">
        <f>IF(OR($B85-S$5&gt;74, $B85-S$5=73, $B85-S$5=1, $B85-S$5&lt;0),"",ROUND(($B85-S$5)*'수학 표준점수 테이블'!$H$10+S$5*'수학 표준점수 테이블'!$H$11+'수학 표준점수 테이블'!$H$14,0))</f>
        <v>80</v>
      </c>
      <c r="T85" s="76">
        <f>IF(OR($B85-T$5&gt;74, $B85-T$5=73, $B85-T$5=1, $B85-T$5&lt;0),"",ROUND(($B85-T$5)*'수학 표준점수 테이블'!$H$10+T$5*'수학 표준점수 테이블'!$H$11+'수학 표준점수 테이블'!$H$14,0))</f>
        <v>80</v>
      </c>
      <c r="U85" s="76">
        <f>IF(OR($B85-U$5&gt;74, $B85-U$5=73, $B85-U$5=1, $B85-U$5&lt;0),"",ROUND(($B85-U$5)*'수학 표준점수 테이블'!$H$10+U$5*'수학 표준점수 테이블'!$H$11+'수학 표준점수 테이블'!$H$14,0))</f>
        <v>80</v>
      </c>
      <c r="V85" s="76">
        <f>IF(OR($B85-V$5&gt;74, $B85-V$5=73, $B85-V$5=1, $B85-V$5&lt;0),"",ROUND(($B85-V$5)*'수학 표준점수 테이블'!$H$10+V$5*'수학 표준점수 테이블'!$H$11+'수학 표준점수 테이블'!$H$14,0))</f>
        <v>80</v>
      </c>
      <c r="W85" s="76">
        <f>IF(OR($B85-W$5&gt;74, $B85-W$5=73, $B85-W$5=1, $B85-W$5&lt;0),"",ROUND(($B85-W$5)*'수학 표준점수 테이블'!$H$10+W$5*'수학 표준점수 테이블'!$H$11+'수학 표준점수 테이블'!$H$14,0))</f>
        <v>80</v>
      </c>
      <c r="X85" s="76">
        <f>IF(OR($B85-X$5&gt;74, $B85-X$5=73, $B85-X$5=1, $B85-X$5&lt;0),"",ROUND(($B85-X$5)*'수학 표준점수 테이블'!$H$10+X$5*'수학 표준점수 테이블'!$H$11+'수학 표준점수 테이블'!$H$14,0))</f>
        <v>80</v>
      </c>
      <c r="Y85" s="76">
        <f>IF(OR($B85-Y$5&gt;74, $B85-Y$5=73, $B85-Y$5=1, $B85-Y$5&lt;0),"",ROUND(($B85-Y$5)*'수학 표준점수 테이블'!$H$10+Y$5*'수학 표준점수 테이블'!$H$11+'수학 표준점수 테이블'!$H$14,0))</f>
        <v>80</v>
      </c>
      <c r="Z85" s="76">
        <f>IF(OR($B85-Z$5&gt;74, $B85-Z$5=73, $B85-Z$5=1, $B85-Z$5&lt;0),"",ROUND(($B85-Z$5)*'수학 표준점수 테이블'!$H$10+Z$5*'수학 표준점수 테이블'!$H$11+'수학 표준점수 테이블'!$H$14,0))</f>
        <v>80</v>
      </c>
      <c r="AA85" s="77">
        <f>IF(OR($B85-AA$5&gt;74, $B85-AA$5=73, $B85-AA$5=1, $B85-AA$5&lt;0),"",ROUND(($B85-AA$5)*'수학 표준점수 테이블'!$H$10+AA$5*'수학 표준점수 테이블'!$H$11+'수학 표준점수 테이블'!$H$14,0))</f>
        <v>80</v>
      </c>
      <c r="AB85" s="34"/>
      <c r="AC85" s="34">
        <f t="shared" si="7"/>
        <v>80</v>
      </c>
      <c r="AD85" s="34">
        <f t="shared" si="8"/>
        <v>80</v>
      </c>
      <c r="AE85" s="35">
        <f t="shared" si="10"/>
        <v>80</v>
      </c>
      <c r="AF85" s="35">
        <f t="shared" si="11"/>
        <v>7</v>
      </c>
      <c r="AG85" s="35">
        <f t="shared" si="11"/>
        <v>7</v>
      </c>
      <c r="AH85" s="35">
        <f t="shared" si="12"/>
        <v>7</v>
      </c>
      <c r="AI85" s="194" t="str">
        <f t="shared" si="9"/>
        <v>7등급</v>
      </c>
      <c r="AJ85" s="32" t="e">
        <f>IF(AC85=AD85,VLOOKUP(AE85,'인원 입력 기능'!$B$5:$F$102,6,0), VLOOKUP(AC85,'인원 입력 기능'!$B$5:$F$102,6,0)&amp;" ~ "&amp;VLOOKUP(AD85,'인원 입력 기능'!$B$5:$F$102,6,0))</f>
        <v>#REF!</v>
      </c>
    </row>
    <row r="86" spans="1:36">
      <c r="A86" s="16"/>
      <c r="B86" s="84">
        <v>20</v>
      </c>
      <c r="C86" s="68" t="str">
        <f>IF(OR($B86-C$5&gt;74, $B86-C$5=73, $B86-C$5=1, $B86-C$5&lt;0),"",ROUND(($B86-C$5)*'수학 표준점수 테이블'!$H$10+C$5*'수학 표준점수 테이블'!$H$11+'수학 표준점수 테이블'!$H$14,0))</f>
        <v/>
      </c>
      <c r="D86" s="68" t="str">
        <f>IF(OR($B86-D$5&gt;74, $B86-D$5=73, $B86-D$5=1, $B86-D$5&lt;0),"",ROUND(($B86-D$5)*'수학 표준점수 테이블'!$H$10+D$5*'수학 표준점수 테이블'!$H$11+'수학 표준점수 테이블'!$H$14,0))</f>
        <v/>
      </c>
      <c r="E86" s="68" t="str">
        <f>IF(OR($B86-E$5&gt;74, $B86-E$5=73, $B86-E$5=1, $B86-E$5&lt;0),"",ROUND(($B86-E$5)*'수학 표준점수 테이블'!$H$10+E$5*'수학 표준점수 테이블'!$H$11+'수학 표준점수 테이블'!$H$14,0))</f>
        <v/>
      </c>
      <c r="F86" s="68" t="str">
        <f>IF(OR($B86-F$5&gt;74, $B86-F$5=73, $B86-F$5=1, $B86-F$5&lt;0),"",ROUND(($B86-F$5)*'수학 표준점수 테이블'!$H$10+F$5*'수학 표준점수 테이블'!$H$11+'수학 표준점수 테이블'!$H$14,0))</f>
        <v/>
      </c>
      <c r="G86" s="68" t="str">
        <f>IF(OR($B86-G$5&gt;74, $B86-G$5=73, $B86-G$5=1, $B86-G$5&lt;0),"",ROUND(($B86-G$5)*'수학 표준점수 테이블'!$H$10+G$5*'수학 표준점수 테이블'!$H$11+'수학 표준점수 테이블'!$H$14,0))</f>
        <v/>
      </c>
      <c r="H86" s="68">
        <f>IF(OR($B86-H$5&gt;74, $B86-H$5=73, $B86-H$5=1, $B86-H$5&lt;0),"",ROUND(($B86-H$5)*'수학 표준점수 테이블'!$H$10+H$5*'수학 표준점수 테이블'!$H$11+'수학 표준점수 테이블'!$H$14,0))</f>
        <v>79</v>
      </c>
      <c r="I86" s="68" t="str">
        <f>IF(OR($B86-I$5&gt;74, $B86-I$5=73, $B86-I$5=1, $B86-I$5&lt;0),"",ROUND(($B86-I$5)*'수학 표준점수 테이블'!$H$10+I$5*'수학 표준점수 테이블'!$H$11+'수학 표준점수 테이블'!$H$14,0))</f>
        <v/>
      </c>
      <c r="J86" s="68">
        <f>IF(OR($B86-J$5&gt;74, $B86-J$5=73, $B86-J$5=1, $B86-J$5&lt;0),"",ROUND(($B86-J$5)*'수학 표준점수 테이블'!$H$10+J$5*'수학 표준점수 테이블'!$H$11+'수학 표준점수 테이블'!$H$14,0))</f>
        <v>79</v>
      </c>
      <c r="K86" s="68">
        <f>IF(OR($B86-K$5&gt;74, $B86-K$5=73, $B86-K$5=1, $B86-K$5&lt;0),"",ROUND(($B86-K$5)*'수학 표준점수 테이블'!$H$10+K$5*'수학 표준점수 테이블'!$H$11+'수학 표준점수 테이블'!$H$14,0))</f>
        <v>79</v>
      </c>
      <c r="L86" s="68">
        <f>IF(OR($B86-L$5&gt;74, $B86-L$5=73, $B86-L$5=1, $B86-L$5&lt;0),"",ROUND(($B86-L$5)*'수학 표준점수 테이블'!$H$10+L$5*'수학 표준점수 테이블'!$H$11+'수학 표준점수 테이블'!$H$14,0))</f>
        <v>79</v>
      </c>
      <c r="M86" s="68">
        <f>IF(OR($B86-M$5&gt;74, $B86-M$5=73, $B86-M$5=1, $B86-M$5&lt;0),"",ROUND(($B86-M$5)*'수학 표준점수 테이블'!$H$10+M$5*'수학 표준점수 테이블'!$H$11+'수학 표준점수 테이블'!$H$14,0))</f>
        <v>79</v>
      </c>
      <c r="N86" s="68">
        <f>IF(OR($B86-N$5&gt;74, $B86-N$5=73, $B86-N$5=1, $B86-N$5&lt;0),"",ROUND(($B86-N$5)*'수학 표준점수 테이블'!$H$10+N$5*'수학 표준점수 테이블'!$H$11+'수학 표준점수 테이블'!$H$14,0))</f>
        <v>79</v>
      </c>
      <c r="O86" s="68">
        <f>IF(OR($B86-O$5&gt;74, $B86-O$5=73, $B86-O$5=1, $B86-O$5&lt;0),"",ROUND(($B86-O$5)*'수학 표준점수 테이블'!$H$10+O$5*'수학 표준점수 테이블'!$H$11+'수학 표준점수 테이블'!$H$14,0))</f>
        <v>79</v>
      </c>
      <c r="P86" s="68">
        <f>IF(OR($B86-P$5&gt;74, $B86-P$5=73, $B86-P$5=1, $B86-P$5&lt;0),"",ROUND(($B86-P$5)*'수학 표준점수 테이블'!$H$10+P$5*'수학 표준점수 테이블'!$H$11+'수학 표준점수 테이블'!$H$14,0))</f>
        <v>79</v>
      </c>
      <c r="Q86" s="68">
        <f>IF(OR($B86-Q$5&gt;74, $B86-Q$5=73, $B86-Q$5=1, $B86-Q$5&lt;0),"",ROUND(($B86-Q$5)*'수학 표준점수 테이블'!$H$10+Q$5*'수학 표준점수 테이블'!$H$11+'수학 표준점수 테이블'!$H$14,0))</f>
        <v>79</v>
      </c>
      <c r="R86" s="68">
        <f>IF(OR($B86-R$5&gt;74, $B86-R$5=73, $B86-R$5=1, $B86-R$5&lt;0),"",ROUND(($B86-R$5)*'수학 표준점수 테이블'!$H$10+R$5*'수학 표준점수 테이블'!$H$11+'수학 표준점수 테이블'!$H$14,0))</f>
        <v>79</v>
      </c>
      <c r="S86" s="68">
        <f>IF(OR($B86-S$5&gt;74, $B86-S$5=73, $B86-S$5=1, $B86-S$5&lt;0),"",ROUND(($B86-S$5)*'수학 표준점수 테이블'!$H$10+S$5*'수학 표준점수 테이블'!$H$11+'수학 표준점수 테이블'!$H$14,0))</f>
        <v>79</v>
      </c>
      <c r="T86" s="68">
        <f>IF(OR($B86-T$5&gt;74, $B86-T$5=73, $B86-T$5=1, $B86-T$5&lt;0),"",ROUND(($B86-T$5)*'수학 표준점수 테이블'!$H$10+T$5*'수학 표준점수 테이블'!$H$11+'수학 표준점수 테이블'!$H$14,0))</f>
        <v>79</v>
      </c>
      <c r="U86" s="68">
        <f>IF(OR($B86-U$5&gt;74, $B86-U$5=73, $B86-U$5=1, $B86-U$5&lt;0),"",ROUND(($B86-U$5)*'수학 표준점수 테이블'!$H$10+U$5*'수학 표준점수 테이블'!$H$11+'수학 표준점수 테이블'!$H$14,0))</f>
        <v>79</v>
      </c>
      <c r="V86" s="68">
        <f>IF(OR($B86-V$5&gt;74, $B86-V$5=73, $B86-V$5=1, $B86-V$5&lt;0),"",ROUND(($B86-V$5)*'수학 표준점수 테이블'!$H$10+V$5*'수학 표준점수 테이블'!$H$11+'수학 표준점수 테이블'!$H$14,0))</f>
        <v>79</v>
      </c>
      <c r="W86" s="68">
        <f>IF(OR($B86-W$5&gt;74, $B86-W$5=73, $B86-W$5=1, $B86-W$5&lt;0),"",ROUND(($B86-W$5)*'수학 표준점수 테이블'!$H$10+W$5*'수학 표준점수 테이블'!$H$11+'수학 표준점수 테이블'!$H$14,0))</f>
        <v>79</v>
      </c>
      <c r="X86" s="68">
        <f>IF(OR($B86-X$5&gt;74, $B86-X$5=73, $B86-X$5=1, $B86-X$5&lt;0),"",ROUND(($B86-X$5)*'수학 표준점수 테이블'!$H$10+X$5*'수학 표준점수 테이블'!$H$11+'수학 표준점수 테이블'!$H$14,0))</f>
        <v>79</v>
      </c>
      <c r="Y86" s="68">
        <f>IF(OR($B86-Y$5&gt;74, $B86-Y$5=73, $B86-Y$5=1, $B86-Y$5&lt;0),"",ROUND(($B86-Y$5)*'수학 표준점수 테이블'!$H$10+Y$5*'수학 표준점수 테이블'!$H$11+'수학 표준점수 테이블'!$H$14,0))</f>
        <v>79</v>
      </c>
      <c r="Z86" s="68">
        <f>IF(OR($B86-Z$5&gt;74, $B86-Z$5=73, $B86-Z$5=1, $B86-Z$5&lt;0),"",ROUND(($B86-Z$5)*'수학 표준점수 테이블'!$H$10+Z$5*'수학 표준점수 테이블'!$H$11+'수학 표준점수 테이블'!$H$14,0))</f>
        <v>79</v>
      </c>
      <c r="AA86" s="69">
        <f>IF(OR($B86-AA$5&gt;74, $B86-AA$5=73, $B86-AA$5=1, $B86-AA$5&lt;0),"",ROUND(($B86-AA$5)*'수학 표준점수 테이블'!$H$10+AA$5*'수학 표준점수 테이블'!$H$11+'수학 표준점수 테이블'!$H$14,0))</f>
        <v>79</v>
      </c>
      <c r="AB86" s="34"/>
      <c r="AC86" s="34">
        <f t="shared" si="7"/>
        <v>79</v>
      </c>
      <c r="AD86" s="34">
        <f t="shared" si="8"/>
        <v>79</v>
      </c>
      <c r="AE86" s="35">
        <f t="shared" si="10"/>
        <v>79</v>
      </c>
      <c r="AF86" s="35">
        <f t="shared" si="11"/>
        <v>7</v>
      </c>
      <c r="AG86" s="35">
        <f t="shared" si="11"/>
        <v>7</v>
      </c>
      <c r="AH86" s="35">
        <f t="shared" si="12"/>
        <v>7</v>
      </c>
      <c r="AI86" s="194" t="str">
        <f t="shared" si="9"/>
        <v>7등급</v>
      </c>
      <c r="AJ86" s="32" t="e">
        <f>IF(AC86=AD86,VLOOKUP(AE86,'인원 입력 기능'!$B$5:$F$102,6,0), VLOOKUP(AC86,'인원 입력 기능'!$B$5:$F$102,6,0)&amp;" ~ "&amp;VLOOKUP(AD86,'인원 입력 기능'!$B$5:$F$102,6,0))</f>
        <v>#REF!</v>
      </c>
    </row>
    <row r="87" spans="1:36">
      <c r="A87" s="16"/>
      <c r="B87" s="84">
        <v>19</v>
      </c>
      <c r="C87" s="68" t="str">
        <f>IF(OR($B87-C$5&gt;74, $B87-C$5=73, $B87-C$5=1, $B87-C$5&lt;0),"",ROUND(($B87-C$5)*'수학 표준점수 테이블'!$H$10+C$5*'수학 표준점수 테이블'!$H$11+'수학 표준점수 테이블'!$H$14,0))</f>
        <v/>
      </c>
      <c r="D87" s="68" t="str">
        <f>IF(OR($B87-D$5&gt;74, $B87-D$5=73, $B87-D$5=1, $B87-D$5&lt;0),"",ROUND(($B87-D$5)*'수학 표준점수 테이블'!$H$10+D$5*'수학 표준점수 테이블'!$H$11+'수학 표준점수 테이블'!$H$14,0))</f>
        <v/>
      </c>
      <c r="E87" s="68" t="str">
        <f>IF(OR($B87-E$5&gt;74, $B87-E$5=73, $B87-E$5=1, $B87-E$5&lt;0),"",ROUND(($B87-E$5)*'수학 표준점수 테이블'!$H$10+E$5*'수학 표준점수 테이블'!$H$11+'수학 표준점수 테이블'!$H$14,0))</f>
        <v/>
      </c>
      <c r="F87" s="68" t="str">
        <f>IF(OR($B87-F$5&gt;74, $B87-F$5=73, $B87-F$5=1, $B87-F$5&lt;0),"",ROUND(($B87-F$5)*'수학 표준점수 테이블'!$H$10+F$5*'수학 표준점수 테이블'!$H$11+'수학 표준점수 테이블'!$H$14,0))</f>
        <v/>
      </c>
      <c r="G87" s="68" t="str">
        <f>IF(OR($B87-G$5&gt;74, $B87-G$5=73, $B87-G$5=1, $B87-G$5&lt;0),"",ROUND(($B87-G$5)*'수학 표준점수 테이블'!$H$10+G$5*'수학 표준점수 테이블'!$H$11+'수학 표준점수 테이블'!$H$14,0))</f>
        <v/>
      </c>
      <c r="H87" s="68" t="str">
        <f>IF(OR($B87-H$5&gt;74, $B87-H$5=73, $B87-H$5=1, $B87-H$5&lt;0),"",ROUND(($B87-H$5)*'수학 표준점수 테이블'!$H$10+H$5*'수학 표준점수 테이블'!$H$11+'수학 표준점수 테이블'!$H$14,0))</f>
        <v/>
      </c>
      <c r="I87" s="68">
        <f>IF(OR($B87-I$5&gt;74, $B87-I$5=73, $B87-I$5=1, $B87-I$5&lt;0),"",ROUND(($B87-I$5)*'수학 표준점수 테이블'!$H$10+I$5*'수학 표준점수 테이블'!$H$11+'수학 표준점수 테이블'!$H$14,0))</f>
        <v>79</v>
      </c>
      <c r="J87" s="68" t="str">
        <f>IF(OR($B87-J$5&gt;74, $B87-J$5=73, $B87-J$5=1, $B87-J$5&lt;0),"",ROUND(($B87-J$5)*'수학 표준점수 테이블'!$H$10+J$5*'수학 표준점수 테이블'!$H$11+'수학 표준점수 테이블'!$H$14,0))</f>
        <v/>
      </c>
      <c r="K87" s="68">
        <f>IF(OR($B87-K$5&gt;74, $B87-K$5=73, $B87-K$5=1, $B87-K$5&lt;0),"",ROUND(($B87-K$5)*'수학 표준점수 테이블'!$H$10+K$5*'수학 표준점수 테이블'!$H$11+'수학 표준점수 테이블'!$H$14,0))</f>
        <v>79</v>
      </c>
      <c r="L87" s="68">
        <f>IF(OR($B87-L$5&gt;74, $B87-L$5=73, $B87-L$5=1, $B87-L$5&lt;0),"",ROUND(($B87-L$5)*'수학 표준점수 테이블'!$H$10+L$5*'수학 표준점수 테이블'!$H$11+'수학 표준점수 테이블'!$H$14,0))</f>
        <v>79</v>
      </c>
      <c r="M87" s="68">
        <f>IF(OR($B87-M$5&gt;74, $B87-M$5=73, $B87-M$5=1, $B87-M$5&lt;0),"",ROUND(($B87-M$5)*'수학 표준점수 테이블'!$H$10+M$5*'수학 표준점수 테이블'!$H$11+'수학 표준점수 테이블'!$H$14,0))</f>
        <v>79</v>
      </c>
      <c r="N87" s="68">
        <f>IF(OR($B87-N$5&gt;74, $B87-N$5=73, $B87-N$5=1, $B87-N$5&lt;0),"",ROUND(($B87-N$5)*'수학 표준점수 테이블'!$H$10+N$5*'수학 표준점수 테이블'!$H$11+'수학 표준점수 테이블'!$H$14,0))</f>
        <v>79</v>
      </c>
      <c r="O87" s="68">
        <f>IF(OR($B87-O$5&gt;74, $B87-O$5=73, $B87-O$5=1, $B87-O$5&lt;0),"",ROUND(($B87-O$5)*'수학 표준점수 테이블'!$H$10+O$5*'수학 표준점수 테이블'!$H$11+'수학 표준점수 테이블'!$H$14,0))</f>
        <v>79</v>
      </c>
      <c r="P87" s="68">
        <f>IF(OR($B87-P$5&gt;74, $B87-P$5=73, $B87-P$5=1, $B87-P$5&lt;0),"",ROUND(($B87-P$5)*'수학 표준점수 테이블'!$H$10+P$5*'수학 표준점수 테이블'!$H$11+'수학 표준점수 테이블'!$H$14,0))</f>
        <v>79</v>
      </c>
      <c r="Q87" s="68">
        <f>IF(OR($B87-Q$5&gt;74, $B87-Q$5=73, $B87-Q$5=1, $B87-Q$5&lt;0),"",ROUND(($B87-Q$5)*'수학 표준점수 테이블'!$H$10+Q$5*'수학 표준점수 테이블'!$H$11+'수학 표준점수 테이블'!$H$14,0))</f>
        <v>79</v>
      </c>
      <c r="R87" s="68">
        <f>IF(OR($B87-R$5&gt;74, $B87-R$5=73, $B87-R$5=1, $B87-R$5&lt;0),"",ROUND(($B87-R$5)*'수학 표준점수 테이블'!$H$10+R$5*'수학 표준점수 테이블'!$H$11+'수학 표준점수 테이블'!$H$14,0))</f>
        <v>79</v>
      </c>
      <c r="S87" s="68">
        <f>IF(OR($B87-S$5&gt;74, $B87-S$5=73, $B87-S$5=1, $B87-S$5&lt;0),"",ROUND(($B87-S$5)*'수학 표준점수 테이블'!$H$10+S$5*'수학 표준점수 테이블'!$H$11+'수학 표준점수 테이블'!$H$14,0))</f>
        <v>79</v>
      </c>
      <c r="T87" s="68">
        <f>IF(OR($B87-T$5&gt;74, $B87-T$5=73, $B87-T$5=1, $B87-T$5&lt;0),"",ROUND(($B87-T$5)*'수학 표준점수 테이블'!$H$10+T$5*'수학 표준점수 테이블'!$H$11+'수학 표준점수 테이블'!$H$14,0))</f>
        <v>79</v>
      </c>
      <c r="U87" s="68">
        <f>IF(OR($B87-U$5&gt;74, $B87-U$5=73, $B87-U$5=1, $B87-U$5&lt;0),"",ROUND(($B87-U$5)*'수학 표준점수 테이블'!$H$10+U$5*'수학 표준점수 테이블'!$H$11+'수학 표준점수 테이블'!$H$14,0))</f>
        <v>78</v>
      </c>
      <c r="V87" s="68">
        <f>IF(OR($B87-V$5&gt;74, $B87-V$5=73, $B87-V$5=1, $B87-V$5&lt;0),"",ROUND(($B87-V$5)*'수학 표준점수 테이블'!$H$10+V$5*'수학 표준점수 테이블'!$H$11+'수학 표준점수 테이블'!$H$14,0))</f>
        <v>78</v>
      </c>
      <c r="W87" s="68">
        <f>IF(OR($B87-W$5&gt;74, $B87-W$5=73, $B87-W$5=1, $B87-W$5&lt;0),"",ROUND(($B87-W$5)*'수학 표준점수 테이블'!$H$10+W$5*'수학 표준점수 테이블'!$H$11+'수학 표준점수 테이블'!$H$14,0))</f>
        <v>78</v>
      </c>
      <c r="X87" s="68">
        <f>IF(OR($B87-X$5&gt;74, $B87-X$5=73, $B87-X$5=1, $B87-X$5&lt;0),"",ROUND(($B87-X$5)*'수학 표준점수 테이블'!$H$10+X$5*'수학 표준점수 테이블'!$H$11+'수학 표준점수 테이블'!$H$14,0))</f>
        <v>78</v>
      </c>
      <c r="Y87" s="68">
        <f>IF(OR($B87-Y$5&gt;74, $B87-Y$5=73, $B87-Y$5=1, $B87-Y$5&lt;0),"",ROUND(($B87-Y$5)*'수학 표준점수 테이블'!$H$10+Y$5*'수학 표준점수 테이블'!$H$11+'수학 표준점수 테이블'!$H$14,0))</f>
        <v>78</v>
      </c>
      <c r="Z87" s="68">
        <f>IF(OR($B87-Z$5&gt;74, $B87-Z$5=73, $B87-Z$5=1, $B87-Z$5&lt;0),"",ROUND(($B87-Z$5)*'수학 표준점수 테이블'!$H$10+Z$5*'수학 표준점수 테이블'!$H$11+'수학 표준점수 테이블'!$H$14,0))</f>
        <v>78</v>
      </c>
      <c r="AA87" s="69">
        <f>IF(OR($B87-AA$5&gt;74, $B87-AA$5=73, $B87-AA$5=1, $B87-AA$5&lt;0),"",ROUND(($B87-AA$5)*'수학 표준점수 테이블'!$H$10+AA$5*'수학 표준점수 테이블'!$H$11+'수학 표준점수 테이블'!$H$14,0))</f>
        <v>78</v>
      </c>
      <c r="AB87" s="34"/>
      <c r="AC87" s="34">
        <f t="shared" si="7"/>
        <v>78</v>
      </c>
      <c r="AD87" s="34">
        <f t="shared" si="8"/>
        <v>79</v>
      </c>
      <c r="AE87" s="35" t="str">
        <f t="shared" si="10"/>
        <v>78 ~ 79</v>
      </c>
      <c r="AF87" s="35">
        <f t="shared" si="11"/>
        <v>7</v>
      </c>
      <c r="AG87" s="35">
        <f t="shared" si="11"/>
        <v>7</v>
      </c>
      <c r="AH87" s="35">
        <f t="shared" si="12"/>
        <v>7</v>
      </c>
      <c r="AI87" s="194" t="str">
        <f t="shared" si="9"/>
        <v>7등급</v>
      </c>
      <c r="AJ87" s="32" t="e">
        <f>IF(AC87=AD87,VLOOKUP(AE87,'인원 입력 기능'!$B$5:$F$102,6,0), VLOOKUP(AC87,'인원 입력 기능'!$B$5:$F$102,6,0)&amp;" ~ "&amp;VLOOKUP(AD87,'인원 입력 기능'!$B$5:$F$102,6,0))</f>
        <v>#REF!</v>
      </c>
    </row>
    <row r="88" spans="1:36">
      <c r="A88" s="16"/>
      <c r="B88" s="84">
        <v>18</v>
      </c>
      <c r="C88" s="68" t="str">
        <f>IF(OR($B88-C$5&gt;74, $B88-C$5=73, $B88-C$5=1, $B88-C$5&lt;0),"",ROUND(($B88-C$5)*'수학 표준점수 테이블'!$H$10+C$5*'수학 표준점수 테이블'!$H$11+'수학 표준점수 테이블'!$H$14,0))</f>
        <v/>
      </c>
      <c r="D88" s="68" t="str">
        <f>IF(OR($B88-D$5&gt;74, $B88-D$5=73, $B88-D$5=1, $B88-D$5&lt;0),"",ROUND(($B88-D$5)*'수학 표준점수 테이블'!$H$10+D$5*'수학 표준점수 테이블'!$H$11+'수학 표준점수 테이블'!$H$14,0))</f>
        <v/>
      </c>
      <c r="E88" s="68" t="str">
        <f>IF(OR($B88-E$5&gt;74, $B88-E$5=73, $B88-E$5=1, $B88-E$5&lt;0),"",ROUND(($B88-E$5)*'수학 표준점수 테이블'!$H$10+E$5*'수학 표준점수 테이블'!$H$11+'수학 표준점수 테이블'!$H$14,0))</f>
        <v/>
      </c>
      <c r="F88" s="68" t="str">
        <f>IF(OR($B88-F$5&gt;74, $B88-F$5=73, $B88-F$5=1, $B88-F$5&lt;0),"",ROUND(($B88-F$5)*'수학 표준점수 테이블'!$H$10+F$5*'수학 표준점수 테이블'!$H$11+'수학 표준점수 테이블'!$H$14,0))</f>
        <v/>
      </c>
      <c r="G88" s="68" t="str">
        <f>IF(OR($B88-G$5&gt;74, $B88-G$5=73, $B88-G$5=1, $B88-G$5&lt;0),"",ROUND(($B88-G$5)*'수학 표준점수 테이블'!$H$10+G$5*'수학 표준점수 테이블'!$H$11+'수학 표준점수 테이블'!$H$14,0))</f>
        <v/>
      </c>
      <c r="H88" s="68" t="str">
        <f>IF(OR($B88-H$5&gt;74, $B88-H$5=73, $B88-H$5=1, $B88-H$5&lt;0),"",ROUND(($B88-H$5)*'수학 표준점수 테이블'!$H$10+H$5*'수학 표준점수 테이블'!$H$11+'수학 표준점수 테이블'!$H$14,0))</f>
        <v/>
      </c>
      <c r="I88" s="68" t="str">
        <f>IF(OR($B88-I$5&gt;74, $B88-I$5=73, $B88-I$5=1, $B88-I$5&lt;0),"",ROUND(($B88-I$5)*'수학 표준점수 테이블'!$H$10+I$5*'수학 표준점수 테이블'!$H$11+'수학 표준점수 테이블'!$H$14,0))</f>
        <v/>
      </c>
      <c r="J88" s="68">
        <f>IF(OR($B88-J$5&gt;74, $B88-J$5=73, $B88-J$5=1, $B88-J$5&lt;0),"",ROUND(($B88-J$5)*'수학 표준점수 테이블'!$H$10+J$5*'수학 표준점수 테이블'!$H$11+'수학 표준점수 테이블'!$H$14,0))</f>
        <v>78</v>
      </c>
      <c r="K88" s="68" t="str">
        <f>IF(OR($B88-K$5&gt;74, $B88-K$5=73, $B88-K$5=1, $B88-K$5&lt;0),"",ROUND(($B88-K$5)*'수학 표준점수 테이블'!$H$10+K$5*'수학 표준점수 테이블'!$H$11+'수학 표준점수 테이블'!$H$14,0))</f>
        <v/>
      </c>
      <c r="L88" s="68">
        <f>IF(OR($B88-L$5&gt;74, $B88-L$5=73, $B88-L$5=1, $B88-L$5&lt;0),"",ROUND(($B88-L$5)*'수학 표준점수 테이블'!$H$10+L$5*'수학 표준점수 테이블'!$H$11+'수학 표준점수 테이블'!$H$14,0))</f>
        <v>78</v>
      </c>
      <c r="M88" s="68">
        <f>IF(OR($B88-M$5&gt;74, $B88-M$5=73, $B88-M$5=1, $B88-M$5&lt;0),"",ROUND(($B88-M$5)*'수학 표준점수 테이블'!$H$10+M$5*'수학 표준점수 테이블'!$H$11+'수학 표준점수 테이블'!$H$14,0))</f>
        <v>78</v>
      </c>
      <c r="N88" s="68">
        <f>IF(OR($B88-N$5&gt;74, $B88-N$5=73, $B88-N$5=1, $B88-N$5&lt;0),"",ROUND(($B88-N$5)*'수학 표준점수 테이블'!$H$10+N$5*'수학 표준점수 테이블'!$H$11+'수학 표준점수 테이블'!$H$14,0))</f>
        <v>78</v>
      </c>
      <c r="O88" s="68">
        <f>IF(OR($B88-O$5&gt;74, $B88-O$5=73, $B88-O$5=1, $B88-O$5&lt;0),"",ROUND(($B88-O$5)*'수학 표준점수 테이블'!$H$10+O$5*'수학 표준점수 테이블'!$H$11+'수학 표준점수 테이블'!$H$14,0))</f>
        <v>78</v>
      </c>
      <c r="P88" s="68">
        <f>IF(OR($B88-P$5&gt;74, $B88-P$5=73, $B88-P$5=1, $B88-P$5&lt;0),"",ROUND(($B88-P$5)*'수학 표준점수 테이블'!$H$10+P$5*'수학 표준점수 테이블'!$H$11+'수학 표준점수 테이블'!$H$14,0))</f>
        <v>78</v>
      </c>
      <c r="Q88" s="68">
        <f>IF(OR($B88-Q$5&gt;74, $B88-Q$5=73, $B88-Q$5=1, $B88-Q$5&lt;0),"",ROUND(($B88-Q$5)*'수학 표준점수 테이블'!$H$10+Q$5*'수학 표준점수 테이블'!$H$11+'수학 표준점수 테이블'!$H$14,0))</f>
        <v>78</v>
      </c>
      <c r="R88" s="68">
        <f>IF(OR($B88-R$5&gt;74, $B88-R$5=73, $B88-R$5=1, $B88-R$5&lt;0),"",ROUND(($B88-R$5)*'수학 표준점수 테이블'!$H$10+R$5*'수학 표준점수 테이블'!$H$11+'수학 표준점수 테이블'!$H$14,0))</f>
        <v>78</v>
      </c>
      <c r="S88" s="68">
        <f>IF(OR($B88-S$5&gt;74, $B88-S$5=73, $B88-S$5=1, $B88-S$5&lt;0),"",ROUND(($B88-S$5)*'수학 표준점수 테이블'!$H$10+S$5*'수학 표준점수 테이블'!$H$11+'수학 표준점수 테이블'!$H$14,0))</f>
        <v>78</v>
      </c>
      <c r="T88" s="68">
        <f>IF(OR($B88-T$5&gt;74, $B88-T$5=73, $B88-T$5=1, $B88-T$5&lt;0),"",ROUND(($B88-T$5)*'수학 표준점수 테이블'!$H$10+T$5*'수학 표준점수 테이블'!$H$11+'수학 표준점수 테이블'!$H$14,0))</f>
        <v>78</v>
      </c>
      <c r="U88" s="68">
        <f>IF(OR($B88-U$5&gt;74, $B88-U$5=73, $B88-U$5=1, $B88-U$5&lt;0),"",ROUND(($B88-U$5)*'수학 표준점수 테이블'!$H$10+U$5*'수학 표준점수 테이블'!$H$11+'수학 표준점수 테이블'!$H$14,0))</f>
        <v>78</v>
      </c>
      <c r="V88" s="68">
        <f>IF(OR($B88-V$5&gt;74, $B88-V$5=73, $B88-V$5=1, $B88-V$5&lt;0),"",ROUND(($B88-V$5)*'수학 표준점수 테이블'!$H$10+V$5*'수학 표준점수 테이블'!$H$11+'수학 표준점수 테이블'!$H$14,0))</f>
        <v>78</v>
      </c>
      <c r="W88" s="68">
        <f>IF(OR($B88-W$5&gt;74, $B88-W$5=73, $B88-W$5=1, $B88-W$5&lt;0),"",ROUND(($B88-W$5)*'수학 표준점수 테이블'!$H$10+W$5*'수학 표준점수 테이블'!$H$11+'수학 표준점수 테이블'!$H$14,0))</f>
        <v>78</v>
      </c>
      <c r="X88" s="68">
        <f>IF(OR($B88-X$5&gt;74, $B88-X$5=73, $B88-X$5=1, $B88-X$5&lt;0),"",ROUND(($B88-X$5)*'수학 표준점수 테이블'!$H$10+X$5*'수학 표준점수 테이블'!$H$11+'수학 표준점수 테이블'!$H$14,0))</f>
        <v>78</v>
      </c>
      <c r="Y88" s="68">
        <f>IF(OR($B88-Y$5&gt;74, $B88-Y$5=73, $B88-Y$5=1, $B88-Y$5&lt;0),"",ROUND(($B88-Y$5)*'수학 표준점수 테이블'!$H$10+Y$5*'수학 표준점수 테이블'!$H$11+'수학 표준점수 테이블'!$H$14,0))</f>
        <v>78</v>
      </c>
      <c r="Z88" s="68">
        <f>IF(OR($B88-Z$5&gt;74, $B88-Z$5=73, $B88-Z$5=1, $B88-Z$5&lt;0),"",ROUND(($B88-Z$5)*'수학 표준점수 테이블'!$H$10+Z$5*'수학 표준점수 테이블'!$H$11+'수학 표준점수 테이블'!$H$14,0))</f>
        <v>78</v>
      </c>
      <c r="AA88" s="69">
        <f>IF(OR($B88-AA$5&gt;74, $B88-AA$5=73, $B88-AA$5=1, $B88-AA$5&lt;0),"",ROUND(($B88-AA$5)*'수학 표준점수 테이블'!$H$10+AA$5*'수학 표준점수 테이블'!$H$11+'수학 표준점수 테이블'!$H$14,0))</f>
        <v>78</v>
      </c>
      <c r="AB88" s="34"/>
      <c r="AC88" s="34">
        <f t="shared" si="7"/>
        <v>78</v>
      </c>
      <c r="AD88" s="34">
        <f t="shared" si="8"/>
        <v>78</v>
      </c>
      <c r="AE88" s="35">
        <f t="shared" si="10"/>
        <v>78</v>
      </c>
      <c r="AF88" s="35">
        <f t="shared" si="11"/>
        <v>7</v>
      </c>
      <c r="AG88" s="35">
        <f t="shared" si="11"/>
        <v>7</v>
      </c>
      <c r="AH88" s="35">
        <f t="shared" si="12"/>
        <v>7</v>
      </c>
      <c r="AI88" s="194" t="str">
        <f t="shared" si="9"/>
        <v>7등급</v>
      </c>
      <c r="AJ88" s="32" t="e">
        <f>IF(AC88=AD88,VLOOKUP(AE88,'인원 입력 기능'!$B$5:$F$102,6,0), VLOOKUP(AC88,'인원 입력 기능'!$B$5:$F$102,6,0)&amp;" ~ "&amp;VLOOKUP(AD88,'인원 입력 기능'!$B$5:$F$102,6,0))</f>
        <v>#REF!</v>
      </c>
    </row>
    <row r="89" spans="1:36">
      <c r="A89" s="16"/>
      <c r="B89" s="84">
        <v>17</v>
      </c>
      <c r="C89" s="68" t="str">
        <f>IF(OR($B89-C$5&gt;74, $B89-C$5=73, $B89-C$5=1, $B89-C$5&lt;0),"",ROUND(($B89-C$5)*'수학 표준점수 테이블'!$H$10+C$5*'수학 표준점수 테이블'!$H$11+'수학 표준점수 테이블'!$H$14,0))</f>
        <v/>
      </c>
      <c r="D89" s="68" t="str">
        <f>IF(OR($B89-D$5&gt;74, $B89-D$5=73, $B89-D$5=1, $B89-D$5&lt;0),"",ROUND(($B89-D$5)*'수학 표준점수 테이블'!$H$10+D$5*'수학 표준점수 테이블'!$H$11+'수학 표준점수 테이블'!$H$14,0))</f>
        <v/>
      </c>
      <c r="E89" s="68" t="str">
        <f>IF(OR($B89-E$5&gt;74, $B89-E$5=73, $B89-E$5=1, $B89-E$5&lt;0),"",ROUND(($B89-E$5)*'수학 표준점수 테이블'!$H$10+E$5*'수학 표준점수 테이블'!$H$11+'수학 표준점수 테이블'!$H$14,0))</f>
        <v/>
      </c>
      <c r="F89" s="68" t="str">
        <f>IF(OR($B89-F$5&gt;74, $B89-F$5=73, $B89-F$5=1, $B89-F$5&lt;0),"",ROUND(($B89-F$5)*'수학 표준점수 테이블'!$H$10+F$5*'수학 표준점수 테이블'!$H$11+'수학 표준점수 테이블'!$H$14,0))</f>
        <v/>
      </c>
      <c r="G89" s="68" t="str">
        <f>IF(OR($B89-G$5&gt;74, $B89-G$5=73, $B89-G$5=1, $B89-G$5&lt;0),"",ROUND(($B89-G$5)*'수학 표준점수 테이블'!$H$10+G$5*'수학 표준점수 테이블'!$H$11+'수학 표준점수 테이블'!$H$14,0))</f>
        <v/>
      </c>
      <c r="H89" s="68" t="str">
        <f>IF(OR($B89-H$5&gt;74, $B89-H$5=73, $B89-H$5=1, $B89-H$5&lt;0),"",ROUND(($B89-H$5)*'수학 표준점수 테이블'!$H$10+H$5*'수학 표준점수 테이블'!$H$11+'수학 표준점수 테이블'!$H$14,0))</f>
        <v/>
      </c>
      <c r="I89" s="68" t="str">
        <f>IF(OR($B89-I$5&gt;74, $B89-I$5=73, $B89-I$5=1, $B89-I$5&lt;0),"",ROUND(($B89-I$5)*'수학 표준점수 테이블'!$H$10+I$5*'수학 표준점수 테이블'!$H$11+'수학 표준점수 테이블'!$H$14,0))</f>
        <v/>
      </c>
      <c r="J89" s="68" t="str">
        <f>IF(OR($B89-J$5&gt;74, $B89-J$5=73, $B89-J$5=1, $B89-J$5&lt;0),"",ROUND(($B89-J$5)*'수학 표준점수 테이블'!$H$10+J$5*'수학 표준점수 테이블'!$H$11+'수학 표준점수 테이블'!$H$14,0))</f>
        <v/>
      </c>
      <c r="K89" s="68">
        <f>IF(OR($B89-K$5&gt;74, $B89-K$5=73, $B89-K$5=1, $B89-K$5&lt;0),"",ROUND(($B89-K$5)*'수학 표준점수 테이블'!$H$10+K$5*'수학 표준점수 테이블'!$H$11+'수학 표준점수 테이블'!$H$14,0))</f>
        <v>77</v>
      </c>
      <c r="L89" s="68" t="str">
        <f>IF(OR($B89-L$5&gt;74, $B89-L$5=73, $B89-L$5=1, $B89-L$5&lt;0),"",ROUND(($B89-L$5)*'수학 표준점수 테이블'!$H$10+L$5*'수학 표준점수 테이블'!$H$11+'수학 표준점수 테이블'!$H$14,0))</f>
        <v/>
      </c>
      <c r="M89" s="68">
        <f>IF(OR($B89-M$5&gt;74, $B89-M$5=73, $B89-M$5=1, $B89-M$5&lt;0),"",ROUND(($B89-M$5)*'수학 표준점수 테이블'!$H$10+M$5*'수학 표준점수 테이블'!$H$11+'수학 표준점수 테이블'!$H$14,0))</f>
        <v>77</v>
      </c>
      <c r="N89" s="68">
        <f>IF(OR($B89-N$5&gt;74, $B89-N$5=73, $B89-N$5=1, $B89-N$5&lt;0),"",ROUND(($B89-N$5)*'수학 표준점수 테이블'!$H$10+N$5*'수학 표준점수 테이블'!$H$11+'수학 표준점수 테이블'!$H$14,0))</f>
        <v>77</v>
      </c>
      <c r="O89" s="68">
        <f>IF(OR($B89-O$5&gt;74, $B89-O$5=73, $B89-O$5=1, $B89-O$5&lt;0),"",ROUND(($B89-O$5)*'수학 표준점수 테이블'!$H$10+O$5*'수학 표준점수 테이블'!$H$11+'수학 표준점수 테이블'!$H$14,0))</f>
        <v>77</v>
      </c>
      <c r="P89" s="68">
        <f>IF(OR($B89-P$5&gt;74, $B89-P$5=73, $B89-P$5=1, $B89-P$5&lt;0),"",ROUND(($B89-P$5)*'수학 표준점수 테이블'!$H$10+P$5*'수학 표준점수 테이블'!$H$11+'수학 표준점수 테이블'!$H$14,0))</f>
        <v>77</v>
      </c>
      <c r="Q89" s="68">
        <f>IF(OR($B89-Q$5&gt;74, $B89-Q$5=73, $B89-Q$5=1, $B89-Q$5&lt;0),"",ROUND(($B89-Q$5)*'수학 표준점수 테이블'!$H$10+Q$5*'수학 표준점수 테이블'!$H$11+'수학 표준점수 테이블'!$H$14,0))</f>
        <v>77</v>
      </c>
      <c r="R89" s="68">
        <f>IF(OR($B89-R$5&gt;74, $B89-R$5=73, $B89-R$5=1, $B89-R$5&lt;0),"",ROUND(($B89-R$5)*'수학 표준점수 테이블'!$H$10+R$5*'수학 표준점수 테이블'!$H$11+'수학 표준점수 테이블'!$H$14,0))</f>
        <v>77</v>
      </c>
      <c r="S89" s="68">
        <f>IF(OR($B89-S$5&gt;74, $B89-S$5=73, $B89-S$5=1, $B89-S$5&lt;0),"",ROUND(($B89-S$5)*'수학 표준점수 테이블'!$H$10+S$5*'수학 표준점수 테이블'!$H$11+'수학 표준점수 테이블'!$H$14,0))</f>
        <v>77</v>
      </c>
      <c r="T89" s="68">
        <f>IF(OR($B89-T$5&gt;74, $B89-T$5=73, $B89-T$5=1, $B89-T$5&lt;0),"",ROUND(($B89-T$5)*'수학 표준점수 테이블'!$H$10+T$5*'수학 표준점수 테이블'!$H$11+'수학 표준점수 테이블'!$H$14,0))</f>
        <v>77</v>
      </c>
      <c r="U89" s="68">
        <f>IF(OR($B89-U$5&gt;74, $B89-U$5=73, $B89-U$5=1, $B89-U$5&lt;0),"",ROUND(($B89-U$5)*'수학 표준점수 테이블'!$H$10+U$5*'수학 표준점수 테이블'!$H$11+'수학 표준점수 테이블'!$H$14,0))</f>
        <v>77</v>
      </c>
      <c r="V89" s="68">
        <f>IF(OR($B89-V$5&gt;74, $B89-V$5=73, $B89-V$5=1, $B89-V$5&lt;0),"",ROUND(($B89-V$5)*'수학 표준점수 테이블'!$H$10+V$5*'수학 표준점수 테이블'!$H$11+'수학 표준점수 테이블'!$H$14,0))</f>
        <v>77</v>
      </c>
      <c r="W89" s="68">
        <f>IF(OR($B89-W$5&gt;74, $B89-W$5=73, $B89-W$5=1, $B89-W$5&lt;0),"",ROUND(($B89-W$5)*'수학 표준점수 테이블'!$H$10+W$5*'수학 표준점수 테이블'!$H$11+'수학 표준점수 테이블'!$H$14,0))</f>
        <v>77</v>
      </c>
      <c r="X89" s="68">
        <f>IF(OR($B89-X$5&gt;74, $B89-X$5=73, $B89-X$5=1, $B89-X$5&lt;0),"",ROUND(($B89-X$5)*'수학 표준점수 테이블'!$H$10+X$5*'수학 표준점수 테이블'!$H$11+'수학 표준점수 테이블'!$H$14,0))</f>
        <v>77</v>
      </c>
      <c r="Y89" s="68">
        <f>IF(OR($B89-Y$5&gt;74, $B89-Y$5=73, $B89-Y$5=1, $B89-Y$5&lt;0),"",ROUND(($B89-Y$5)*'수학 표준점수 테이블'!$H$10+Y$5*'수학 표준점수 테이블'!$H$11+'수학 표준점수 테이블'!$H$14,0))</f>
        <v>77</v>
      </c>
      <c r="Z89" s="68">
        <f>IF(OR($B89-Z$5&gt;74, $B89-Z$5=73, $B89-Z$5=1, $B89-Z$5&lt;0),"",ROUND(($B89-Z$5)*'수학 표준점수 테이블'!$H$10+Z$5*'수학 표준점수 테이블'!$H$11+'수학 표준점수 테이블'!$H$14,0))</f>
        <v>77</v>
      </c>
      <c r="AA89" s="69">
        <f>IF(OR($B89-AA$5&gt;74, $B89-AA$5=73, $B89-AA$5=1, $B89-AA$5&lt;0),"",ROUND(($B89-AA$5)*'수학 표준점수 테이블'!$H$10+AA$5*'수학 표준점수 테이블'!$H$11+'수학 표준점수 테이블'!$H$14,0))</f>
        <v>77</v>
      </c>
      <c r="AB89" s="34"/>
      <c r="AC89" s="34">
        <f t="shared" si="7"/>
        <v>77</v>
      </c>
      <c r="AD89" s="34">
        <f t="shared" si="8"/>
        <v>77</v>
      </c>
      <c r="AE89" s="35">
        <f t="shared" si="10"/>
        <v>77</v>
      </c>
      <c r="AF89" s="35">
        <f t="shared" si="11"/>
        <v>7</v>
      </c>
      <c r="AG89" s="35">
        <f t="shared" si="11"/>
        <v>7</v>
      </c>
      <c r="AH89" s="35">
        <f t="shared" si="12"/>
        <v>7</v>
      </c>
      <c r="AI89" s="194" t="str">
        <f t="shared" si="9"/>
        <v>7등급</v>
      </c>
      <c r="AJ89" s="32" t="e">
        <f>IF(AC89=AD89,VLOOKUP(AE89,'인원 입력 기능'!$B$5:$F$102,6,0), VLOOKUP(AC89,'인원 입력 기능'!$B$5:$F$102,6,0)&amp;" ~ "&amp;VLOOKUP(AD89,'인원 입력 기능'!$B$5:$F$102,6,0))</f>
        <v>#REF!</v>
      </c>
    </row>
    <row r="90" spans="1:36">
      <c r="A90" s="16"/>
      <c r="B90" s="85">
        <v>16</v>
      </c>
      <c r="C90" s="70" t="str">
        <f>IF(OR($B90-C$5&gt;74, $B90-C$5=73, $B90-C$5=1, $B90-C$5&lt;0),"",ROUND(($B90-C$5)*'수학 표준점수 테이블'!$H$10+C$5*'수학 표준점수 테이블'!$H$11+'수학 표준점수 테이블'!$H$14,0))</f>
        <v/>
      </c>
      <c r="D90" s="70" t="str">
        <f>IF(OR($B90-D$5&gt;74, $B90-D$5=73, $B90-D$5=1, $B90-D$5&lt;0),"",ROUND(($B90-D$5)*'수학 표준점수 테이블'!$H$10+D$5*'수학 표준점수 테이블'!$H$11+'수학 표준점수 테이블'!$H$14,0))</f>
        <v/>
      </c>
      <c r="E90" s="70" t="str">
        <f>IF(OR($B90-E$5&gt;74, $B90-E$5=73, $B90-E$5=1, $B90-E$5&lt;0),"",ROUND(($B90-E$5)*'수학 표준점수 테이블'!$H$10+E$5*'수학 표준점수 테이블'!$H$11+'수학 표준점수 테이블'!$H$14,0))</f>
        <v/>
      </c>
      <c r="F90" s="70" t="str">
        <f>IF(OR($B90-F$5&gt;74, $B90-F$5=73, $B90-F$5=1, $B90-F$5&lt;0),"",ROUND(($B90-F$5)*'수학 표준점수 테이블'!$H$10+F$5*'수학 표준점수 테이블'!$H$11+'수학 표준점수 테이블'!$H$14,0))</f>
        <v/>
      </c>
      <c r="G90" s="70" t="str">
        <f>IF(OR($B90-G$5&gt;74, $B90-G$5=73, $B90-G$5=1, $B90-G$5&lt;0),"",ROUND(($B90-G$5)*'수학 표준점수 테이블'!$H$10+G$5*'수학 표준점수 테이블'!$H$11+'수학 표준점수 테이블'!$H$14,0))</f>
        <v/>
      </c>
      <c r="H90" s="70" t="str">
        <f>IF(OR($B90-H$5&gt;74, $B90-H$5=73, $B90-H$5=1, $B90-H$5&lt;0),"",ROUND(($B90-H$5)*'수학 표준점수 테이블'!$H$10+H$5*'수학 표준점수 테이블'!$H$11+'수학 표준점수 테이블'!$H$14,0))</f>
        <v/>
      </c>
      <c r="I90" s="70" t="str">
        <f>IF(OR($B90-I$5&gt;74, $B90-I$5=73, $B90-I$5=1, $B90-I$5&lt;0),"",ROUND(($B90-I$5)*'수학 표준점수 테이블'!$H$10+I$5*'수학 표준점수 테이블'!$H$11+'수학 표준점수 테이블'!$H$14,0))</f>
        <v/>
      </c>
      <c r="J90" s="70" t="str">
        <f>IF(OR($B90-J$5&gt;74, $B90-J$5=73, $B90-J$5=1, $B90-J$5&lt;0),"",ROUND(($B90-J$5)*'수학 표준점수 테이블'!$H$10+J$5*'수학 표준점수 테이블'!$H$11+'수학 표준점수 테이블'!$H$14,0))</f>
        <v/>
      </c>
      <c r="K90" s="70" t="str">
        <f>IF(OR($B90-K$5&gt;74, $B90-K$5=73, $B90-K$5=1, $B90-K$5&lt;0),"",ROUND(($B90-K$5)*'수학 표준점수 테이블'!$H$10+K$5*'수학 표준점수 테이블'!$H$11+'수학 표준점수 테이블'!$H$14,0))</f>
        <v/>
      </c>
      <c r="L90" s="70">
        <f>IF(OR($B90-L$5&gt;74, $B90-L$5=73, $B90-L$5=1, $B90-L$5&lt;0),"",ROUND(($B90-L$5)*'수학 표준점수 테이블'!$H$10+L$5*'수학 표준점수 테이블'!$H$11+'수학 표준점수 테이블'!$H$14,0))</f>
        <v>76</v>
      </c>
      <c r="M90" s="70" t="str">
        <f>IF(OR($B90-M$5&gt;74, $B90-M$5=73, $B90-M$5=1, $B90-M$5&lt;0),"",ROUND(($B90-M$5)*'수학 표준점수 테이블'!$H$10+M$5*'수학 표준점수 테이블'!$H$11+'수학 표준점수 테이블'!$H$14,0))</f>
        <v/>
      </c>
      <c r="N90" s="70">
        <f>IF(OR($B90-N$5&gt;74, $B90-N$5=73, $B90-N$5=1, $B90-N$5&lt;0),"",ROUND(($B90-N$5)*'수학 표준점수 테이블'!$H$10+N$5*'수학 표준점수 테이블'!$H$11+'수학 표준점수 테이블'!$H$14,0))</f>
        <v>76</v>
      </c>
      <c r="O90" s="70">
        <f>IF(OR($B90-O$5&gt;74, $B90-O$5=73, $B90-O$5=1, $B90-O$5&lt;0),"",ROUND(($B90-O$5)*'수학 표준점수 테이블'!$H$10+O$5*'수학 표준점수 테이블'!$H$11+'수학 표준점수 테이블'!$H$14,0))</f>
        <v>76</v>
      </c>
      <c r="P90" s="70">
        <f>IF(OR($B90-P$5&gt;74, $B90-P$5=73, $B90-P$5=1, $B90-P$5&lt;0),"",ROUND(($B90-P$5)*'수학 표준점수 테이블'!$H$10+P$5*'수학 표준점수 테이블'!$H$11+'수학 표준점수 테이블'!$H$14,0))</f>
        <v>76</v>
      </c>
      <c r="Q90" s="70">
        <f>IF(OR($B90-Q$5&gt;74, $B90-Q$5=73, $B90-Q$5=1, $B90-Q$5&lt;0),"",ROUND(($B90-Q$5)*'수학 표준점수 테이블'!$H$10+Q$5*'수학 표준점수 테이블'!$H$11+'수학 표준점수 테이블'!$H$14,0))</f>
        <v>76</v>
      </c>
      <c r="R90" s="70">
        <f>IF(OR($B90-R$5&gt;74, $B90-R$5=73, $B90-R$5=1, $B90-R$5&lt;0),"",ROUND(($B90-R$5)*'수학 표준점수 테이블'!$H$10+R$5*'수학 표준점수 테이블'!$H$11+'수학 표준점수 테이블'!$H$14,0))</f>
        <v>76</v>
      </c>
      <c r="S90" s="70">
        <f>IF(OR($B90-S$5&gt;74, $B90-S$5=73, $B90-S$5=1, $B90-S$5&lt;0),"",ROUND(($B90-S$5)*'수학 표준점수 테이블'!$H$10+S$5*'수학 표준점수 테이블'!$H$11+'수학 표준점수 테이블'!$H$14,0))</f>
        <v>76</v>
      </c>
      <c r="T90" s="70">
        <f>IF(OR($B90-T$5&gt;74, $B90-T$5=73, $B90-T$5=1, $B90-T$5&lt;0),"",ROUND(($B90-T$5)*'수학 표준점수 테이블'!$H$10+T$5*'수학 표준점수 테이블'!$H$11+'수학 표준점수 테이블'!$H$14,0))</f>
        <v>76</v>
      </c>
      <c r="U90" s="70">
        <f>IF(OR($B90-U$5&gt;74, $B90-U$5=73, $B90-U$5=1, $B90-U$5&lt;0),"",ROUND(($B90-U$5)*'수학 표준점수 테이블'!$H$10+U$5*'수학 표준점수 테이블'!$H$11+'수학 표준점수 테이블'!$H$14,0))</f>
        <v>76</v>
      </c>
      <c r="V90" s="70">
        <f>IF(OR($B90-V$5&gt;74, $B90-V$5=73, $B90-V$5=1, $B90-V$5&lt;0),"",ROUND(($B90-V$5)*'수학 표준점수 테이블'!$H$10+V$5*'수학 표준점수 테이블'!$H$11+'수학 표준점수 테이블'!$H$14,0))</f>
        <v>76</v>
      </c>
      <c r="W90" s="70">
        <f>IF(OR($B90-W$5&gt;74, $B90-W$5=73, $B90-W$5=1, $B90-W$5&lt;0),"",ROUND(($B90-W$5)*'수학 표준점수 테이블'!$H$10+W$5*'수학 표준점수 테이블'!$H$11+'수학 표준점수 테이블'!$H$14,0))</f>
        <v>76</v>
      </c>
      <c r="X90" s="70">
        <f>IF(OR($B90-X$5&gt;74, $B90-X$5=73, $B90-X$5=1, $B90-X$5&lt;0),"",ROUND(($B90-X$5)*'수학 표준점수 테이블'!$H$10+X$5*'수학 표준점수 테이블'!$H$11+'수학 표준점수 테이블'!$H$14,0))</f>
        <v>76</v>
      </c>
      <c r="Y90" s="70">
        <f>IF(OR($B90-Y$5&gt;74, $B90-Y$5=73, $B90-Y$5=1, $B90-Y$5&lt;0),"",ROUND(($B90-Y$5)*'수학 표준점수 테이블'!$H$10+Y$5*'수학 표준점수 테이블'!$H$11+'수학 표준점수 테이블'!$H$14,0))</f>
        <v>76</v>
      </c>
      <c r="Z90" s="70">
        <f>IF(OR($B90-Z$5&gt;74, $B90-Z$5=73, $B90-Z$5=1, $B90-Z$5&lt;0),"",ROUND(($B90-Z$5)*'수학 표준점수 테이블'!$H$10+Z$5*'수학 표준점수 테이블'!$H$11+'수학 표준점수 테이블'!$H$14,0))</f>
        <v>76</v>
      </c>
      <c r="AA90" s="71">
        <f>IF(OR($B90-AA$5&gt;74, $B90-AA$5=73, $B90-AA$5=1, $B90-AA$5&lt;0),"",ROUND(($B90-AA$5)*'수학 표준점수 테이블'!$H$10+AA$5*'수학 표준점수 테이블'!$H$11+'수학 표준점수 테이블'!$H$14,0))</f>
        <v>76</v>
      </c>
      <c r="AB90" s="34"/>
      <c r="AC90" s="34">
        <f t="shared" si="7"/>
        <v>76</v>
      </c>
      <c r="AD90" s="34">
        <f t="shared" si="8"/>
        <v>76</v>
      </c>
      <c r="AE90" s="35">
        <f t="shared" si="10"/>
        <v>76</v>
      </c>
      <c r="AF90" s="35">
        <f t="shared" si="11"/>
        <v>7</v>
      </c>
      <c r="AG90" s="35">
        <f t="shared" si="11"/>
        <v>7</v>
      </c>
      <c r="AH90" s="35">
        <f t="shared" si="12"/>
        <v>7</v>
      </c>
      <c r="AI90" s="194" t="str">
        <f t="shared" si="9"/>
        <v>7등급</v>
      </c>
      <c r="AJ90" s="32" t="e">
        <f>IF(AC90=AD90,VLOOKUP(AE90,'인원 입력 기능'!$B$5:$F$102,6,0), VLOOKUP(AC90,'인원 입력 기능'!$B$5:$F$102,6,0)&amp;" ~ "&amp;VLOOKUP(AD90,'인원 입력 기능'!$B$5:$F$102,6,0))</f>
        <v>#REF!</v>
      </c>
    </row>
    <row r="91" spans="1:36">
      <c r="A91" s="16"/>
      <c r="B91" s="85">
        <v>15</v>
      </c>
      <c r="C91" s="70" t="str">
        <f>IF(OR($B91-C$5&gt;74, $B91-C$5=73, $B91-C$5=1, $B91-C$5&lt;0),"",ROUND(($B91-C$5)*'수학 표준점수 테이블'!$H$10+C$5*'수학 표준점수 테이블'!$H$11+'수학 표준점수 테이블'!$H$14,0))</f>
        <v/>
      </c>
      <c r="D91" s="70" t="str">
        <f>IF(OR($B91-D$5&gt;74, $B91-D$5=73, $B91-D$5=1, $B91-D$5&lt;0),"",ROUND(($B91-D$5)*'수학 표준점수 테이블'!$H$10+D$5*'수학 표준점수 테이블'!$H$11+'수학 표준점수 테이블'!$H$14,0))</f>
        <v/>
      </c>
      <c r="E91" s="70" t="str">
        <f>IF(OR($B91-E$5&gt;74, $B91-E$5=73, $B91-E$5=1, $B91-E$5&lt;0),"",ROUND(($B91-E$5)*'수학 표준점수 테이블'!$H$10+E$5*'수학 표준점수 테이블'!$H$11+'수학 표준점수 테이블'!$H$14,0))</f>
        <v/>
      </c>
      <c r="F91" s="70" t="str">
        <f>IF(OR($B91-F$5&gt;74, $B91-F$5=73, $B91-F$5=1, $B91-F$5&lt;0),"",ROUND(($B91-F$5)*'수학 표준점수 테이블'!$H$10+F$5*'수학 표준점수 테이블'!$H$11+'수학 표준점수 테이블'!$H$14,0))</f>
        <v/>
      </c>
      <c r="G91" s="70" t="str">
        <f>IF(OR($B91-G$5&gt;74, $B91-G$5=73, $B91-G$5=1, $B91-G$5&lt;0),"",ROUND(($B91-G$5)*'수학 표준점수 테이블'!$H$10+G$5*'수학 표준점수 테이블'!$H$11+'수학 표준점수 테이블'!$H$14,0))</f>
        <v/>
      </c>
      <c r="H91" s="70" t="str">
        <f>IF(OR($B91-H$5&gt;74, $B91-H$5=73, $B91-H$5=1, $B91-H$5&lt;0),"",ROUND(($B91-H$5)*'수학 표준점수 테이블'!$H$10+H$5*'수학 표준점수 테이블'!$H$11+'수학 표준점수 테이블'!$H$14,0))</f>
        <v/>
      </c>
      <c r="I91" s="70" t="str">
        <f>IF(OR($B91-I$5&gt;74, $B91-I$5=73, $B91-I$5=1, $B91-I$5&lt;0),"",ROUND(($B91-I$5)*'수학 표준점수 테이블'!$H$10+I$5*'수학 표준점수 테이블'!$H$11+'수학 표준점수 테이블'!$H$14,0))</f>
        <v/>
      </c>
      <c r="J91" s="70" t="str">
        <f>IF(OR($B91-J$5&gt;74, $B91-J$5=73, $B91-J$5=1, $B91-J$5&lt;0),"",ROUND(($B91-J$5)*'수학 표준점수 테이블'!$H$10+J$5*'수학 표준점수 테이블'!$H$11+'수학 표준점수 테이블'!$H$14,0))</f>
        <v/>
      </c>
      <c r="K91" s="70" t="str">
        <f>IF(OR($B91-K$5&gt;74, $B91-K$5=73, $B91-K$5=1, $B91-K$5&lt;0),"",ROUND(($B91-K$5)*'수학 표준점수 테이블'!$H$10+K$5*'수학 표준점수 테이블'!$H$11+'수학 표준점수 테이블'!$H$14,0))</f>
        <v/>
      </c>
      <c r="L91" s="70" t="str">
        <f>IF(OR($B91-L$5&gt;74, $B91-L$5=73, $B91-L$5=1, $B91-L$5&lt;0),"",ROUND(($B91-L$5)*'수학 표준점수 테이블'!$H$10+L$5*'수학 표준점수 테이블'!$H$11+'수학 표준점수 테이블'!$H$14,0))</f>
        <v/>
      </c>
      <c r="M91" s="70">
        <f>IF(OR($B91-M$5&gt;74, $B91-M$5=73, $B91-M$5=1, $B91-M$5&lt;0),"",ROUND(($B91-M$5)*'수학 표준점수 테이블'!$H$10+M$5*'수학 표준점수 테이블'!$H$11+'수학 표준점수 테이블'!$H$14,0))</f>
        <v>75</v>
      </c>
      <c r="N91" s="70" t="str">
        <f>IF(OR($B91-N$5&gt;74, $B91-N$5=73, $B91-N$5=1, $B91-N$5&lt;0),"",ROUND(($B91-N$5)*'수학 표준점수 테이블'!$H$10+N$5*'수학 표준점수 테이블'!$H$11+'수학 표준점수 테이블'!$H$14,0))</f>
        <v/>
      </c>
      <c r="O91" s="70">
        <f>IF(OR($B91-O$5&gt;74, $B91-O$5=73, $B91-O$5=1, $B91-O$5&lt;0),"",ROUND(($B91-O$5)*'수학 표준점수 테이블'!$H$10+O$5*'수학 표준점수 테이블'!$H$11+'수학 표준점수 테이블'!$H$14,0))</f>
        <v>75</v>
      </c>
      <c r="P91" s="70">
        <f>IF(OR($B91-P$5&gt;74, $B91-P$5=73, $B91-P$5=1, $B91-P$5&lt;0),"",ROUND(($B91-P$5)*'수학 표준점수 테이블'!$H$10+P$5*'수학 표준점수 테이블'!$H$11+'수학 표준점수 테이블'!$H$14,0))</f>
        <v>75</v>
      </c>
      <c r="Q91" s="70">
        <f>IF(OR($B91-Q$5&gt;74, $B91-Q$5=73, $B91-Q$5=1, $B91-Q$5&lt;0),"",ROUND(($B91-Q$5)*'수학 표준점수 테이블'!$H$10+Q$5*'수학 표준점수 테이블'!$H$11+'수학 표준점수 테이블'!$H$14,0))</f>
        <v>75</v>
      </c>
      <c r="R91" s="70">
        <f>IF(OR($B91-R$5&gt;74, $B91-R$5=73, $B91-R$5=1, $B91-R$5&lt;0),"",ROUND(($B91-R$5)*'수학 표준점수 테이블'!$H$10+R$5*'수학 표준점수 테이블'!$H$11+'수학 표준점수 테이블'!$H$14,0))</f>
        <v>75</v>
      </c>
      <c r="S91" s="70">
        <f>IF(OR($B91-S$5&gt;74, $B91-S$5=73, $B91-S$5=1, $B91-S$5&lt;0),"",ROUND(($B91-S$5)*'수학 표준점수 테이블'!$H$10+S$5*'수학 표준점수 테이블'!$H$11+'수학 표준점수 테이블'!$H$14,0))</f>
        <v>75</v>
      </c>
      <c r="T91" s="70">
        <f>IF(OR($B91-T$5&gt;74, $B91-T$5=73, $B91-T$5=1, $B91-T$5&lt;0),"",ROUND(($B91-T$5)*'수학 표준점수 테이블'!$H$10+T$5*'수학 표준점수 테이블'!$H$11+'수학 표준점수 테이블'!$H$14,0))</f>
        <v>75</v>
      </c>
      <c r="U91" s="70">
        <f>IF(OR($B91-U$5&gt;74, $B91-U$5=73, $B91-U$5=1, $B91-U$5&lt;0),"",ROUND(($B91-U$5)*'수학 표준점수 테이블'!$H$10+U$5*'수학 표준점수 테이블'!$H$11+'수학 표준점수 테이블'!$H$14,0))</f>
        <v>75</v>
      </c>
      <c r="V91" s="70">
        <f>IF(OR($B91-V$5&gt;74, $B91-V$5=73, $B91-V$5=1, $B91-V$5&lt;0),"",ROUND(($B91-V$5)*'수학 표준점수 테이블'!$H$10+V$5*'수학 표준점수 테이블'!$H$11+'수학 표준점수 테이블'!$H$14,0))</f>
        <v>75</v>
      </c>
      <c r="W91" s="70">
        <f>IF(OR($B91-W$5&gt;74, $B91-W$5=73, $B91-W$5=1, $B91-W$5&lt;0),"",ROUND(($B91-W$5)*'수학 표준점수 테이블'!$H$10+W$5*'수학 표준점수 테이블'!$H$11+'수학 표준점수 테이블'!$H$14,0))</f>
        <v>75</v>
      </c>
      <c r="X91" s="70">
        <f>IF(OR($B91-X$5&gt;74, $B91-X$5=73, $B91-X$5=1, $B91-X$5&lt;0),"",ROUND(($B91-X$5)*'수학 표준점수 테이블'!$H$10+X$5*'수학 표준점수 테이블'!$H$11+'수학 표준점수 테이블'!$H$14,0))</f>
        <v>75</v>
      </c>
      <c r="Y91" s="70">
        <f>IF(OR($B91-Y$5&gt;74, $B91-Y$5=73, $B91-Y$5=1, $B91-Y$5&lt;0),"",ROUND(($B91-Y$5)*'수학 표준점수 테이블'!$H$10+Y$5*'수학 표준점수 테이블'!$H$11+'수학 표준점수 테이블'!$H$14,0))</f>
        <v>75</v>
      </c>
      <c r="Z91" s="70">
        <f>IF(OR($B91-Z$5&gt;74, $B91-Z$5=73, $B91-Z$5=1, $B91-Z$5&lt;0),"",ROUND(($B91-Z$5)*'수학 표준점수 테이블'!$H$10+Z$5*'수학 표준점수 테이블'!$H$11+'수학 표준점수 테이블'!$H$14,0))</f>
        <v>75</v>
      </c>
      <c r="AA91" s="71">
        <f>IF(OR($B91-AA$5&gt;74, $B91-AA$5=73, $B91-AA$5=1, $B91-AA$5&lt;0),"",ROUND(($B91-AA$5)*'수학 표준점수 테이블'!$H$10+AA$5*'수학 표준점수 테이블'!$H$11+'수학 표준점수 테이블'!$H$14,0))</f>
        <v>75</v>
      </c>
      <c r="AB91" s="34"/>
      <c r="AC91" s="34">
        <f t="shared" si="7"/>
        <v>75</v>
      </c>
      <c r="AD91" s="34">
        <f t="shared" si="8"/>
        <v>75</v>
      </c>
      <c r="AE91" s="35">
        <f t="shared" si="10"/>
        <v>75</v>
      </c>
      <c r="AF91" s="35">
        <f t="shared" si="11"/>
        <v>7</v>
      </c>
      <c r="AG91" s="35">
        <f t="shared" si="11"/>
        <v>7</v>
      </c>
      <c r="AH91" s="35">
        <f t="shared" si="12"/>
        <v>7</v>
      </c>
      <c r="AI91" s="194" t="str">
        <f t="shared" si="9"/>
        <v>7등급</v>
      </c>
      <c r="AJ91" s="32" t="e">
        <f>IF(AC91=AD91,VLOOKUP(AE91,'인원 입력 기능'!$B$5:$F$102,6,0), VLOOKUP(AC91,'인원 입력 기능'!$B$5:$F$102,6,0)&amp;" ~ "&amp;VLOOKUP(AD91,'인원 입력 기능'!$B$5:$F$102,6,0))</f>
        <v>#REF!</v>
      </c>
    </row>
    <row r="92" spans="1:36">
      <c r="A92" s="16"/>
      <c r="B92" s="85">
        <v>14</v>
      </c>
      <c r="C92" s="70" t="str">
        <f>IF(OR($B92-C$5&gt;74, $B92-C$5=73, $B92-C$5=1, $B92-C$5&lt;0),"",ROUND(($B92-C$5)*'수학 표준점수 테이블'!$H$10+C$5*'수학 표준점수 테이블'!$H$11+'수학 표준점수 테이블'!$H$14,0))</f>
        <v/>
      </c>
      <c r="D92" s="70" t="str">
        <f>IF(OR($B92-D$5&gt;74, $B92-D$5=73, $B92-D$5=1, $B92-D$5&lt;0),"",ROUND(($B92-D$5)*'수학 표준점수 테이블'!$H$10+D$5*'수학 표준점수 테이블'!$H$11+'수학 표준점수 테이블'!$H$14,0))</f>
        <v/>
      </c>
      <c r="E92" s="70" t="str">
        <f>IF(OR($B92-E$5&gt;74, $B92-E$5=73, $B92-E$5=1, $B92-E$5&lt;0),"",ROUND(($B92-E$5)*'수학 표준점수 테이블'!$H$10+E$5*'수학 표준점수 테이블'!$H$11+'수학 표준점수 테이블'!$H$14,0))</f>
        <v/>
      </c>
      <c r="F92" s="70" t="str">
        <f>IF(OR($B92-F$5&gt;74, $B92-F$5=73, $B92-F$5=1, $B92-F$5&lt;0),"",ROUND(($B92-F$5)*'수학 표준점수 테이블'!$H$10+F$5*'수학 표준점수 테이블'!$H$11+'수학 표준점수 테이블'!$H$14,0))</f>
        <v/>
      </c>
      <c r="G92" s="70" t="str">
        <f>IF(OR($B92-G$5&gt;74, $B92-G$5=73, $B92-G$5=1, $B92-G$5&lt;0),"",ROUND(($B92-G$5)*'수학 표준점수 테이블'!$H$10+G$5*'수학 표준점수 테이블'!$H$11+'수학 표준점수 테이블'!$H$14,0))</f>
        <v/>
      </c>
      <c r="H92" s="70" t="str">
        <f>IF(OR($B92-H$5&gt;74, $B92-H$5=73, $B92-H$5=1, $B92-H$5&lt;0),"",ROUND(($B92-H$5)*'수학 표준점수 테이블'!$H$10+H$5*'수학 표준점수 테이블'!$H$11+'수학 표준점수 테이블'!$H$14,0))</f>
        <v/>
      </c>
      <c r="I92" s="70" t="str">
        <f>IF(OR($B92-I$5&gt;74, $B92-I$5=73, $B92-I$5=1, $B92-I$5&lt;0),"",ROUND(($B92-I$5)*'수학 표준점수 테이블'!$H$10+I$5*'수학 표준점수 테이블'!$H$11+'수학 표준점수 테이블'!$H$14,0))</f>
        <v/>
      </c>
      <c r="J92" s="70" t="str">
        <f>IF(OR($B92-J$5&gt;74, $B92-J$5=73, $B92-J$5=1, $B92-J$5&lt;0),"",ROUND(($B92-J$5)*'수학 표준점수 테이블'!$H$10+J$5*'수학 표준점수 테이블'!$H$11+'수학 표준점수 테이블'!$H$14,0))</f>
        <v/>
      </c>
      <c r="K92" s="70" t="str">
        <f>IF(OR($B92-K$5&gt;74, $B92-K$5=73, $B92-K$5=1, $B92-K$5&lt;0),"",ROUND(($B92-K$5)*'수학 표준점수 테이블'!$H$10+K$5*'수학 표준점수 테이블'!$H$11+'수학 표준점수 테이블'!$H$14,0))</f>
        <v/>
      </c>
      <c r="L92" s="70" t="str">
        <f>IF(OR($B92-L$5&gt;74, $B92-L$5=73, $B92-L$5=1, $B92-L$5&lt;0),"",ROUND(($B92-L$5)*'수학 표준점수 테이블'!$H$10+L$5*'수학 표준점수 테이블'!$H$11+'수학 표준점수 테이블'!$H$14,0))</f>
        <v/>
      </c>
      <c r="M92" s="70" t="str">
        <f>IF(OR($B92-M$5&gt;74, $B92-M$5=73, $B92-M$5=1, $B92-M$5&lt;0),"",ROUND(($B92-M$5)*'수학 표준점수 테이블'!$H$10+M$5*'수학 표준점수 테이블'!$H$11+'수학 표준점수 테이블'!$H$14,0))</f>
        <v/>
      </c>
      <c r="N92" s="70">
        <f>IF(OR($B92-N$5&gt;74, $B92-N$5=73, $B92-N$5=1, $B92-N$5&lt;0),"",ROUND(($B92-N$5)*'수학 표준점수 테이블'!$H$10+N$5*'수학 표준점수 테이블'!$H$11+'수학 표준점수 테이블'!$H$14,0))</f>
        <v>75</v>
      </c>
      <c r="O92" s="70" t="str">
        <f>IF(OR($B92-O$5&gt;74, $B92-O$5=73, $B92-O$5=1, $B92-O$5&lt;0),"",ROUND(($B92-O$5)*'수학 표준점수 테이블'!$H$10+O$5*'수학 표준점수 테이블'!$H$11+'수학 표준점수 테이블'!$H$14,0))</f>
        <v/>
      </c>
      <c r="P92" s="70">
        <f>IF(OR($B92-P$5&gt;74, $B92-P$5=73, $B92-P$5=1, $B92-P$5&lt;0),"",ROUND(($B92-P$5)*'수학 표준점수 테이블'!$H$10+P$5*'수학 표준점수 테이블'!$H$11+'수학 표준점수 테이블'!$H$14,0))</f>
        <v>75</v>
      </c>
      <c r="Q92" s="70">
        <f>IF(OR($B92-Q$5&gt;74, $B92-Q$5=73, $B92-Q$5=1, $B92-Q$5&lt;0),"",ROUND(($B92-Q$5)*'수학 표준점수 테이블'!$H$10+Q$5*'수학 표준점수 테이블'!$H$11+'수학 표준점수 테이블'!$H$14,0))</f>
        <v>74</v>
      </c>
      <c r="R92" s="70">
        <f>IF(OR($B92-R$5&gt;74, $B92-R$5=73, $B92-R$5=1, $B92-R$5&lt;0),"",ROUND(($B92-R$5)*'수학 표준점수 테이블'!$H$10+R$5*'수학 표준점수 테이블'!$H$11+'수학 표준점수 테이블'!$H$14,0))</f>
        <v>74</v>
      </c>
      <c r="S92" s="70">
        <f>IF(OR($B92-S$5&gt;74, $B92-S$5=73, $B92-S$5=1, $B92-S$5&lt;0),"",ROUND(($B92-S$5)*'수학 표준점수 테이블'!$H$10+S$5*'수학 표준점수 테이블'!$H$11+'수학 표준점수 테이블'!$H$14,0))</f>
        <v>74</v>
      </c>
      <c r="T92" s="70">
        <f>IF(OR($B92-T$5&gt;74, $B92-T$5=73, $B92-T$5=1, $B92-T$5&lt;0),"",ROUND(($B92-T$5)*'수학 표준점수 테이블'!$H$10+T$5*'수학 표준점수 테이블'!$H$11+'수학 표준점수 테이블'!$H$14,0))</f>
        <v>74</v>
      </c>
      <c r="U92" s="70">
        <f>IF(OR($B92-U$5&gt;74, $B92-U$5=73, $B92-U$5=1, $B92-U$5&lt;0),"",ROUND(($B92-U$5)*'수학 표준점수 테이블'!$H$10+U$5*'수학 표준점수 테이블'!$H$11+'수학 표준점수 테이블'!$H$14,0))</f>
        <v>74</v>
      </c>
      <c r="V92" s="70">
        <f>IF(OR($B92-V$5&gt;74, $B92-V$5=73, $B92-V$5=1, $B92-V$5&lt;0),"",ROUND(($B92-V$5)*'수학 표준점수 테이블'!$H$10+V$5*'수학 표준점수 테이블'!$H$11+'수학 표준점수 테이블'!$H$14,0))</f>
        <v>74</v>
      </c>
      <c r="W92" s="70">
        <f>IF(OR($B92-W$5&gt;74, $B92-W$5=73, $B92-W$5=1, $B92-W$5&lt;0),"",ROUND(($B92-W$5)*'수학 표준점수 테이블'!$H$10+W$5*'수학 표준점수 테이블'!$H$11+'수학 표준점수 테이블'!$H$14,0))</f>
        <v>74</v>
      </c>
      <c r="X92" s="70">
        <f>IF(OR($B92-X$5&gt;74, $B92-X$5=73, $B92-X$5=1, $B92-X$5&lt;0),"",ROUND(($B92-X$5)*'수학 표준점수 테이블'!$H$10+X$5*'수학 표준점수 테이블'!$H$11+'수학 표준점수 테이블'!$H$14,0))</f>
        <v>74</v>
      </c>
      <c r="Y92" s="70">
        <f>IF(OR($B92-Y$5&gt;74, $B92-Y$5=73, $B92-Y$5=1, $B92-Y$5&lt;0),"",ROUND(($B92-Y$5)*'수학 표준점수 테이블'!$H$10+Y$5*'수학 표준점수 테이블'!$H$11+'수학 표준점수 테이블'!$H$14,0))</f>
        <v>74</v>
      </c>
      <c r="Z92" s="70">
        <f>IF(OR($B92-Z$5&gt;74, $B92-Z$5=73, $B92-Z$5=1, $B92-Z$5&lt;0),"",ROUND(($B92-Z$5)*'수학 표준점수 테이블'!$H$10+Z$5*'수학 표준점수 테이블'!$H$11+'수학 표준점수 테이블'!$H$14,0))</f>
        <v>74</v>
      </c>
      <c r="AA92" s="71">
        <f>IF(OR($B92-AA$5&gt;74, $B92-AA$5=73, $B92-AA$5=1, $B92-AA$5&lt;0),"",ROUND(($B92-AA$5)*'수학 표준점수 테이블'!$H$10+AA$5*'수학 표준점수 테이블'!$H$11+'수학 표준점수 테이블'!$H$14,0))</f>
        <v>74</v>
      </c>
      <c r="AB92" s="34"/>
      <c r="AC92" s="34">
        <f t="shared" si="7"/>
        <v>74</v>
      </c>
      <c r="AD92" s="34">
        <f t="shared" si="8"/>
        <v>75</v>
      </c>
      <c r="AE92" s="35" t="str">
        <f t="shared" si="10"/>
        <v>74 ~ 75</v>
      </c>
      <c r="AF92" s="35">
        <f t="shared" si="11"/>
        <v>8</v>
      </c>
      <c r="AG92" s="35">
        <f t="shared" si="11"/>
        <v>7</v>
      </c>
      <c r="AH92" s="35" t="str">
        <f t="shared" si="12"/>
        <v>8 ~ 7</v>
      </c>
      <c r="AI92" s="194" t="str">
        <f t="shared" si="9"/>
        <v>조건부 7등급</v>
      </c>
      <c r="AJ92" s="32" t="e">
        <f>IF(AC92=AD92,VLOOKUP(AE92,'인원 입력 기능'!$B$5:$F$102,6,0), VLOOKUP(AC92,'인원 입력 기능'!$B$5:$F$102,6,0)&amp;" ~ "&amp;VLOOKUP(AD92,'인원 입력 기능'!$B$5:$F$102,6,0))</f>
        <v>#REF!</v>
      </c>
    </row>
    <row r="93" spans="1:36">
      <c r="A93" s="16"/>
      <c r="B93" s="85">
        <v>13</v>
      </c>
      <c r="C93" s="70" t="str">
        <f>IF(OR($B93-C$5&gt;74, $B93-C$5=73, $B93-C$5=1, $B93-C$5&lt;0),"",ROUND(($B93-C$5)*'수학 표준점수 테이블'!$H$10+C$5*'수학 표준점수 테이블'!$H$11+'수학 표준점수 테이블'!$H$14,0))</f>
        <v/>
      </c>
      <c r="D93" s="70" t="str">
        <f>IF(OR($B93-D$5&gt;74, $B93-D$5=73, $B93-D$5=1, $B93-D$5&lt;0),"",ROUND(($B93-D$5)*'수학 표준점수 테이블'!$H$10+D$5*'수학 표준점수 테이블'!$H$11+'수학 표준점수 테이블'!$H$14,0))</f>
        <v/>
      </c>
      <c r="E93" s="70" t="str">
        <f>IF(OR($B93-E$5&gt;74, $B93-E$5=73, $B93-E$5=1, $B93-E$5&lt;0),"",ROUND(($B93-E$5)*'수학 표준점수 테이블'!$H$10+E$5*'수학 표준점수 테이블'!$H$11+'수학 표준점수 테이블'!$H$14,0))</f>
        <v/>
      </c>
      <c r="F93" s="70" t="str">
        <f>IF(OR($B93-F$5&gt;74, $B93-F$5=73, $B93-F$5=1, $B93-F$5&lt;0),"",ROUND(($B93-F$5)*'수학 표준점수 테이블'!$H$10+F$5*'수학 표준점수 테이블'!$H$11+'수학 표준점수 테이블'!$H$14,0))</f>
        <v/>
      </c>
      <c r="G93" s="70" t="str">
        <f>IF(OR($B93-G$5&gt;74, $B93-G$5=73, $B93-G$5=1, $B93-G$5&lt;0),"",ROUND(($B93-G$5)*'수학 표준점수 테이블'!$H$10+G$5*'수학 표준점수 테이블'!$H$11+'수학 표준점수 테이블'!$H$14,0))</f>
        <v/>
      </c>
      <c r="H93" s="70" t="str">
        <f>IF(OR($B93-H$5&gt;74, $B93-H$5=73, $B93-H$5=1, $B93-H$5&lt;0),"",ROUND(($B93-H$5)*'수학 표준점수 테이블'!$H$10+H$5*'수학 표준점수 테이블'!$H$11+'수학 표준점수 테이블'!$H$14,0))</f>
        <v/>
      </c>
      <c r="I93" s="70" t="str">
        <f>IF(OR($B93-I$5&gt;74, $B93-I$5=73, $B93-I$5=1, $B93-I$5&lt;0),"",ROUND(($B93-I$5)*'수학 표준점수 테이블'!$H$10+I$5*'수학 표준점수 테이블'!$H$11+'수학 표준점수 테이블'!$H$14,0))</f>
        <v/>
      </c>
      <c r="J93" s="70" t="str">
        <f>IF(OR($B93-J$5&gt;74, $B93-J$5=73, $B93-J$5=1, $B93-J$5&lt;0),"",ROUND(($B93-J$5)*'수학 표준점수 테이블'!$H$10+J$5*'수학 표준점수 테이블'!$H$11+'수학 표준점수 테이블'!$H$14,0))</f>
        <v/>
      </c>
      <c r="K93" s="70" t="str">
        <f>IF(OR($B93-K$5&gt;74, $B93-K$5=73, $B93-K$5=1, $B93-K$5&lt;0),"",ROUND(($B93-K$5)*'수학 표준점수 테이블'!$H$10+K$5*'수학 표준점수 테이블'!$H$11+'수학 표준점수 테이블'!$H$14,0))</f>
        <v/>
      </c>
      <c r="L93" s="70" t="str">
        <f>IF(OR($B93-L$5&gt;74, $B93-L$5=73, $B93-L$5=1, $B93-L$5&lt;0),"",ROUND(($B93-L$5)*'수학 표준점수 테이블'!$H$10+L$5*'수학 표준점수 테이블'!$H$11+'수학 표준점수 테이블'!$H$14,0))</f>
        <v/>
      </c>
      <c r="M93" s="70" t="str">
        <f>IF(OR($B93-M$5&gt;74, $B93-M$5=73, $B93-M$5=1, $B93-M$5&lt;0),"",ROUND(($B93-M$5)*'수학 표준점수 테이블'!$H$10+M$5*'수학 표준점수 테이블'!$H$11+'수학 표준점수 테이블'!$H$14,0))</f>
        <v/>
      </c>
      <c r="N93" s="70" t="str">
        <f>IF(OR($B93-N$5&gt;74, $B93-N$5=73, $B93-N$5=1, $B93-N$5&lt;0),"",ROUND(($B93-N$5)*'수학 표준점수 테이블'!$H$10+N$5*'수학 표준점수 테이블'!$H$11+'수학 표준점수 테이블'!$H$14,0))</f>
        <v/>
      </c>
      <c r="O93" s="70">
        <f>IF(OR($B93-O$5&gt;74, $B93-O$5=73, $B93-O$5=1, $B93-O$5&lt;0),"",ROUND(($B93-O$5)*'수학 표준점수 테이블'!$H$10+O$5*'수학 표준점수 테이블'!$H$11+'수학 표준점수 테이블'!$H$14,0))</f>
        <v>74</v>
      </c>
      <c r="P93" s="70" t="str">
        <f>IF(OR($B93-P$5&gt;74, $B93-P$5=73, $B93-P$5=1, $B93-P$5&lt;0),"",ROUND(($B93-P$5)*'수학 표준점수 테이블'!$H$10+P$5*'수학 표준점수 테이블'!$H$11+'수학 표준점수 테이블'!$H$14,0))</f>
        <v/>
      </c>
      <c r="Q93" s="70">
        <f>IF(OR($B93-Q$5&gt;74, $B93-Q$5=73, $B93-Q$5=1, $B93-Q$5&lt;0),"",ROUND(($B93-Q$5)*'수학 표준점수 테이블'!$H$10+Q$5*'수학 표준점수 테이블'!$H$11+'수학 표준점수 테이블'!$H$14,0))</f>
        <v>74</v>
      </c>
      <c r="R93" s="70">
        <f>IF(OR($B93-R$5&gt;74, $B93-R$5=73, $B93-R$5=1, $B93-R$5&lt;0),"",ROUND(($B93-R$5)*'수학 표준점수 테이블'!$H$10+R$5*'수학 표준점수 테이블'!$H$11+'수학 표준점수 테이블'!$H$14,0))</f>
        <v>74</v>
      </c>
      <c r="S93" s="70">
        <f>IF(OR($B93-S$5&gt;74, $B93-S$5=73, $B93-S$5=1, $B93-S$5&lt;0),"",ROUND(($B93-S$5)*'수학 표준점수 테이블'!$H$10+S$5*'수학 표준점수 테이블'!$H$11+'수학 표준점수 테이블'!$H$14,0))</f>
        <v>74</v>
      </c>
      <c r="T93" s="70">
        <f>IF(OR($B93-T$5&gt;74, $B93-T$5=73, $B93-T$5=1, $B93-T$5&lt;0),"",ROUND(($B93-T$5)*'수학 표준점수 테이블'!$H$10+T$5*'수학 표준점수 테이블'!$H$11+'수학 표준점수 테이블'!$H$14,0))</f>
        <v>74</v>
      </c>
      <c r="U93" s="70">
        <f>IF(OR($B93-U$5&gt;74, $B93-U$5=73, $B93-U$5=1, $B93-U$5&lt;0),"",ROUND(($B93-U$5)*'수학 표준점수 테이블'!$H$10+U$5*'수학 표준점수 테이블'!$H$11+'수학 표준점수 테이블'!$H$14,0))</f>
        <v>74</v>
      </c>
      <c r="V93" s="70">
        <f>IF(OR($B93-V$5&gt;74, $B93-V$5=73, $B93-V$5=1, $B93-V$5&lt;0),"",ROUND(($B93-V$5)*'수학 표준점수 테이블'!$H$10+V$5*'수학 표준점수 테이블'!$H$11+'수학 표준점수 테이블'!$H$14,0))</f>
        <v>74</v>
      </c>
      <c r="W93" s="70">
        <f>IF(OR($B93-W$5&gt;74, $B93-W$5=73, $B93-W$5=1, $B93-W$5&lt;0),"",ROUND(($B93-W$5)*'수학 표준점수 테이블'!$H$10+W$5*'수학 표준점수 테이블'!$H$11+'수학 표준점수 테이블'!$H$14,0))</f>
        <v>74</v>
      </c>
      <c r="X93" s="70">
        <f>IF(OR($B93-X$5&gt;74, $B93-X$5=73, $B93-X$5=1, $B93-X$5&lt;0),"",ROUND(($B93-X$5)*'수학 표준점수 테이블'!$H$10+X$5*'수학 표준점수 테이블'!$H$11+'수학 표준점수 테이블'!$H$14,0))</f>
        <v>74</v>
      </c>
      <c r="Y93" s="70">
        <f>IF(OR($B93-Y$5&gt;74, $B93-Y$5=73, $B93-Y$5=1, $B93-Y$5&lt;0),"",ROUND(($B93-Y$5)*'수학 표준점수 테이블'!$H$10+Y$5*'수학 표준점수 테이블'!$H$11+'수학 표준점수 테이블'!$H$14,0))</f>
        <v>74</v>
      </c>
      <c r="Z93" s="70">
        <f>IF(OR($B93-Z$5&gt;74, $B93-Z$5=73, $B93-Z$5=1, $B93-Z$5&lt;0),"",ROUND(($B93-Z$5)*'수학 표준점수 테이블'!$H$10+Z$5*'수학 표준점수 테이블'!$H$11+'수학 표준점수 테이블'!$H$14,0))</f>
        <v>74</v>
      </c>
      <c r="AA93" s="71">
        <f>IF(OR($B93-AA$5&gt;74, $B93-AA$5=73, $B93-AA$5=1, $B93-AA$5&lt;0),"",ROUND(($B93-AA$5)*'수학 표준점수 테이블'!$H$10+AA$5*'수학 표준점수 테이블'!$H$11+'수학 표준점수 테이블'!$H$14,0))</f>
        <v>74</v>
      </c>
      <c r="AB93" s="34"/>
      <c r="AC93" s="34">
        <f t="shared" si="7"/>
        <v>74</v>
      </c>
      <c r="AD93" s="34">
        <f t="shared" si="8"/>
        <v>74</v>
      </c>
      <c r="AE93" s="35">
        <f t="shared" si="10"/>
        <v>74</v>
      </c>
      <c r="AF93" s="35">
        <f t="shared" si="11"/>
        <v>8</v>
      </c>
      <c r="AG93" s="35">
        <f t="shared" si="11"/>
        <v>8</v>
      </c>
      <c r="AH93" s="35">
        <f t="shared" si="12"/>
        <v>8</v>
      </c>
      <c r="AI93" s="194" t="str">
        <f t="shared" si="9"/>
        <v>8등급</v>
      </c>
      <c r="AJ93" s="32" t="e">
        <f>IF(AC93=AD93,VLOOKUP(AE93,'인원 입력 기능'!$B$5:$F$102,6,0), VLOOKUP(AC93,'인원 입력 기능'!$B$5:$F$102,6,0)&amp;" ~ "&amp;VLOOKUP(AD93,'인원 입력 기능'!$B$5:$F$102,6,0))</f>
        <v>#REF!</v>
      </c>
    </row>
    <row r="94" spans="1:36">
      <c r="A94" s="16"/>
      <c r="B94" s="86">
        <v>12</v>
      </c>
      <c r="C94" s="72" t="str">
        <f>IF(OR($B94-C$5&gt;74, $B94-C$5=73, $B94-C$5=1, $B94-C$5&lt;0),"",ROUND(($B94-C$5)*'수학 표준점수 테이블'!$H$10+C$5*'수학 표준점수 테이블'!$H$11+'수학 표준점수 테이블'!$H$14,0))</f>
        <v/>
      </c>
      <c r="D94" s="72" t="str">
        <f>IF(OR($B94-D$5&gt;74, $B94-D$5=73, $B94-D$5=1, $B94-D$5&lt;0),"",ROUND(($B94-D$5)*'수학 표준점수 테이블'!$H$10+D$5*'수학 표준점수 테이블'!$H$11+'수학 표준점수 테이블'!$H$14,0))</f>
        <v/>
      </c>
      <c r="E94" s="72" t="str">
        <f>IF(OR($B94-E$5&gt;74, $B94-E$5=73, $B94-E$5=1, $B94-E$5&lt;0),"",ROUND(($B94-E$5)*'수학 표준점수 테이블'!$H$10+E$5*'수학 표준점수 테이블'!$H$11+'수학 표준점수 테이블'!$H$14,0))</f>
        <v/>
      </c>
      <c r="F94" s="72" t="str">
        <f>IF(OR($B94-F$5&gt;74, $B94-F$5=73, $B94-F$5=1, $B94-F$5&lt;0),"",ROUND(($B94-F$5)*'수학 표준점수 테이블'!$H$10+F$5*'수학 표준점수 테이블'!$H$11+'수학 표준점수 테이블'!$H$14,0))</f>
        <v/>
      </c>
      <c r="G94" s="72" t="str">
        <f>IF(OR($B94-G$5&gt;74, $B94-G$5=73, $B94-G$5=1, $B94-G$5&lt;0),"",ROUND(($B94-G$5)*'수학 표준점수 테이블'!$H$10+G$5*'수학 표준점수 테이블'!$H$11+'수학 표준점수 테이블'!$H$14,0))</f>
        <v/>
      </c>
      <c r="H94" s="72" t="str">
        <f>IF(OR($B94-H$5&gt;74, $B94-H$5=73, $B94-H$5=1, $B94-H$5&lt;0),"",ROUND(($B94-H$5)*'수학 표준점수 테이블'!$H$10+H$5*'수학 표준점수 테이블'!$H$11+'수학 표준점수 테이블'!$H$14,0))</f>
        <v/>
      </c>
      <c r="I94" s="72" t="str">
        <f>IF(OR($B94-I$5&gt;74, $B94-I$5=73, $B94-I$5=1, $B94-I$5&lt;0),"",ROUND(($B94-I$5)*'수학 표준점수 테이블'!$H$10+I$5*'수학 표준점수 테이블'!$H$11+'수학 표준점수 테이블'!$H$14,0))</f>
        <v/>
      </c>
      <c r="J94" s="72" t="str">
        <f>IF(OR($B94-J$5&gt;74, $B94-J$5=73, $B94-J$5=1, $B94-J$5&lt;0),"",ROUND(($B94-J$5)*'수학 표준점수 테이블'!$H$10+J$5*'수학 표준점수 테이블'!$H$11+'수학 표준점수 테이블'!$H$14,0))</f>
        <v/>
      </c>
      <c r="K94" s="72" t="str">
        <f>IF(OR($B94-K$5&gt;74, $B94-K$5=73, $B94-K$5=1, $B94-K$5&lt;0),"",ROUND(($B94-K$5)*'수학 표준점수 테이블'!$H$10+K$5*'수학 표준점수 테이블'!$H$11+'수학 표준점수 테이블'!$H$14,0))</f>
        <v/>
      </c>
      <c r="L94" s="72" t="str">
        <f>IF(OR($B94-L$5&gt;74, $B94-L$5=73, $B94-L$5=1, $B94-L$5&lt;0),"",ROUND(($B94-L$5)*'수학 표준점수 테이블'!$H$10+L$5*'수학 표준점수 테이블'!$H$11+'수학 표준점수 테이블'!$H$14,0))</f>
        <v/>
      </c>
      <c r="M94" s="72" t="str">
        <f>IF(OR($B94-M$5&gt;74, $B94-M$5=73, $B94-M$5=1, $B94-M$5&lt;0),"",ROUND(($B94-M$5)*'수학 표준점수 테이블'!$H$10+M$5*'수학 표준점수 테이블'!$H$11+'수학 표준점수 테이블'!$H$14,0))</f>
        <v/>
      </c>
      <c r="N94" s="72" t="str">
        <f>IF(OR($B94-N$5&gt;74, $B94-N$5=73, $B94-N$5=1, $B94-N$5&lt;0),"",ROUND(($B94-N$5)*'수학 표준점수 테이블'!$H$10+N$5*'수학 표준점수 테이블'!$H$11+'수학 표준점수 테이블'!$H$14,0))</f>
        <v/>
      </c>
      <c r="O94" s="72" t="str">
        <f>IF(OR($B94-O$5&gt;74, $B94-O$5=73, $B94-O$5=1, $B94-O$5&lt;0),"",ROUND(($B94-O$5)*'수학 표준점수 테이블'!$H$10+O$5*'수학 표준점수 테이블'!$H$11+'수학 표준점수 테이블'!$H$14,0))</f>
        <v/>
      </c>
      <c r="P94" s="72">
        <f>IF(OR($B94-P$5&gt;74, $B94-P$5=73, $B94-P$5=1, $B94-P$5&lt;0),"",ROUND(($B94-P$5)*'수학 표준점수 테이블'!$H$10+P$5*'수학 표준점수 테이블'!$H$11+'수학 표준점수 테이블'!$H$14,0))</f>
        <v>73</v>
      </c>
      <c r="Q94" s="72" t="str">
        <f>IF(OR($B94-Q$5&gt;74, $B94-Q$5=73, $B94-Q$5=1, $B94-Q$5&lt;0),"",ROUND(($B94-Q$5)*'수학 표준점수 테이블'!$H$10+Q$5*'수학 표준점수 테이블'!$H$11+'수학 표준점수 테이블'!$H$14,0))</f>
        <v/>
      </c>
      <c r="R94" s="72">
        <f>IF(OR($B94-R$5&gt;74, $B94-R$5=73, $B94-R$5=1, $B94-R$5&lt;0),"",ROUND(($B94-R$5)*'수학 표준점수 테이블'!$H$10+R$5*'수학 표준점수 테이블'!$H$11+'수학 표준점수 테이블'!$H$14,0))</f>
        <v>73</v>
      </c>
      <c r="S94" s="72">
        <f>IF(OR($B94-S$5&gt;74, $B94-S$5=73, $B94-S$5=1, $B94-S$5&lt;0),"",ROUND(($B94-S$5)*'수학 표준점수 테이블'!$H$10+S$5*'수학 표준점수 테이블'!$H$11+'수학 표준점수 테이블'!$H$14,0))</f>
        <v>73</v>
      </c>
      <c r="T94" s="72">
        <f>IF(OR($B94-T$5&gt;74, $B94-T$5=73, $B94-T$5=1, $B94-T$5&lt;0),"",ROUND(($B94-T$5)*'수학 표준점수 테이블'!$H$10+T$5*'수학 표준점수 테이블'!$H$11+'수학 표준점수 테이블'!$H$14,0))</f>
        <v>73</v>
      </c>
      <c r="U94" s="72">
        <f>IF(OR($B94-U$5&gt;74, $B94-U$5=73, $B94-U$5=1, $B94-U$5&lt;0),"",ROUND(($B94-U$5)*'수학 표준점수 테이블'!$H$10+U$5*'수학 표준점수 테이블'!$H$11+'수학 표준점수 테이블'!$H$14,0))</f>
        <v>73</v>
      </c>
      <c r="V94" s="72">
        <f>IF(OR($B94-V$5&gt;74, $B94-V$5=73, $B94-V$5=1, $B94-V$5&lt;0),"",ROUND(($B94-V$5)*'수학 표준점수 테이블'!$H$10+V$5*'수학 표준점수 테이블'!$H$11+'수학 표준점수 테이블'!$H$14,0))</f>
        <v>73</v>
      </c>
      <c r="W94" s="72">
        <f>IF(OR($B94-W$5&gt;74, $B94-W$5=73, $B94-W$5=1, $B94-W$5&lt;0),"",ROUND(($B94-W$5)*'수학 표준점수 테이블'!$H$10+W$5*'수학 표준점수 테이블'!$H$11+'수학 표준점수 테이블'!$H$14,0))</f>
        <v>73</v>
      </c>
      <c r="X94" s="72">
        <f>IF(OR($B94-X$5&gt;74, $B94-X$5=73, $B94-X$5=1, $B94-X$5&lt;0),"",ROUND(($B94-X$5)*'수학 표준점수 테이블'!$H$10+X$5*'수학 표준점수 테이블'!$H$11+'수학 표준점수 테이블'!$H$14,0))</f>
        <v>73</v>
      </c>
      <c r="Y94" s="72">
        <f>IF(OR($B94-Y$5&gt;74, $B94-Y$5=73, $B94-Y$5=1, $B94-Y$5&lt;0),"",ROUND(($B94-Y$5)*'수학 표준점수 테이블'!$H$10+Y$5*'수학 표준점수 테이블'!$H$11+'수학 표준점수 테이블'!$H$14,0))</f>
        <v>73</v>
      </c>
      <c r="Z94" s="72">
        <f>IF(OR($B94-Z$5&gt;74, $B94-Z$5=73, $B94-Z$5=1, $B94-Z$5&lt;0),"",ROUND(($B94-Z$5)*'수학 표준점수 테이블'!$H$10+Z$5*'수학 표준점수 테이블'!$H$11+'수학 표준점수 테이블'!$H$14,0))</f>
        <v>73</v>
      </c>
      <c r="AA94" s="73">
        <f>IF(OR($B94-AA$5&gt;74, $B94-AA$5=73, $B94-AA$5=1, $B94-AA$5&lt;0),"",ROUND(($B94-AA$5)*'수학 표준점수 테이블'!$H$10+AA$5*'수학 표준점수 테이블'!$H$11+'수학 표준점수 테이블'!$H$14,0))</f>
        <v>73</v>
      </c>
      <c r="AB94" s="34"/>
      <c r="AC94" s="34">
        <f t="shared" si="7"/>
        <v>73</v>
      </c>
      <c r="AD94" s="34">
        <f t="shared" si="8"/>
        <v>73</v>
      </c>
      <c r="AE94" s="35">
        <f t="shared" si="10"/>
        <v>73</v>
      </c>
      <c r="AF94" s="35">
        <f t="shared" si="11"/>
        <v>8</v>
      </c>
      <c r="AG94" s="35">
        <f t="shared" si="11"/>
        <v>8</v>
      </c>
      <c r="AH94" s="35">
        <f t="shared" si="12"/>
        <v>8</v>
      </c>
      <c r="AI94" s="194" t="str">
        <f t="shared" si="9"/>
        <v>8등급</v>
      </c>
      <c r="AJ94" s="32" t="e">
        <f>IF(AC94=AD94,VLOOKUP(AE94,'인원 입력 기능'!$B$5:$F$102,6,0), VLOOKUP(AC94,'인원 입력 기능'!$B$5:$F$102,6,0)&amp;" ~ "&amp;VLOOKUP(AD94,'인원 입력 기능'!$B$5:$F$102,6,0))</f>
        <v>#REF!</v>
      </c>
    </row>
    <row r="95" spans="1:36">
      <c r="A95" s="16"/>
      <c r="B95" s="86">
        <v>11</v>
      </c>
      <c r="C95" s="72" t="str">
        <f>IF(OR($B95-C$5&gt;74, $B95-C$5=73, $B95-C$5=1, $B95-C$5&lt;0),"",ROUND(($B95-C$5)*'수학 표준점수 테이블'!$H$10+C$5*'수학 표준점수 테이블'!$H$11+'수학 표준점수 테이블'!$H$14,0))</f>
        <v/>
      </c>
      <c r="D95" s="72" t="str">
        <f>IF(OR($B95-D$5&gt;74, $B95-D$5=73, $B95-D$5=1, $B95-D$5&lt;0),"",ROUND(($B95-D$5)*'수학 표준점수 테이블'!$H$10+D$5*'수학 표준점수 테이블'!$H$11+'수학 표준점수 테이블'!$H$14,0))</f>
        <v/>
      </c>
      <c r="E95" s="72" t="str">
        <f>IF(OR($B95-E$5&gt;74, $B95-E$5=73, $B95-E$5=1, $B95-E$5&lt;0),"",ROUND(($B95-E$5)*'수학 표준점수 테이블'!$H$10+E$5*'수학 표준점수 테이블'!$H$11+'수학 표준점수 테이블'!$H$14,0))</f>
        <v/>
      </c>
      <c r="F95" s="72" t="str">
        <f>IF(OR($B95-F$5&gt;74, $B95-F$5=73, $B95-F$5=1, $B95-F$5&lt;0),"",ROUND(($B95-F$5)*'수학 표준점수 테이블'!$H$10+F$5*'수학 표준점수 테이블'!$H$11+'수학 표준점수 테이블'!$H$14,0))</f>
        <v/>
      </c>
      <c r="G95" s="72" t="str">
        <f>IF(OR($B95-G$5&gt;74, $B95-G$5=73, $B95-G$5=1, $B95-G$5&lt;0),"",ROUND(($B95-G$5)*'수학 표준점수 테이블'!$H$10+G$5*'수학 표준점수 테이블'!$H$11+'수학 표준점수 테이블'!$H$14,0))</f>
        <v/>
      </c>
      <c r="H95" s="72" t="str">
        <f>IF(OR($B95-H$5&gt;74, $B95-H$5=73, $B95-H$5=1, $B95-H$5&lt;0),"",ROUND(($B95-H$5)*'수학 표준점수 테이블'!$H$10+H$5*'수학 표준점수 테이블'!$H$11+'수학 표준점수 테이블'!$H$14,0))</f>
        <v/>
      </c>
      <c r="I95" s="72" t="str">
        <f>IF(OR($B95-I$5&gt;74, $B95-I$5=73, $B95-I$5=1, $B95-I$5&lt;0),"",ROUND(($B95-I$5)*'수학 표준점수 테이블'!$H$10+I$5*'수학 표준점수 테이블'!$H$11+'수학 표준점수 테이블'!$H$14,0))</f>
        <v/>
      </c>
      <c r="J95" s="72" t="str">
        <f>IF(OR($B95-J$5&gt;74, $B95-J$5=73, $B95-J$5=1, $B95-J$5&lt;0),"",ROUND(($B95-J$5)*'수학 표준점수 테이블'!$H$10+J$5*'수학 표준점수 테이블'!$H$11+'수학 표준점수 테이블'!$H$14,0))</f>
        <v/>
      </c>
      <c r="K95" s="72" t="str">
        <f>IF(OR($B95-K$5&gt;74, $B95-K$5=73, $B95-K$5=1, $B95-K$5&lt;0),"",ROUND(($B95-K$5)*'수학 표준점수 테이블'!$H$10+K$5*'수학 표준점수 테이블'!$H$11+'수학 표준점수 테이블'!$H$14,0))</f>
        <v/>
      </c>
      <c r="L95" s="72" t="str">
        <f>IF(OR($B95-L$5&gt;74, $B95-L$5=73, $B95-L$5=1, $B95-L$5&lt;0),"",ROUND(($B95-L$5)*'수학 표준점수 테이블'!$H$10+L$5*'수학 표준점수 테이블'!$H$11+'수학 표준점수 테이블'!$H$14,0))</f>
        <v/>
      </c>
      <c r="M95" s="72" t="str">
        <f>IF(OR($B95-M$5&gt;74, $B95-M$5=73, $B95-M$5=1, $B95-M$5&lt;0),"",ROUND(($B95-M$5)*'수학 표준점수 테이블'!$H$10+M$5*'수학 표준점수 테이블'!$H$11+'수학 표준점수 테이블'!$H$14,0))</f>
        <v/>
      </c>
      <c r="N95" s="72" t="str">
        <f>IF(OR($B95-N$5&gt;74, $B95-N$5=73, $B95-N$5=1, $B95-N$5&lt;0),"",ROUND(($B95-N$5)*'수학 표준점수 테이블'!$H$10+N$5*'수학 표준점수 테이블'!$H$11+'수학 표준점수 테이블'!$H$14,0))</f>
        <v/>
      </c>
      <c r="O95" s="72" t="str">
        <f>IF(OR($B95-O$5&gt;74, $B95-O$5=73, $B95-O$5=1, $B95-O$5&lt;0),"",ROUND(($B95-O$5)*'수학 표준점수 테이블'!$H$10+O$5*'수학 표준점수 테이블'!$H$11+'수학 표준점수 테이블'!$H$14,0))</f>
        <v/>
      </c>
      <c r="P95" s="72" t="str">
        <f>IF(OR($B95-P$5&gt;74, $B95-P$5=73, $B95-P$5=1, $B95-P$5&lt;0),"",ROUND(($B95-P$5)*'수학 표준점수 테이블'!$H$10+P$5*'수학 표준점수 테이블'!$H$11+'수학 표준점수 테이블'!$H$14,0))</f>
        <v/>
      </c>
      <c r="Q95" s="72">
        <f>IF(OR($B95-Q$5&gt;74, $B95-Q$5=73, $B95-Q$5=1, $B95-Q$5&lt;0),"",ROUND(($B95-Q$5)*'수학 표준점수 테이블'!$H$10+Q$5*'수학 표준점수 테이블'!$H$11+'수학 표준점수 테이블'!$H$14,0))</f>
        <v>72</v>
      </c>
      <c r="R95" s="72" t="str">
        <f>IF(OR($B95-R$5&gt;74, $B95-R$5=73, $B95-R$5=1, $B95-R$5&lt;0),"",ROUND(($B95-R$5)*'수학 표준점수 테이블'!$H$10+R$5*'수학 표준점수 테이블'!$H$11+'수학 표준점수 테이블'!$H$14,0))</f>
        <v/>
      </c>
      <c r="S95" s="72">
        <f>IF(OR($B95-S$5&gt;74, $B95-S$5=73, $B95-S$5=1, $B95-S$5&lt;0),"",ROUND(($B95-S$5)*'수학 표준점수 테이블'!$H$10+S$5*'수학 표준점수 테이블'!$H$11+'수학 표준점수 테이블'!$H$14,0))</f>
        <v>72</v>
      </c>
      <c r="T95" s="72">
        <f>IF(OR($B95-T$5&gt;74, $B95-T$5=73, $B95-T$5=1, $B95-T$5&lt;0),"",ROUND(($B95-T$5)*'수학 표준점수 테이블'!$H$10+T$5*'수학 표준점수 테이블'!$H$11+'수학 표준점수 테이블'!$H$14,0))</f>
        <v>72</v>
      </c>
      <c r="U95" s="72">
        <f>IF(OR($B95-U$5&gt;74, $B95-U$5=73, $B95-U$5=1, $B95-U$5&lt;0),"",ROUND(($B95-U$5)*'수학 표준점수 테이블'!$H$10+U$5*'수학 표준점수 테이블'!$H$11+'수학 표준점수 테이블'!$H$14,0))</f>
        <v>72</v>
      </c>
      <c r="V95" s="72">
        <f>IF(OR($B95-V$5&gt;74, $B95-V$5=73, $B95-V$5=1, $B95-V$5&lt;0),"",ROUND(($B95-V$5)*'수학 표준점수 테이블'!$H$10+V$5*'수학 표준점수 테이블'!$H$11+'수학 표준점수 테이블'!$H$14,0))</f>
        <v>72</v>
      </c>
      <c r="W95" s="72">
        <f>IF(OR($B95-W$5&gt;74, $B95-W$5=73, $B95-W$5=1, $B95-W$5&lt;0),"",ROUND(($B95-W$5)*'수학 표준점수 테이블'!$H$10+W$5*'수학 표준점수 테이블'!$H$11+'수학 표준점수 테이블'!$H$14,0))</f>
        <v>72</v>
      </c>
      <c r="X95" s="72">
        <f>IF(OR($B95-X$5&gt;74, $B95-X$5=73, $B95-X$5=1, $B95-X$5&lt;0),"",ROUND(($B95-X$5)*'수학 표준점수 테이블'!$H$10+X$5*'수학 표준점수 테이블'!$H$11+'수학 표준점수 테이블'!$H$14,0))</f>
        <v>72</v>
      </c>
      <c r="Y95" s="72">
        <f>IF(OR($B95-Y$5&gt;74, $B95-Y$5=73, $B95-Y$5=1, $B95-Y$5&lt;0),"",ROUND(($B95-Y$5)*'수학 표준점수 테이블'!$H$10+Y$5*'수학 표준점수 테이블'!$H$11+'수학 표준점수 테이블'!$H$14,0))</f>
        <v>72</v>
      </c>
      <c r="Z95" s="72">
        <f>IF(OR($B95-Z$5&gt;74, $B95-Z$5=73, $B95-Z$5=1, $B95-Z$5&lt;0),"",ROUND(($B95-Z$5)*'수학 표준점수 테이블'!$H$10+Z$5*'수학 표준점수 테이블'!$H$11+'수학 표준점수 테이블'!$H$14,0))</f>
        <v>72</v>
      </c>
      <c r="AA95" s="73">
        <f>IF(OR($B95-AA$5&gt;74, $B95-AA$5=73, $B95-AA$5=1, $B95-AA$5&lt;0),"",ROUND(($B95-AA$5)*'수학 표준점수 테이블'!$H$10+AA$5*'수학 표준점수 테이블'!$H$11+'수학 표준점수 테이블'!$H$14,0))</f>
        <v>72</v>
      </c>
      <c r="AB95" s="34"/>
      <c r="AC95" s="34">
        <f t="shared" si="7"/>
        <v>72</v>
      </c>
      <c r="AD95" s="34">
        <f t="shared" si="8"/>
        <v>72</v>
      </c>
      <c r="AE95" s="35">
        <f t="shared" si="10"/>
        <v>72</v>
      </c>
      <c r="AF95" s="35">
        <f t="shared" si="11"/>
        <v>8</v>
      </c>
      <c r="AG95" s="35">
        <f t="shared" si="11"/>
        <v>8</v>
      </c>
      <c r="AH95" s="35">
        <f t="shared" si="12"/>
        <v>8</v>
      </c>
      <c r="AI95" s="194" t="str">
        <f t="shared" si="9"/>
        <v>8등급</v>
      </c>
      <c r="AJ95" s="32" t="e">
        <f>IF(AC95=AD95,VLOOKUP(AE95,'인원 입력 기능'!$B$5:$F$102,6,0), VLOOKUP(AC95,'인원 입력 기능'!$B$5:$F$102,6,0)&amp;" ~ "&amp;VLOOKUP(AD95,'인원 입력 기능'!$B$5:$F$102,6,0))</f>
        <v>#REF!</v>
      </c>
    </row>
    <row r="96" spans="1:36">
      <c r="A96" s="16"/>
      <c r="B96" s="86">
        <v>10</v>
      </c>
      <c r="C96" s="72" t="str">
        <f>IF(OR($B96-C$5&gt;74, $B96-C$5=73, $B96-C$5=1, $B96-C$5&lt;0),"",ROUND(($B96-C$5)*'수학 표준점수 테이블'!$H$10+C$5*'수학 표준점수 테이블'!$H$11+'수학 표준점수 테이블'!$H$14,0))</f>
        <v/>
      </c>
      <c r="D96" s="72" t="str">
        <f>IF(OR($B96-D$5&gt;74, $B96-D$5=73, $B96-D$5=1, $B96-D$5&lt;0),"",ROUND(($B96-D$5)*'수학 표준점수 테이블'!$H$10+D$5*'수학 표준점수 테이블'!$H$11+'수학 표준점수 테이블'!$H$14,0))</f>
        <v/>
      </c>
      <c r="E96" s="72" t="str">
        <f>IF(OR($B96-E$5&gt;74, $B96-E$5=73, $B96-E$5=1, $B96-E$5&lt;0),"",ROUND(($B96-E$5)*'수학 표준점수 테이블'!$H$10+E$5*'수학 표준점수 테이블'!$H$11+'수학 표준점수 테이블'!$H$14,0))</f>
        <v/>
      </c>
      <c r="F96" s="72" t="str">
        <f>IF(OR($B96-F$5&gt;74, $B96-F$5=73, $B96-F$5=1, $B96-F$5&lt;0),"",ROUND(($B96-F$5)*'수학 표준점수 테이블'!$H$10+F$5*'수학 표준점수 테이블'!$H$11+'수학 표준점수 테이블'!$H$14,0))</f>
        <v/>
      </c>
      <c r="G96" s="72" t="str">
        <f>IF(OR($B96-G$5&gt;74, $B96-G$5=73, $B96-G$5=1, $B96-G$5&lt;0),"",ROUND(($B96-G$5)*'수학 표준점수 테이블'!$H$10+G$5*'수학 표준점수 테이블'!$H$11+'수학 표준점수 테이블'!$H$14,0))</f>
        <v/>
      </c>
      <c r="H96" s="72" t="str">
        <f>IF(OR($B96-H$5&gt;74, $B96-H$5=73, $B96-H$5=1, $B96-H$5&lt;0),"",ROUND(($B96-H$5)*'수학 표준점수 테이블'!$H$10+H$5*'수학 표준점수 테이블'!$H$11+'수학 표준점수 테이블'!$H$14,0))</f>
        <v/>
      </c>
      <c r="I96" s="72" t="str">
        <f>IF(OR($B96-I$5&gt;74, $B96-I$5=73, $B96-I$5=1, $B96-I$5&lt;0),"",ROUND(($B96-I$5)*'수학 표준점수 테이블'!$H$10+I$5*'수학 표준점수 테이블'!$H$11+'수학 표준점수 테이블'!$H$14,0))</f>
        <v/>
      </c>
      <c r="J96" s="72" t="str">
        <f>IF(OR($B96-J$5&gt;74, $B96-J$5=73, $B96-J$5=1, $B96-J$5&lt;0),"",ROUND(($B96-J$5)*'수학 표준점수 테이블'!$H$10+J$5*'수학 표준점수 테이블'!$H$11+'수학 표준점수 테이블'!$H$14,0))</f>
        <v/>
      </c>
      <c r="K96" s="72" t="str">
        <f>IF(OR($B96-K$5&gt;74, $B96-K$5=73, $B96-K$5=1, $B96-K$5&lt;0),"",ROUND(($B96-K$5)*'수학 표준점수 테이블'!$H$10+K$5*'수학 표준점수 테이블'!$H$11+'수학 표준점수 테이블'!$H$14,0))</f>
        <v/>
      </c>
      <c r="L96" s="72" t="str">
        <f>IF(OR($B96-L$5&gt;74, $B96-L$5=73, $B96-L$5=1, $B96-L$5&lt;0),"",ROUND(($B96-L$5)*'수학 표준점수 테이블'!$H$10+L$5*'수학 표준점수 테이블'!$H$11+'수학 표준점수 테이블'!$H$14,0))</f>
        <v/>
      </c>
      <c r="M96" s="72" t="str">
        <f>IF(OR($B96-M$5&gt;74, $B96-M$5=73, $B96-M$5=1, $B96-M$5&lt;0),"",ROUND(($B96-M$5)*'수학 표준점수 테이블'!$H$10+M$5*'수학 표준점수 테이블'!$H$11+'수학 표준점수 테이블'!$H$14,0))</f>
        <v/>
      </c>
      <c r="N96" s="72" t="str">
        <f>IF(OR($B96-N$5&gt;74, $B96-N$5=73, $B96-N$5=1, $B96-N$5&lt;0),"",ROUND(($B96-N$5)*'수학 표준점수 테이블'!$H$10+N$5*'수학 표준점수 테이블'!$H$11+'수학 표준점수 테이블'!$H$14,0))</f>
        <v/>
      </c>
      <c r="O96" s="72" t="str">
        <f>IF(OR($B96-O$5&gt;74, $B96-O$5=73, $B96-O$5=1, $B96-O$5&lt;0),"",ROUND(($B96-O$5)*'수학 표준점수 테이블'!$H$10+O$5*'수학 표준점수 테이블'!$H$11+'수학 표준점수 테이블'!$H$14,0))</f>
        <v/>
      </c>
      <c r="P96" s="72" t="str">
        <f>IF(OR($B96-P$5&gt;74, $B96-P$5=73, $B96-P$5=1, $B96-P$5&lt;0),"",ROUND(($B96-P$5)*'수학 표준점수 테이블'!$H$10+P$5*'수학 표준점수 테이블'!$H$11+'수학 표준점수 테이블'!$H$14,0))</f>
        <v/>
      </c>
      <c r="Q96" s="72" t="str">
        <f>IF(OR($B96-Q$5&gt;74, $B96-Q$5=73, $B96-Q$5=1, $B96-Q$5&lt;0),"",ROUND(($B96-Q$5)*'수학 표준점수 테이블'!$H$10+Q$5*'수학 표준점수 테이블'!$H$11+'수학 표준점수 테이블'!$H$14,0))</f>
        <v/>
      </c>
      <c r="R96" s="72">
        <f>IF(OR($B96-R$5&gt;74, $B96-R$5=73, $B96-R$5=1, $B96-R$5&lt;0),"",ROUND(($B96-R$5)*'수학 표준점수 테이블'!$H$10+R$5*'수학 표준점수 테이블'!$H$11+'수학 표준점수 테이블'!$H$14,0))</f>
        <v>71</v>
      </c>
      <c r="S96" s="72" t="str">
        <f>IF(OR($B96-S$5&gt;74, $B96-S$5=73, $B96-S$5=1, $B96-S$5&lt;0),"",ROUND(($B96-S$5)*'수학 표준점수 테이블'!$H$10+S$5*'수학 표준점수 테이블'!$H$11+'수학 표준점수 테이블'!$H$14,0))</f>
        <v/>
      </c>
      <c r="T96" s="72">
        <f>IF(OR($B96-T$5&gt;74, $B96-T$5=73, $B96-T$5=1, $B96-T$5&lt;0),"",ROUND(($B96-T$5)*'수학 표준점수 테이블'!$H$10+T$5*'수학 표준점수 테이블'!$H$11+'수학 표준점수 테이블'!$H$14,0))</f>
        <v>71</v>
      </c>
      <c r="U96" s="72">
        <f>IF(OR($B96-U$5&gt;74, $B96-U$5=73, $B96-U$5=1, $B96-U$5&lt;0),"",ROUND(($B96-U$5)*'수학 표준점수 테이블'!$H$10+U$5*'수학 표준점수 테이블'!$H$11+'수학 표준점수 테이블'!$H$14,0))</f>
        <v>71</v>
      </c>
      <c r="V96" s="72">
        <f>IF(OR($B96-V$5&gt;74, $B96-V$5=73, $B96-V$5=1, $B96-V$5&lt;0),"",ROUND(($B96-V$5)*'수학 표준점수 테이블'!$H$10+V$5*'수학 표준점수 테이블'!$H$11+'수학 표준점수 테이블'!$H$14,0))</f>
        <v>71</v>
      </c>
      <c r="W96" s="72">
        <f>IF(OR($B96-W$5&gt;74, $B96-W$5=73, $B96-W$5=1, $B96-W$5&lt;0),"",ROUND(($B96-W$5)*'수학 표준점수 테이블'!$H$10+W$5*'수학 표준점수 테이블'!$H$11+'수학 표준점수 테이블'!$H$14,0))</f>
        <v>71</v>
      </c>
      <c r="X96" s="72">
        <f>IF(OR($B96-X$5&gt;74, $B96-X$5=73, $B96-X$5=1, $B96-X$5&lt;0),"",ROUND(($B96-X$5)*'수학 표준점수 테이블'!$H$10+X$5*'수학 표준점수 테이블'!$H$11+'수학 표준점수 테이블'!$H$14,0))</f>
        <v>71</v>
      </c>
      <c r="Y96" s="72">
        <f>IF(OR($B96-Y$5&gt;74, $B96-Y$5=73, $B96-Y$5=1, $B96-Y$5&lt;0),"",ROUND(($B96-Y$5)*'수학 표준점수 테이블'!$H$10+Y$5*'수학 표준점수 테이블'!$H$11+'수학 표준점수 테이블'!$H$14,0))</f>
        <v>71</v>
      </c>
      <c r="Z96" s="72">
        <f>IF(OR($B96-Z$5&gt;74, $B96-Z$5=73, $B96-Z$5=1, $B96-Z$5&lt;0),"",ROUND(($B96-Z$5)*'수학 표준점수 테이블'!$H$10+Z$5*'수학 표준점수 테이블'!$H$11+'수학 표준점수 테이블'!$H$14,0))</f>
        <v>71</v>
      </c>
      <c r="AA96" s="73">
        <f>IF(OR($B96-AA$5&gt;74, $B96-AA$5=73, $B96-AA$5=1, $B96-AA$5&lt;0),"",ROUND(($B96-AA$5)*'수학 표준점수 테이블'!$H$10+AA$5*'수학 표준점수 테이블'!$H$11+'수학 표준점수 테이블'!$H$14,0))</f>
        <v>71</v>
      </c>
      <c r="AB96" s="34"/>
      <c r="AC96" s="34">
        <f t="shared" si="7"/>
        <v>71</v>
      </c>
      <c r="AD96" s="34">
        <f t="shared" si="8"/>
        <v>71</v>
      </c>
      <c r="AE96" s="35">
        <f t="shared" si="10"/>
        <v>71</v>
      </c>
      <c r="AF96" s="35">
        <f t="shared" si="11"/>
        <v>8</v>
      </c>
      <c r="AG96" s="35">
        <f t="shared" si="11"/>
        <v>8</v>
      </c>
      <c r="AH96" s="35">
        <f t="shared" si="12"/>
        <v>8</v>
      </c>
      <c r="AI96" s="194" t="str">
        <f t="shared" si="9"/>
        <v>8등급</v>
      </c>
      <c r="AJ96" s="32" t="e">
        <f>IF(AC96=AD96,VLOOKUP(AE96,'인원 입력 기능'!$B$5:$F$102,6,0), VLOOKUP(AC96,'인원 입력 기능'!$B$5:$F$102,6,0)&amp;" ~ "&amp;VLOOKUP(AD96,'인원 입력 기능'!$B$5:$F$102,6,0))</f>
        <v>#REF!</v>
      </c>
    </row>
    <row r="97" spans="1:36">
      <c r="A97" s="16"/>
      <c r="B97" s="86">
        <v>9</v>
      </c>
      <c r="C97" s="72" t="str">
        <f>IF(OR($B97-C$5&gt;74, $B97-C$5=73, $B97-C$5=1, $B97-C$5&lt;0),"",ROUND(($B97-C$5)*'수학 표준점수 테이블'!$H$10+C$5*'수학 표준점수 테이블'!$H$11+'수학 표준점수 테이블'!$H$14,0))</f>
        <v/>
      </c>
      <c r="D97" s="72" t="str">
        <f>IF(OR($B97-D$5&gt;74, $B97-D$5=73, $B97-D$5=1, $B97-D$5&lt;0),"",ROUND(($B97-D$5)*'수학 표준점수 테이블'!$H$10+D$5*'수학 표준점수 테이블'!$H$11+'수학 표준점수 테이블'!$H$14,0))</f>
        <v/>
      </c>
      <c r="E97" s="72" t="str">
        <f>IF(OR($B97-E$5&gt;74, $B97-E$5=73, $B97-E$5=1, $B97-E$5&lt;0),"",ROUND(($B97-E$5)*'수학 표준점수 테이블'!$H$10+E$5*'수학 표준점수 테이블'!$H$11+'수학 표준점수 테이블'!$H$14,0))</f>
        <v/>
      </c>
      <c r="F97" s="72" t="str">
        <f>IF(OR($B97-F$5&gt;74, $B97-F$5=73, $B97-F$5=1, $B97-F$5&lt;0),"",ROUND(($B97-F$5)*'수학 표준점수 테이블'!$H$10+F$5*'수학 표준점수 테이블'!$H$11+'수학 표준점수 테이블'!$H$14,0))</f>
        <v/>
      </c>
      <c r="G97" s="72" t="str">
        <f>IF(OR($B97-G$5&gt;74, $B97-G$5=73, $B97-G$5=1, $B97-G$5&lt;0),"",ROUND(($B97-G$5)*'수학 표준점수 테이블'!$H$10+G$5*'수학 표준점수 테이블'!$H$11+'수학 표준점수 테이블'!$H$14,0))</f>
        <v/>
      </c>
      <c r="H97" s="72" t="str">
        <f>IF(OR($B97-H$5&gt;74, $B97-H$5=73, $B97-H$5=1, $B97-H$5&lt;0),"",ROUND(($B97-H$5)*'수학 표준점수 테이블'!$H$10+H$5*'수학 표준점수 테이블'!$H$11+'수학 표준점수 테이블'!$H$14,0))</f>
        <v/>
      </c>
      <c r="I97" s="72" t="str">
        <f>IF(OR($B97-I$5&gt;74, $B97-I$5=73, $B97-I$5=1, $B97-I$5&lt;0),"",ROUND(($B97-I$5)*'수학 표준점수 테이블'!$H$10+I$5*'수학 표준점수 테이블'!$H$11+'수학 표준점수 테이블'!$H$14,0))</f>
        <v/>
      </c>
      <c r="J97" s="72" t="str">
        <f>IF(OR($B97-J$5&gt;74, $B97-J$5=73, $B97-J$5=1, $B97-J$5&lt;0),"",ROUND(($B97-J$5)*'수학 표준점수 테이블'!$H$10+J$5*'수학 표준점수 테이블'!$H$11+'수학 표준점수 테이블'!$H$14,0))</f>
        <v/>
      </c>
      <c r="K97" s="72" t="str">
        <f>IF(OR($B97-K$5&gt;74, $B97-K$5=73, $B97-K$5=1, $B97-K$5&lt;0),"",ROUND(($B97-K$5)*'수학 표준점수 테이블'!$H$10+K$5*'수학 표준점수 테이블'!$H$11+'수학 표준점수 테이블'!$H$14,0))</f>
        <v/>
      </c>
      <c r="L97" s="72" t="str">
        <f>IF(OR($B97-L$5&gt;74, $B97-L$5=73, $B97-L$5=1, $B97-L$5&lt;0),"",ROUND(($B97-L$5)*'수학 표준점수 테이블'!$H$10+L$5*'수학 표준점수 테이블'!$H$11+'수학 표준점수 테이블'!$H$14,0))</f>
        <v/>
      </c>
      <c r="M97" s="72" t="str">
        <f>IF(OR($B97-M$5&gt;74, $B97-M$5=73, $B97-M$5=1, $B97-M$5&lt;0),"",ROUND(($B97-M$5)*'수학 표준점수 테이블'!$H$10+M$5*'수학 표준점수 테이블'!$H$11+'수학 표준점수 테이블'!$H$14,0))</f>
        <v/>
      </c>
      <c r="N97" s="72" t="str">
        <f>IF(OR($B97-N$5&gt;74, $B97-N$5=73, $B97-N$5=1, $B97-N$5&lt;0),"",ROUND(($B97-N$5)*'수학 표준점수 테이블'!$H$10+N$5*'수학 표준점수 테이블'!$H$11+'수학 표준점수 테이블'!$H$14,0))</f>
        <v/>
      </c>
      <c r="O97" s="72" t="str">
        <f>IF(OR($B97-O$5&gt;74, $B97-O$5=73, $B97-O$5=1, $B97-O$5&lt;0),"",ROUND(($B97-O$5)*'수학 표준점수 테이블'!$H$10+O$5*'수학 표준점수 테이블'!$H$11+'수학 표준점수 테이블'!$H$14,0))</f>
        <v/>
      </c>
      <c r="P97" s="72" t="str">
        <f>IF(OR($B97-P$5&gt;74, $B97-P$5=73, $B97-P$5=1, $B97-P$5&lt;0),"",ROUND(($B97-P$5)*'수학 표준점수 테이블'!$H$10+P$5*'수학 표준점수 테이블'!$H$11+'수학 표준점수 테이블'!$H$14,0))</f>
        <v/>
      </c>
      <c r="Q97" s="72" t="str">
        <f>IF(OR($B97-Q$5&gt;74, $B97-Q$5=73, $B97-Q$5=1, $B97-Q$5&lt;0),"",ROUND(($B97-Q$5)*'수학 표준점수 테이블'!$H$10+Q$5*'수학 표준점수 테이블'!$H$11+'수학 표준점수 테이블'!$H$14,0))</f>
        <v/>
      </c>
      <c r="R97" s="72" t="str">
        <f>IF(OR($B97-R$5&gt;74, $B97-R$5=73, $B97-R$5=1, $B97-R$5&lt;0),"",ROUND(($B97-R$5)*'수학 표준점수 테이블'!$H$10+R$5*'수학 표준점수 테이블'!$H$11+'수학 표준점수 테이블'!$H$14,0))</f>
        <v/>
      </c>
      <c r="S97" s="72">
        <f>IF(OR($B97-S$5&gt;74, $B97-S$5=73, $B97-S$5=1, $B97-S$5&lt;0),"",ROUND(($B97-S$5)*'수학 표준점수 테이블'!$H$10+S$5*'수학 표준점수 테이블'!$H$11+'수학 표준점수 테이블'!$H$14,0))</f>
        <v>70</v>
      </c>
      <c r="T97" s="72" t="str">
        <f>IF(OR($B97-T$5&gt;74, $B97-T$5=73, $B97-T$5=1, $B97-T$5&lt;0),"",ROUND(($B97-T$5)*'수학 표준점수 테이블'!$H$10+T$5*'수학 표준점수 테이블'!$H$11+'수학 표준점수 테이블'!$H$14,0))</f>
        <v/>
      </c>
      <c r="U97" s="72">
        <f>IF(OR($B97-U$5&gt;74, $B97-U$5=73, $B97-U$5=1, $B97-U$5&lt;0),"",ROUND(($B97-U$5)*'수학 표준점수 테이블'!$H$10+U$5*'수학 표준점수 테이블'!$H$11+'수학 표준점수 테이블'!$H$14,0))</f>
        <v>70</v>
      </c>
      <c r="V97" s="72">
        <f>IF(OR($B97-V$5&gt;74, $B97-V$5=73, $B97-V$5=1, $B97-V$5&lt;0),"",ROUND(($B97-V$5)*'수학 표준점수 테이블'!$H$10+V$5*'수학 표준점수 테이블'!$H$11+'수학 표준점수 테이블'!$H$14,0))</f>
        <v>70</v>
      </c>
      <c r="W97" s="72">
        <f>IF(OR($B97-W$5&gt;74, $B97-W$5=73, $B97-W$5=1, $B97-W$5&lt;0),"",ROUND(($B97-W$5)*'수학 표준점수 테이블'!$H$10+W$5*'수학 표준점수 테이블'!$H$11+'수학 표준점수 테이블'!$H$14,0))</f>
        <v>70</v>
      </c>
      <c r="X97" s="72">
        <f>IF(OR($B97-X$5&gt;74, $B97-X$5=73, $B97-X$5=1, $B97-X$5&lt;0),"",ROUND(($B97-X$5)*'수학 표준점수 테이블'!$H$10+X$5*'수학 표준점수 테이블'!$H$11+'수학 표준점수 테이블'!$H$14,0))</f>
        <v>70</v>
      </c>
      <c r="Y97" s="72">
        <f>IF(OR($B97-Y$5&gt;74, $B97-Y$5=73, $B97-Y$5=1, $B97-Y$5&lt;0),"",ROUND(($B97-Y$5)*'수학 표준점수 테이블'!$H$10+Y$5*'수학 표준점수 테이블'!$H$11+'수학 표준점수 테이블'!$H$14,0))</f>
        <v>70</v>
      </c>
      <c r="Z97" s="72">
        <f>IF(OR($B97-Z$5&gt;74, $B97-Z$5=73, $B97-Z$5=1, $B97-Z$5&lt;0),"",ROUND(($B97-Z$5)*'수학 표준점수 테이블'!$H$10+Z$5*'수학 표준점수 테이블'!$H$11+'수학 표준점수 테이블'!$H$14,0))</f>
        <v>70</v>
      </c>
      <c r="AA97" s="73">
        <f>IF(OR($B97-AA$5&gt;74, $B97-AA$5=73, $B97-AA$5=1, $B97-AA$5&lt;0),"",ROUND(($B97-AA$5)*'수학 표준점수 테이블'!$H$10+AA$5*'수학 표준점수 테이블'!$H$11+'수학 표준점수 테이블'!$H$14,0))</f>
        <v>70</v>
      </c>
      <c r="AB97" s="34"/>
      <c r="AC97" s="34">
        <f t="shared" si="7"/>
        <v>70</v>
      </c>
      <c r="AD97" s="34">
        <f t="shared" si="8"/>
        <v>70</v>
      </c>
      <c r="AE97" s="35">
        <f t="shared" si="10"/>
        <v>70</v>
      </c>
      <c r="AF97" s="35">
        <f t="shared" si="11"/>
        <v>9</v>
      </c>
      <c r="AG97" s="35">
        <f t="shared" si="11"/>
        <v>9</v>
      </c>
      <c r="AH97" s="35">
        <f t="shared" si="12"/>
        <v>9</v>
      </c>
      <c r="AI97" s="194" t="str">
        <f t="shared" si="9"/>
        <v>9등급</v>
      </c>
      <c r="AJ97" s="32" t="e">
        <f>IF(AC97=AD97,VLOOKUP(AE97,'인원 입력 기능'!$B$5:$F$102,6,0), VLOOKUP(AC97,'인원 입력 기능'!$B$5:$F$102,6,0)&amp;" ~ "&amp;VLOOKUP(AD97,'인원 입력 기능'!$B$5:$F$102,6,0))</f>
        <v>#REF!</v>
      </c>
    </row>
    <row r="98" spans="1:36">
      <c r="A98" s="16"/>
      <c r="B98" s="87">
        <v>8</v>
      </c>
      <c r="C98" s="74" t="str">
        <f>IF(OR($B98-C$5&gt;74, $B98-C$5=73, $B98-C$5=1, $B98-C$5&lt;0),"",ROUND(($B98-C$5)*'수학 표준점수 테이블'!$H$10+C$5*'수학 표준점수 테이블'!$H$11+'수학 표준점수 테이블'!$H$14,0))</f>
        <v/>
      </c>
      <c r="D98" s="74" t="str">
        <f>IF(OR($B98-D$5&gt;74, $B98-D$5=73, $B98-D$5=1, $B98-D$5&lt;0),"",ROUND(($B98-D$5)*'수학 표준점수 테이블'!$H$10+D$5*'수학 표준점수 테이블'!$H$11+'수학 표준점수 테이블'!$H$14,0))</f>
        <v/>
      </c>
      <c r="E98" s="74" t="str">
        <f>IF(OR($B98-E$5&gt;74, $B98-E$5=73, $B98-E$5=1, $B98-E$5&lt;0),"",ROUND(($B98-E$5)*'수학 표준점수 테이블'!$H$10+E$5*'수학 표준점수 테이블'!$H$11+'수학 표준점수 테이블'!$H$14,0))</f>
        <v/>
      </c>
      <c r="F98" s="74" t="str">
        <f>IF(OR($B98-F$5&gt;74, $B98-F$5=73, $B98-F$5=1, $B98-F$5&lt;0),"",ROUND(($B98-F$5)*'수학 표준점수 테이블'!$H$10+F$5*'수학 표준점수 테이블'!$H$11+'수학 표준점수 테이블'!$H$14,0))</f>
        <v/>
      </c>
      <c r="G98" s="74" t="str">
        <f>IF(OR($B98-G$5&gt;74, $B98-G$5=73, $B98-G$5=1, $B98-G$5&lt;0),"",ROUND(($B98-G$5)*'수학 표준점수 테이블'!$H$10+G$5*'수학 표준점수 테이블'!$H$11+'수학 표준점수 테이블'!$H$14,0))</f>
        <v/>
      </c>
      <c r="H98" s="74" t="str">
        <f>IF(OR($B98-H$5&gt;74, $B98-H$5=73, $B98-H$5=1, $B98-H$5&lt;0),"",ROUND(($B98-H$5)*'수학 표준점수 테이블'!$H$10+H$5*'수학 표준점수 테이블'!$H$11+'수학 표준점수 테이블'!$H$14,0))</f>
        <v/>
      </c>
      <c r="I98" s="74" t="str">
        <f>IF(OR($B98-I$5&gt;74, $B98-I$5=73, $B98-I$5=1, $B98-I$5&lt;0),"",ROUND(($B98-I$5)*'수학 표준점수 테이블'!$H$10+I$5*'수학 표준점수 테이블'!$H$11+'수학 표준점수 테이블'!$H$14,0))</f>
        <v/>
      </c>
      <c r="J98" s="74" t="str">
        <f>IF(OR($B98-J$5&gt;74, $B98-J$5=73, $B98-J$5=1, $B98-J$5&lt;0),"",ROUND(($B98-J$5)*'수학 표준점수 테이블'!$H$10+J$5*'수학 표준점수 테이블'!$H$11+'수학 표준점수 테이블'!$H$14,0))</f>
        <v/>
      </c>
      <c r="K98" s="74" t="str">
        <f>IF(OR($B98-K$5&gt;74, $B98-K$5=73, $B98-K$5=1, $B98-K$5&lt;0),"",ROUND(($B98-K$5)*'수학 표준점수 테이블'!$H$10+K$5*'수학 표준점수 테이블'!$H$11+'수학 표준점수 테이블'!$H$14,0))</f>
        <v/>
      </c>
      <c r="L98" s="74" t="str">
        <f>IF(OR($B98-L$5&gt;74, $B98-L$5=73, $B98-L$5=1, $B98-L$5&lt;0),"",ROUND(($B98-L$5)*'수학 표준점수 테이블'!$H$10+L$5*'수학 표준점수 테이블'!$H$11+'수학 표준점수 테이블'!$H$14,0))</f>
        <v/>
      </c>
      <c r="M98" s="74" t="str">
        <f>IF(OR($B98-M$5&gt;74, $B98-M$5=73, $B98-M$5=1, $B98-M$5&lt;0),"",ROUND(($B98-M$5)*'수학 표준점수 테이블'!$H$10+M$5*'수학 표준점수 테이블'!$H$11+'수학 표준점수 테이블'!$H$14,0))</f>
        <v/>
      </c>
      <c r="N98" s="74" t="str">
        <f>IF(OR($B98-N$5&gt;74, $B98-N$5=73, $B98-N$5=1, $B98-N$5&lt;0),"",ROUND(($B98-N$5)*'수학 표준점수 테이블'!$H$10+N$5*'수학 표준점수 테이블'!$H$11+'수학 표준점수 테이블'!$H$14,0))</f>
        <v/>
      </c>
      <c r="O98" s="74" t="str">
        <f>IF(OR($B98-O$5&gt;74, $B98-O$5=73, $B98-O$5=1, $B98-O$5&lt;0),"",ROUND(($B98-O$5)*'수학 표준점수 테이블'!$H$10+O$5*'수학 표준점수 테이블'!$H$11+'수학 표준점수 테이블'!$H$14,0))</f>
        <v/>
      </c>
      <c r="P98" s="74" t="str">
        <f>IF(OR($B98-P$5&gt;74, $B98-P$5=73, $B98-P$5=1, $B98-P$5&lt;0),"",ROUND(($B98-P$5)*'수학 표준점수 테이블'!$H$10+P$5*'수학 표준점수 테이블'!$H$11+'수학 표준점수 테이블'!$H$14,0))</f>
        <v/>
      </c>
      <c r="Q98" s="74" t="str">
        <f>IF(OR($B98-Q$5&gt;74, $B98-Q$5=73, $B98-Q$5=1, $B98-Q$5&lt;0),"",ROUND(($B98-Q$5)*'수학 표준점수 테이블'!$H$10+Q$5*'수학 표준점수 테이블'!$H$11+'수학 표준점수 테이블'!$H$14,0))</f>
        <v/>
      </c>
      <c r="R98" s="74" t="str">
        <f>IF(OR($B98-R$5&gt;74, $B98-R$5=73, $B98-R$5=1, $B98-R$5&lt;0),"",ROUND(($B98-R$5)*'수학 표준점수 테이블'!$H$10+R$5*'수학 표준점수 테이블'!$H$11+'수학 표준점수 테이블'!$H$14,0))</f>
        <v/>
      </c>
      <c r="S98" s="74" t="str">
        <f>IF(OR($B98-S$5&gt;74, $B98-S$5=73, $B98-S$5=1, $B98-S$5&lt;0),"",ROUND(($B98-S$5)*'수학 표준점수 테이블'!$H$10+S$5*'수학 표준점수 테이블'!$H$11+'수학 표준점수 테이블'!$H$14,0))</f>
        <v/>
      </c>
      <c r="T98" s="74">
        <f>IF(OR($B98-T$5&gt;74, $B98-T$5=73, $B98-T$5=1, $B98-T$5&lt;0),"",ROUND(($B98-T$5)*'수학 표준점수 테이블'!$H$10+T$5*'수학 표준점수 테이블'!$H$11+'수학 표준점수 테이블'!$H$14,0))</f>
        <v>70</v>
      </c>
      <c r="U98" s="74" t="str">
        <f>IF(OR($B98-U$5&gt;74, $B98-U$5=73, $B98-U$5=1, $B98-U$5&lt;0),"",ROUND(($B98-U$5)*'수학 표준점수 테이블'!$H$10+U$5*'수학 표준점수 테이블'!$H$11+'수학 표준점수 테이블'!$H$14,0))</f>
        <v/>
      </c>
      <c r="V98" s="74">
        <f>IF(OR($B98-V$5&gt;74, $B98-V$5=73, $B98-V$5=1, $B98-V$5&lt;0),"",ROUND(($B98-V$5)*'수학 표준점수 테이블'!$H$10+V$5*'수학 표준점수 테이블'!$H$11+'수학 표준점수 테이블'!$H$14,0))</f>
        <v>70</v>
      </c>
      <c r="W98" s="74">
        <f>IF(OR($B98-W$5&gt;74, $B98-W$5=73, $B98-W$5=1, $B98-W$5&lt;0),"",ROUND(($B98-W$5)*'수학 표준점수 테이블'!$H$10+W$5*'수학 표준점수 테이블'!$H$11+'수학 표준점수 테이블'!$H$14,0))</f>
        <v>70</v>
      </c>
      <c r="X98" s="74">
        <f>IF(OR($B98-X$5&gt;74, $B98-X$5=73, $B98-X$5=1, $B98-X$5&lt;0),"",ROUND(($B98-X$5)*'수학 표준점수 테이블'!$H$10+X$5*'수학 표준점수 테이블'!$H$11+'수학 표준점수 테이블'!$H$14,0))</f>
        <v>70</v>
      </c>
      <c r="Y98" s="74">
        <f>IF(OR($B98-Y$5&gt;74, $B98-Y$5=73, $B98-Y$5=1, $B98-Y$5&lt;0),"",ROUND(($B98-Y$5)*'수학 표준점수 테이블'!$H$10+Y$5*'수학 표준점수 테이블'!$H$11+'수학 표준점수 테이블'!$H$14,0))</f>
        <v>70</v>
      </c>
      <c r="Z98" s="74">
        <f>IF(OR($B98-Z$5&gt;74, $B98-Z$5=73, $B98-Z$5=1, $B98-Z$5&lt;0),"",ROUND(($B98-Z$5)*'수학 표준점수 테이블'!$H$10+Z$5*'수학 표준점수 테이블'!$H$11+'수학 표준점수 테이블'!$H$14,0))</f>
        <v>70</v>
      </c>
      <c r="AA98" s="75">
        <f>IF(OR($B98-AA$5&gt;74, $B98-AA$5=73, $B98-AA$5=1, $B98-AA$5&lt;0),"",ROUND(($B98-AA$5)*'수학 표준점수 테이블'!$H$10+AA$5*'수학 표준점수 테이블'!$H$11+'수학 표준점수 테이블'!$H$14,0))</f>
        <v>69</v>
      </c>
      <c r="AB98" s="34"/>
      <c r="AC98" s="34">
        <f t="shared" si="7"/>
        <v>69</v>
      </c>
      <c r="AD98" s="34">
        <f t="shared" si="8"/>
        <v>70</v>
      </c>
      <c r="AE98" s="35" t="str">
        <f t="shared" si="10"/>
        <v>69 ~ 70</v>
      </c>
      <c r="AF98" s="35">
        <f t="shared" si="11"/>
        <v>9</v>
      </c>
      <c r="AG98" s="35">
        <f t="shared" si="11"/>
        <v>9</v>
      </c>
      <c r="AH98" s="35">
        <f t="shared" si="12"/>
        <v>9</v>
      </c>
      <c r="AI98" s="194" t="str">
        <f t="shared" si="9"/>
        <v>9등급</v>
      </c>
      <c r="AJ98" s="32" t="e">
        <f>IF(AC98=AD98,VLOOKUP(AE98,'인원 입력 기능'!$B$5:$F$102,6,0), VLOOKUP(AC98,'인원 입력 기능'!$B$5:$F$102,6,0)&amp;" ~ "&amp;VLOOKUP(AD98,'인원 입력 기능'!$B$5:$F$102,6,0))</f>
        <v>#REF!</v>
      </c>
    </row>
    <row r="99" spans="1:36">
      <c r="A99" s="16"/>
      <c r="B99" s="87">
        <v>7</v>
      </c>
      <c r="C99" s="74" t="str">
        <f>IF(OR($B99-C$5&gt;74, $B99-C$5=73, $B99-C$5=1, $B99-C$5&lt;0),"",ROUND(($B99-C$5)*'수학 표준점수 테이블'!$H$10+C$5*'수학 표준점수 테이블'!$H$11+'수학 표준점수 테이블'!$H$14,0))</f>
        <v/>
      </c>
      <c r="D99" s="74" t="str">
        <f>IF(OR($B99-D$5&gt;74, $B99-D$5=73, $B99-D$5=1, $B99-D$5&lt;0),"",ROUND(($B99-D$5)*'수학 표준점수 테이블'!$H$10+D$5*'수학 표준점수 테이블'!$H$11+'수학 표준점수 테이블'!$H$14,0))</f>
        <v/>
      </c>
      <c r="E99" s="74" t="str">
        <f>IF(OR($B99-E$5&gt;74, $B99-E$5=73, $B99-E$5=1, $B99-E$5&lt;0),"",ROUND(($B99-E$5)*'수학 표준점수 테이블'!$H$10+E$5*'수학 표준점수 테이블'!$H$11+'수학 표준점수 테이블'!$H$14,0))</f>
        <v/>
      </c>
      <c r="F99" s="74" t="str">
        <f>IF(OR($B99-F$5&gt;74, $B99-F$5=73, $B99-F$5=1, $B99-F$5&lt;0),"",ROUND(($B99-F$5)*'수학 표준점수 테이블'!$H$10+F$5*'수학 표준점수 테이블'!$H$11+'수학 표준점수 테이블'!$H$14,0))</f>
        <v/>
      </c>
      <c r="G99" s="74" t="str">
        <f>IF(OR($B99-G$5&gt;74, $B99-G$5=73, $B99-G$5=1, $B99-G$5&lt;0),"",ROUND(($B99-G$5)*'수학 표준점수 테이블'!$H$10+G$5*'수학 표준점수 테이블'!$H$11+'수학 표준점수 테이블'!$H$14,0))</f>
        <v/>
      </c>
      <c r="H99" s="74" t="str">
        <f>IF(OR($B99-H$5&gt;74, $B99-H$5=73, $B99-H$5=1, $B99-H$5&lt;0),"",ROUND(($B99-H$5)*'수학 표준점수 테이블'!$H$10+H$5*'수학 표준점수 테이블'!$H$11+'수학 표준점수 테이블'!$H$14,0))</f>
        <v/>
      </c>
      <c r="I99" s="74" t="str">
        <f>IF(OR($B99-I$5&gt;74, $B99-I$5=73, $B99-I$5=1, $B99-I$5&lt;0),"",ROUND(($B99-I$5)*'수학 표준점수 테이블'!$H$10+I$5*'수학 표준점수 테이블'!$H$11+'수학 표준점수 테이블'!$H$14,0))</f>
        <v/>
      </c>
      <c r="J99" s="74" t="str">
        <f>IF(OR($B99-J$5&gt;74, $B99-J$5=73, $B99-J$5=1, $B99-J$5&lt;0),"",ROUND(($B99-J$5)*'수학 표준점수 테이블'!$H$10+J$5*'수학 표준점수 테이블'!$H$11+'수학 표준점수 테이블'!$H$14,0))</f>
        <v/>
      </c>
      <c r="K99" s="74" t="str">
        <f>IF(OR($B99-K$5&gt;74, $B99-K$5=73, $B99-K$5=1, $B99-K$5&lt;0),"",ROUND(($B99-K$5)*'수학 표준점수 테이블'!$H$10+K$5*'수학 표준점수 테이블'!$H$11+'수학 표준점수 테이블'!$H$14,0))</f>
        <v/>
      </c>
      <c r="L99" s="74" t="str">
        <f>IF(OR($B99-L$5&gt;74, $B99-L$5=73, $B99-L$5=1, $B99-L$5&lt;0),"",ROUND(($B99-L$5)*'수학 표준점수 테이블'!$H$10+L$5*'수학 표준점수 테이블'!$H$11+'수학 표준점수 테이블'!$H$14,0))</f>
        <v/>
      </c>
      <c r="M99" s="74" t="str">
        <f>IF(OR($B99-M$5&gt;74, $B99-M$5=73, $B99-M$5=1, $B99-M$5&lt;0),"",ROUND(($B99-M$5)*'수학 표준점수 테이블'!$H$10+M$5*'수학 표준점수 테이블'!$H$11+'수학 표준점수 테이블'!$H$14,0))</f>
        <v/>
      </c>
      <c r="N99" s="74" t="str">
        <f>IF(OR($B99-N$5&gt;74, $B99-N$5=73, $B99-N$5=1, $B99-N$5&lt;0),"",ROUND(($B99-N$5)*'수학 표준점수 테이블'!$H$10+N$5*'수학 표준점수 테이블'!$H$11+'수학 표준점수 테이블'!$H$14,0))</f>
        <v/>
      </c>
      <c r="O99" s="74" t="str">
        <f>IF(OR($B99-O$5&gt;74, $B99-O$5=73, $B99-O$5=1, $B99-O$5&lt;0),"",ROUND(($B99-O$5)*'수학 표준점수 테이블'!$H$10+O$5*'수학 표준점수 테이블'!$H$11+'수학 표준점수 테이블'!$H$14,0))</f>
        <v/>
      </c>
      <c r="P99" s="74" t="str">
        <f>IF(OR($B99-P$5&gt;74, $B99-P$5=73, $B99-P$5=1, $B99-P$5&lt;0),"",ROUND(($B99-P$5)*'수학 표준점수 테이블'!$H$10+P$5*'수학 표준점수 테이블'!$H$11+'수학 표준점수 테이블'!$H$14,0))</f>
        <v/>
      </c>
      <c r="Q99" s="74" t="str">
        <f>IF(OR($B99-Q$5&gt;74, $B99-Q$5=73, $B99-Q$5=1, $B99-Q$5&lt;0),"",ROUND(($B99-Q$5)*'수학 표준점수 테이블'!$H$10+Q$5*'수학 표준점수 테이블'!$H$11+'수학 표준점수 테이블'!$H$14,0))</f>
        <v/>
      </c>
      <c r="R99" s="74" t="str">
        <f>IF(OR($B99-R$5&gt;74, $B99-R$5=73, $B99-R$5=1, $B99-R$5&lt;0),"",ROUND(($B99-R$5)*'수학 표준점수 테이블'!$H$10+R$5*'수학 표준점수 테이블'!$H$11+'수학 표준점수 테이블'!$H$14,0))</f>
        <v/>
      </c>
      <c r="S99" s="74" t="str">
        <f>IF(OR($B99-S$5&gt;74, $B99-S$5=73, $B99-S$5=1, $B99-S$5&lt;0),"",ROUND(($B99-S$5)*'수학 표준점수 테이블'!$H$10+S$5*'수학 표준점수 테이블'!$H$11+'수학 표준점수 테이블'!$H$14,0))</f>
        <v/>
      </c>
      <c r="T99" s="74" t="str">
        <f>IF(OR($B99-T$5&gt;74, $B99-T$5=73, $B99-T$5=1, $B99-T$5&lt;0),"",ROUND(($B99-T$5)*'수학 표준점수 테이블'!$H$10+T$5*'수학 표준점수 테이블'!$H$11+'수학 표준점수 테이블'!$H$14,0))</f>
        <v/>
      </c>
      <c r="U99" s="74">
        <f>IF(OR($B99-U$5&gt;74, $B99-U$5=73, $B99-U$5=1, $B99-U$5&lt;0),"",ROUND(($B99-U$5)*'수학 표준점수 테이블'!$H$10+U$5*'수학 표준점수 테이블'!$H$11+'수학 표준점수 테이블'!$H$14,0))</f>
        <v>69</v>
      </c>
      <c r="V99" s="74" t="str">
        <f>IF(OR($B99-V$5&gt;74, $B99-V$5=73, $B99-V$5=1, $B99-V$5&lt;0),"",ROUND(($B99-V$5)*'수학 표준점수 테이블'!$H$10+V$5*'수학 표준점수 테이블'!$H$11+'수학 표준점수 테이블'!$H$14,0))</f>
        <v/>
      </c>
      <c r="W99" s="74">
        <f>IF(OR($B99-W$5&gt;74, $B99-W$5=73, $B99-W$5=1, $B99-W$5&lt;0),"",ROUND(($B99-W$5)*'수학 표준점수 테이블'!$H$10+W$5*'수학 표준점수 테이블'!$H$11+'수학 표준점수 테이블'!$H$14,0))</f>
        <v>69</v>
      </c>
      <c r="X99" s="74">
        <f>IF(OR($B99-X$5&gt;74, $B99-X$5=73, $B99-X$5=1, $B99-X$5&lt;0),"",ROUND(($B99-X$5)*'수학 표준점수 테이블'!$H$10+X$5*'수학 표준점수 테이블'!$H$11+'수학 표준점수 테이블'!$H$14,0))</f>
        <v>69</v>
      </c>
      <c r="Y99" s="74">
        <f>IF(OR($B99-Y$5&gt;74, $B99-Y$5=73, $B99-Y$5=1, $B99-Y$5&lt;0),"",ROUND(($B99-Y$5)*'수학 표준점수 테이블'!$H$10+Y$5*'수학 표준점수 테이블'!$H$11+'수학 표준점수 테이블'!$H$14,0))</f>
        <v>69</v>
      </c>
      <c r="Z99" s="74">
        <f>IF(OR($B99-Z$5&gt;74, $B99-Z$5=73, $B99-Z$5=1, $B99-Z$5&lt;0),"",ROUND(($B99-Z$5)*'수학 표준점수 테이블'!$H$10+Z$5*'수학 표준점수 테이블'!$H$11+'수학 표준점수 테이블'!$H$14,0))</f>
        <v>69</v>
      </c>
      <c r="AA99" s="75">
        <f>IF(OR($B99-AA$5&gt;74, $B99-AA$5=73, $B99-AA$5=1, $B99-AA$5&lt;0),"",ROUND(($B99-AA$5)*'수학 표준점수 테이블'!$H$10+AA$5*'수학 표준점수 테이블'!$H$11+'수학 표준점수 테이블'!$H$14,0))</f>
        <v>69</v>
      </c>
      <c r="AB99" s="34"/>
      <c r="AC99" s="34">
        <f t="shared" si="7"/>
        <v>69</v>
      </c>
      <c r="AD99" s="34">
        <f t="shared" si="8"/>
        <v>69</v>
      </c>
      <c r="AE99" s="35">
        <f t="shared" si="10"/>
        <v>69</v>
      </c>
      <c r="AF99" s="35">
        <f t="shared" si="11"/>
        <v>9</v>
      </c>
      <c r="AG99" s="35">
        <f t="shared" si="11"/>
        <v>9</v>
      </c>
      <c r="AH99" s="35">
        <f t="shared" si="12"/>
        <v>9</v>
      </c>
      <c r="AI99" s="194" t="str">
        <f t="shared" si="9"/>
        <v>9등급</v>
      </c>
      <c r="AJ99" s="32" t="e">
        <f>IF(AC99=AD99,VLOOKUP(AE99,'인원 입력 기능'!$B$5:$F$102,6,0), VLOOKUP(AC99,'인원 입력 기능'!$B$5:$F$102,6,0)&amp;" ~ "&amp;VLOOKUP(AD99,'인원 입력 기능'!$B$5:$F$102,6,0))</f>
        <v>#REF!</v>
      </c>
    </row>
    <row r="100" spans="1:36">
      <c r="A100" s="16"/>
      <c r="B100" s="87">
        <v>6</v>
      </c>
      <c r="C100" s="74" t="str">
        <f>IF(OR($B100-C$5&gt;74, $B100-C$5=73, $B100-C$5=1, $B100-C$5&lt;0),"",ROUND(($B100-C$5)*'수학 표준점수 테이블'!$H$10+C$5*'수학 표준점수 테이블'!$H$11+'수학 표준점수 테이블'!$H$14,0))</f>
        <v/>
      </c>
      <c r="D100" s="74" t="str">
        <f>IF(OR($B100-D$5&gt;74, $B100-D$5=73, $B100-D$5=1, $B100-D$5&lt;0),"",ROUND(($B100-D$5)*'수학 표준점수 테이블'!$H$10+D$5*'수학 표준점수 테이블'!$H$11+'수학 표준점수 테이블'!$H$14,0))</f>
        <v/>
      </c>
      <c r="E100" s="74" t="str">
        <f>IF(OR($B100-E$5&gt;74, $B100-E$5=73, $B100-E$5=1, $B100-E$5&lt;0),"",ROUND(($B100-E$5)*'수학 표준점수 테이블'!$H$10+E$5*'수학 표준점수 테이블'!$H$11+'수학 표준점수 테이블'!$H$14,0))</f>
        <v/>
      </c>
      <c r="F100" s="74" t="str">
        <f>IF(OR($B100-F$5&gt;74, $B100-F$5=73, $B100-F$5=1, $B100-F$5&lt;0),"",ROUND(($B100-F$5)*'수학 표준점수 테이블'!$H$10+F$5*'수학 표준점수 테이블'!$H$11+'수학 표준점수 테이블'!$H$14,0))</f>
        <v/>
      </c>
      <c r="G100" s="74" t="str">
        <f>IF(OR($B100-G$5&gt;74, $B100-G$5=73, $B100-G$5=1, $B100-G$5&lt;0),"",ROUND(($B100-G$5)*'수학 표준점수 테이블'!$H$10+G$5*'수학 표준점수 테이블'!$H$11+'수학 표준점수 테이블'!$H$14,0))</f>
        <v/>
      </c>
      <c r="H100" s="74" t="str">
        <f>IF(OR($B100-H$5&gt;74, $B100-H$5=73, $B100-H$5=1, $B100-H$5&lt;0),"",ROUND(($B100-H$5)*'수학 표준점수 테이블'!$H$10+H$5*'수학 표준점수 테이블'!$H$11+'수학 표준점수 테이블'!$H$14,0))</f>
        <v/>
      </c>
      <c r="I100" s="74" t="str">
        <f>IF(OR($B100-I$5&gt;74, $B100-I$5=73, $B100-I$5=1, $B100-I$5&lt;0),"",ROUND(($B100-I$5)*'수학 표준점수 테이블'!$H$10+I$5*'수학 표준점수 테이블'!$H$11+'수학 표준점수 테이블'!$H$14,0))</f>
        <v/>
      </c>
      <c r="J100" s="74" t="str">
        <f>IF(OR($B100-J$5&gt;74, $B100-J$5=73, $B100-J$5=1, $B100-J$5&lt;0),"",ROUND(($B100-J$5)*'수학 표준점수 테이블'!$H$10+J$5*'수학 표준점수 테이블'!$H$11+'수학 표준점수 테이블'!$H$14,0))</f>
        <v/>
      </c>
      <c r="K100" s="74" t="str">
        <f>IF(OR($B100-K$5&gt;74, $B100-K$5=73, $B100-K$5=1, $B100-K$5&lt;0),"",ROUND(($B100-K$5)*'수학 표준점수 테이블'!$H$10+K$5*'수학 표준점수 테이블'!$H$11+'수학 표준점수 테이블'!$H$14,0))</f>
        <v/>
      </c>
      <c r="L100" s="74" t="str">
        <f>IF(OR($B100-L$5&gt;74, $B100-L$5=73, $B100-L$5=1, $B100-L$5&lt;0),"",ROUND(($B100-L$5)*'수학 표준점수 테이블'!$H$10+L$5*'수학 표준점수 테이블'!$H$11+'수학 표준점수 테이블'!$H$14,0))</f>
        <v/>
      </c>
      <c r="M100" s="74" t="str">
        <f>IF(OR($B100-M$5&gt;74, $B100-M$5=73, $B100-M$5=1, $B100-M$5&lt;0),"",ROUND(($B100-M$5)*'수학 표준점수 테이블'!$H$10+M$5*'수학 표준점수 테이블'!$H$11+'수학 표준점수 테이블'!$H$14,0))</f>
        <v/>
      </c>
      <c r="N100" s="74" t="str">
        <f>IF(OR($B100-N$5&gt;74, $B100-N$5=73, $B100-N$5=1, $B100-N$5&lt;0),"",ROUND(($B100-N$5)*'수학 표준점수 테이블'!$H$10+N$5*'수학 표준점수 테이블'!$H$11+'수학 표준점수 테이블'!$H$14,0))</f>
        <v/>
      </c>
      <c r="O100" s="74" t="str">
        <f>IF(OR($B100-O$5&gt;74, $B100-O$5=73, $B100-O$5=1, $B100-O$5&lt;0),"",ROUND(($B100-O$5)*'수학 표준점수 테이블'!$H$10+O$5*'수학 표준점수 테이블'!$H$11+'수학 표준점수 테이블'!$H$14,0))</f>
        <v/>
      </c>
      <c r="P100" s="74" t="str">
        <f>IF(OR($B100-P$5&gt;74, $B100-P$5=73, $B100-P$5=1, $B100-P$5&lt;0),"",ROUND(($B100-P$5)*'수학 표준점수 테이블'!$H$10+P$5*'수학 표준점수 테이블'!$H$11+'수학 표준점수 테이블'!$H$14,0))</f>
        <v/>
      </c>
      <c r="Q100" s="74" t="str">
        <f>IF(OR($B100-Q$5&gt;74, $B100-Q$5=73, $B100-Q$5=1, $B100-Q$5&lt;0),"",ROUND(($B100-Q$5)*'수학 표준점수 테이블'!$H$10+Q$5*'수학 표준점수 테이블'!$H$11+'수학 표준점수 테이블'!$H$14,0))</f>
        <v/>
      </c>
      <c r="R100" s="74" t="str">
        <f>IF(OR($B100-R$5&gt;74, $B100-R$5=73, $B100-R$5=1, $B100-R$5&lt;0),"",ROUND(($B100-R$5)*'수학 표준점수 테이블'!$H$10+R$5*'수학 표준점수 테이블'!$H$11+'수학 표준점수 테이블'!$H$14,0))</f>
        <v/>
      </c>
      <c r="S100" s="74" t="str">
        <f>IF(OR($B100-S$5&gt;74, $B100-S$5=73, $B100-S$5=1, $B100-S$5&lt;0),"",ROUND(($B100-S$5)*'수학 표준점수 테이블'!$H$10+S$5*'수학 표준점수 테이블'!$H$11+'수학 표준점수 테이블'!$H$14,0))</f>
        <v/>
      </c>
      <c r="T100" s="74" t="str">
        <f>IF(OR($B100-T$5&gt;74, $B100-T$5=73, $B100-T$5=1, $B100-T$5&lt;0),"",ROUND(($B100-T$5)*'수학 표준점수 테이블'!$H$10+T$5*'수학 표준점수 테이블'!$H$11+'수학 표준점수 테이블'!$H$14,0))</f>
        <v/>
      </c>
      <c r="U100" s="74" t="str">
        <f>IF(OR($B100-U$5&gt;74, $B100-U$5=73, $B100-U$5=1, $B100-U$5&lt;0),"",ROUND(($B100-U$5)*'수학 표준점수 테이블'!$H$10+U$5*'수학 표준점수 테이블'!$H$11+'수학 표준점수 테이블'!$H$14,0))</f>
        <v/>
      </c>
      <c r="V100" s="74">
        <f>IF(OR($B100-V$5&gt;74, $B100-V$5=73, $B100-V$5=1, $B100-V$5&lt;0),"",ROUND(($B100-V$5)*'수학 표준점수 테이블'!$H$10+V$5*'수학 표준점수 테이블'!$H$11+'수학 표준점수 테이블'!$H$14,0))</f>
        <v>68</v>
      </c>
      <c r="W100" s="74" t="str">
        <f>IF(OR($B100-W$5&gt;74, $B100-W$5=73, $B100-W$5=1, $B100-W$5&lt;0),"",ROUND(($B100-W$5)*'수학 표준점수 테이블'!$H$10+W$5*'수학 표준점수 테이블'!$H$11+'수학 표준점수 테이블'!$H$14,0))</f>
        <v/>
      </c>
      <c r="X100" s="74">
        <f>IF(OR($B100-X$5&gt;74, $B100-X$5=73, $B100-X$5=1, $B100-X$5&lt;0),"",ROUND(($B100-X$5)*'수학 표준점수 테이블'!$H$10+X$5*'수학 표준점수 테이블'!$H$11+'수학 표준점수 테이블'!$H$14,0))</f>
        <v>68</v>
      </c>
      <c r="Y100" s="74">
        <f>IF(OR($B100-Y$5&gt;74, $B100-Y$5=73, $B100-Y$5=1, $B100-Y$5&lt;0),"",ROUND(($B100-Y$5)*'수학 표준점수 테이블'!$H$10+Y$5*'수학 표준점수 테이블'!$H$11+'수학 표준점수 테이블'!$H$14,0))</f>
        <v>68</v>
      </c>
      <c r="Z100" s="74">
        <f>IF(OR($B100-Z$5&gt;74, $B100-Z$5=73, $B100-Z$5=1, $B100-Z$5&lt;0),"",ROUND(($B100-Z$5)*'수학 표준점수 테이블'!$H$10+Z$5*'수학 표준점수 테이블'!$H$11+'수학 표준점수 테이블'!$H$14,0))</f>
        <v>68</v>
      </c>
      <c r="AA100" s="75">
        <f>IF(OR($B100-AA$5&gt;74, $B100-AA$5=73, $B100-AA$5=1, $B100-AA$5&lt;0),"",ROUND(($B100-AA$5)*'수학 표준점수 테이블'!$H$10+AA$5*'수학 표준점수 테이블'!$H$11+'수학 표준점수 테이블'!$H$14,0))</f>
        <v>68</v>
      </c>
      <c r="AB100" s="34"/>
      <c r="AC100" s="34">
        <f t="shared" si="7"/>
        <v>68</v>
      </c>
      <c r="AD100" s="34">
        <f t="shared" si="8"/>
        <v>68</v>
      </c>
      <c r="AE100" s="35">
        <f t="shared" si="10"/>
        <v>68</v>
      </c>
      <c r="AF100" s="35">
        <f t="shared" si="11"/>
        <v>9</v>
      </c>
      <c r="AG100" s="35">
        <f t="shared" si="11"/>
        <v>9</v>
      </c>
      <c r="AH100" s="35">
        <f t="shared" si="12"/>
        <v>9</v>
      </c>
      <c r="AI100" s="194" t="str">
        <f t="shared" si="9"/>
        <v>9등급</v>
      </c>
      <c r="AJ100" s="32" t="e">
        <f>IF(AC100=AD100,VLOOKUP(AE100,'인원 입력 기능'!$B$5:$F$102,6,0), VLOOKUP(AC100,'인원 입력 기능'!$B$5:$F$102,6,0)&amp;" ~ "&amp;VLOOKUP(AD100,'인원 입력 기능'!$B$5:$F$102,6,0))</f>
        <v>#REF!</v>
      </c>
    </row>
    <row r="101" spans="1:36">
      <c r="A101" s="16"/>
      <c r="B101" s="87">
        <v>5</v>
      </c>
      <c r="C101" s="74" t="str">
        <f>IF(OR($B101-C$5&gt;74, $B101-C$5=73, $B101-C$5=1, $B101-C$5&lt;0),"",ROUND(($B101-C$5)*'수학 표준점수 테이블'!$H$10+C$5*'수학 표준점수 테이블'!$H$11+'수학 표준점수 테이블'!$H$14,0))</f>
        <v/>
      </c>
      <c r="D101" s="74" t="str">
        <f>IF(OR($B101-D$5&gt;74, $B101-D$5=73, $B101-D$5=1, $B101-D$5&lt;0),"",ROUND(($B101-D$5)*'수학 표준점수 테이블'!$H$10+D$5*'수학 표준점수 테이블'!$H$11+'수학 표준점수 테이블'!$H$14,0))</f>
        <v/>
      </c>
      <c r="E101" s="74" t="str">
        <f>IF(OR($B101-E$5&gt;74, $B101-E$5=73, $B101-E$5=1, $B101-E$5&lt;0),"",ROUND(($B101-E$5)*'수학 표준점수 테이블'!$H$10+E$5*'수학 표준점수 테이블'!$H$11+'수학 표준점수 테이블'!$H$14,0))</f>
        <v/>
      </c>
      <c r="F101" s="74" t="str">
        <f>IF(OR($B101-F$5&gt;74, $B101-F$5=73, $B101-F$5=1, $B101-F$5&lt;0),"",ROUND(($B101-F$5)*'수학 표준점수 테이블'!$H$10+F$5*'수학 표준점수 테이블'!$H$11+'수학 표준점수 테이블'!$H$14,0))</f>
        <v/>
      </c>
      <c r="G101" s="74" t="str">
        <f>IF(OR($B101-G$5&gt;74, $B101-G$5=73, $B101-G$5=1, $B101-G$5&lt;0),"",ROUND(($B101-G$5)*'수학 표준점수 테이블'!$H$10+G$5*'수학 표준점수 테이블'!$H$11+'수학 표준점수 테이블'!$H$14,0))</f>
        <v/>
      </c>
      <c r="H101" s="74" t="str">
        <f>IF(OR($B101-H$5&gt;74, $B101-H$5=73, $B101-H$5=1, $B101-H$5&lt;0),"",ROUND(($B101-H$5)*'수학 표준점수 테이블'!$H$10+H$5*'수학 표준점수 테이블'!$H$11+'수학 표준점수 테이블'!$H$14,0))</f>
        <v/>
      </c>
      <c r="I101" s="74" t="str">
        <f>IF(OR($B101-I$5&gt;74, $B101-I$5=73, $B101-I$5=1, $B101-I$5&lt;0),"",ROUND(($B101-I$5)*'수학 표준점수 테이블'!$H$10+I$5*'수학 표준점수 테이블'!$H$11+'수학 표준점수 테이블'!$H$14,0))</f>
        <v/>
      </c>
      <c r="J101" s="74" t="str">
        <f>IF(OR($B101-J$5&gt;74, $B101-J$5=73, $B101-J$5=1, $B101-J$5&lt;0),"",ROUND(($B101-J$5)*'수학 표준점수 테이블'!$H$10+J$5*'수학 표준점수 테이블'!$H$11+'수학 표준점수 테이블'!$H$14,0))</f>
        <v/>
      </c>
      <c r="K101" s="74" t="str">
        <f>IF(OR($B101-K$5&gt;74, $B101-K$5=73, $B101-K$5=1, $B101-K$5&lt;0),"",ROUND(($B101-K$5)*'수학 표준점수 테이블'!$H$10+K$5*'수학 표준점수 테이블'!$H$11+'수학 표준점수 테이블'!$H$14,0))</f>
        <v/>
      </c>
      <c r="L101" s="74" t="str">
        <f>IF(OR($B101-L$5&gt;74, $B101-L$5=73, $B101-L$5=1, $B101-L$5&lt;0),"",ROUND(($B101-L$5)*'수학 표준점수 테이블'!$H$10+L$5*'수학 표준점수 테이블'!$H$11+'수학 표준점수 테이블'!$H$14,0))</f>
        <v/>
      </c>
      <c r="M101" s="74" t="str">
        <f>IF(OR($B101-M$5&gt;74, $B101-M$5=73, $B101-M$5=1, $B101-M$5&lt;0),"",ROUND(($B101-M$5)*'수학 표준점수 테이블'!$H$10+M$5*'수학 표준점수 테이블'!$H$11+'수학 표준점수 테이블'!$H$14,0))</f>
        <v/>
      </c>
      <c r="N101" s="74" t="str">
        <f>IF(OR($B101-N$5&gt;74, $B101-N$5=73, $B101-N$5=1, $B101-N$5&lt;0),"",ROUND(($B101-N$5)*'수학 표준점수 테이블'!$H$10+N$5*'수학 표준점수 테이블'!$H$11+'수학 표준점수 테이블'!$H$14,0))</f>
        <v/>
      </c>
      <c r="O101" s="74" t="str">
        <f>IF(OR($B101-O$5&gt;74, $B101-O$5=73, $B101-O$5=1, $B101-O$5&lt;0),"",ROUND(($B101-O$5)*'수학 표준점수 테이블'!$H$10+O$5*'수학 표준점수 테이블'!$H$11+'수학 표준점수 테이블'!$H$14,0))</f>
        <v/>
      </c>
      <c r="P101" s="74" t="str">
        <f>IF(OR($B101-P$5&gt;74, $B101-P$5=73, $B101-P$5=1, $B101-P$5&lt;0),"",ROUND(($B101-P$5)*'수학 표준점수 테이블'!$H$10+P$5*'수학 표준점수 테이블'!$H$11+'수학 표준점수 테이블'!$H$14,0))</f>
        <v/>
      </c>
      <c r="Q101" s="74" t="str">
        <f>IF(OR($B101-Q$5&gt;74, $B101-Q$5=73, $B101-Q$5=1, $B101-Q$5&lt;0),"",ROUND(($B101-Q$5)*'수학 표준점수 테이블'!$H$10+Q$5*'수학 표준점수 테이블'!$H$11+'수학 표준점수 테이블'!$H$14,0))</f>
        <v/>
      </c>
      <c r="R101" s="74" t="str">
        <f>IF(OR($B101-R$5&gt;74, $B101-R$5=73, $B101-R$5=1, $B101-R$5&lt;0),"",ROUND(($B101-R$5)*'수학 표준점수 테이블'!$H$10+R$5*'수학 표준점수 테이블'!$H$11+'수학 표준점수 테이블'!$H$14,0))</f>
        <v/>
      </c>
      <c r="S101" s="74" t="str">
        <f>IF(OR($B101-S$5&gt;74, $B101-S$5=73, $B101-S$5=1, $B101-S$5&lt;0),"",ROUND(($B101-S$5)*'수학 표준점수 테이블'!$H$10+S$5*'수학 표준점수 테이블'!$H$11+'수학 표준점수 테이블'!$H$14,0))</f>
        <v/>
      </c>
      <c r="T101" s="74" t="str">
        <f>IF(OR($B101-T$5&gt;74, $B101-T$5=73, $B101-T$5=1, $B101-T$5&lt;0),"",ROUND(($B101-T$5)*'수학 표준점수 테이블'!$H$10+T$5*'수학 표준점수 테이블'!$H$11+'수학 표준점수 테이블'!$H$14,0))</f>
        <v/>
      </c>
      <c r="U101" s="74" t="str">
        <f>IF(OR($B101-U$5&gt;74, $B101-U$5=73, $B101-U$5=1, $B101-U$5&lt;0),"",ROUND(($B101-U$5)*'수학 표준점수 테이블'!$H$10+U$5*'수학 표준점수 테이블'!$H$11+'수학 표준점수 테이블'!$H$14,0))</f>
        <v/>
      </c>
      <c r="V101" s="74" t="str">
        <f>IF(OR($B101-V$5&gt;74, $B101-V$5=73, $B101-V$5=1, $B101-V$5&lt;0),"",ROUND(($B101-V$5)*'수학 표준점수 테이블'!$H$10+V$5*'수학 표준점수 테이블'!$H$11+'수학 표준점수 테이블'!$H$14,0))</f>
        <v/>
      </c>
      <c r="W101" s="74">
        <f>IF(OR($B101-W$5&gt;74, $B101-W$5=73, $B101-W$5=1, $B101-W$5&lt;0),"",ROUND(($B101-W$5)*'수학 표준점수 테이블'!$H$10+W$5*'수학 표준점수 테이블'!$H$11+'수학 표준점수 테이블'!$H$14,0))</f>
        <v>67</v>
      </c>
      <c r="X101" s="74" t="str">
        <f>IF(OR($B101-X$5&gt;74, $B101-X$5=73, $B101-X$5=1, $B101-X$5&lt;0),"",ROUND(($B101-X$5)*'수학 표준점수 테이블'!$H$10+X$5*'수학 표준점수 테이블'!$H$11+'수학 표준점수 테이블'!$H$14,0))</f>
        <v/>
      </c>
      <c r="Y101" s="74">
        <f>IF(OR($B101-Y$5&gt;74, $B101-Y$5=73, $B101-Y$5=1, $B101-Y$5&lt;0),"",ROUND(($B101-Y$5)*'수학 표준점수 테이블'!$H$10+Y$5*'수학 표준점수 테이블'!$H$11+'수학 표준점수 테이블'!$H$14,0))</f>
        <v>67</v>
      </c>
      <c r="Z101" s="74">
        <f>IF(OR($B101-Z$5&gt;74, $B101-Z$5=73, $B101-Z$5=1, $B101-Z$5&lt;0),"",ROUND(($B101-Z$5)*'수학 표준점수 테이블'!$H$10+Z$5*'수학 표준점수 테이블'!$H$11+'수학 표준점수 테이블'!$H$14,0))</f>
        <v>67</v>
      </c>
      <c r="AA101" s="75">
        <f>IF(OR($B101-AA$5&gt;74, $B101-AA$5=73, $B101-AA$5=1, $B101-AA$5&lt;0),"",ROUND(($B101-AA$5)*'수학 표준점수 테이블'!$H$10+AA$5*'수학 표준점수 테이블'!$H$11+'수학 표준점수 테이블'!$H$14,0))</f>
        <v>67</v>
      </c>
      <c r="AB101" s="34"/>
      <c r="AC101" s="34">
        <f t="shared" si="7"/>
        <v>67</v>
      </c>
      <c r="AD101" s="34">
        <f t="shared" si="8"/>
        <v>67</v>
      </c>
      <c r="AE101" s="35">
        <f t="shared" si="10"/>
        <v>67</v>
      </c>
      <c r="AF101" s="35">
        <f t="shared" si="11"/>
        <v>9</v>
      </c>
      <c r="AG101" s="35">
        <f t="shared" si="11"/>
        <v>9</v>
      </c>
      <c r="AH101" s="35">
        <f t="shared" si="12"/>
        <v>9</v>
      </c>
      <c r="AI101" s="194" t="str">
        <f t="shared" si="9"/>
        <v>9등급</v>
      </c>
      <c r="AJ101" s="32" t="e">
        <f>IF(AC101=AD101,VLOOKUP(AE101,'인원 입력 기능'!$B$5:$F$102,6,0), VLOOKUP(AC101,'인원 입력 기능'!$B$5:$F$102,6,0)&amp;" ~ "&amp;VLOOKUP(AD101,'인원 입력 기능'!$B$5:$F$102,6,0))</f>
        <v>#REF!</v>
      </c>
    </row>
    <row r="102" spans="1:36">
      <c r="A102" s="16"/>
      <c r="B102" s="88">
        <v>4</v>
      </c>
      <c r="C102" s="76" t="str">
        <f>IF(OR($B102-C$5&gt;74, $B102-C$5=73, $B102-C$5=1, $B102-C$5&lt;0),"",ROUND(($B102-C$5)*'수학 표준점수 테이블'!$H$10+C$5*'수학 표준점수 테이블'!$H$11+'수학 표준점수 테이블'!$H$14,0))</f>
        <v/>
      </c>
      <c r="D102" s="76" t="str">
        <f>IF(OR($B102-D$5&gt;74, $B102-D$5=73, $B102-D$5=1, $B102-D$5&lt;0),"",ROUND(($B102-D$5)*'수학 표준점수 테이블'!$H$10+D$5*'수학 표준점수 테이블'!$H$11+'수학 표준점수 테이블'!$H$14,0))</f>
        <v/>
      </c>
      <c r="E102" s="76" t="str">
        <f>IF(OR($B102-E$5&gt;74, $B102-E$5=73, $B102-E$5=1, $B102-E$5&lt;0),"",ROUND(($B102-E$5)*'수학 표준점수 테이블'!$H$10+E$5*'수학 표준점수 테이블'!$H$11+'수학 표준점수 테이블'!$H$14,0))</f>
        <v/>
      </c>
      <c r="F102" s="76" t="str">
        <f>IF(OR($B102-F$5&gt;74, $B102-F$5=73, $B102-F$5=1, $B102-F$5&lt;0),"",ROUND(($B102-F$5)*'수학 표준점수 테이블'!$H$10+F$5*'수학 표준점수 테이블'!$H$11+'수학 표준점수 테이블'!$H$14,0))</f>
        <v/>
      </c>
      <c r="G102" s="76" t="str">
        <f>IF(OR($B102-G$5&gt;74, $B102-G$5=73, $B102-G$5=1, $B102-G$5&lt;0),"",ROUND(($B102-G$5)*'수학 표준점수 테이블'!$H$10+G$5*'수학 표준점수 테이블'!$H$11+'수학 표준점수 테이블'!$H$14,0))</f>
        <v/>
      </c>
      <c r="H102" s="76" t="str">
        <f>IF(OR($B102-H$5&gt;74, $B102-H$5=73, $B102-H$5=1, $B102-H$5&lt;0),"",ROUND(($B102-H$5)*'수학 표준점수 테이블'!$H$10+H$5*'수학 표준점수 테이블'!$H$11+'수학 표준점수 테이블'!$H$14,0))</f>
        <v/>
      </c>
      <c r="I102" s="76" t="str">
        <f>IF(OR($B102-I$5&gt;74, $B102-I$5=73, $B102-I$5=1, $B102-I$5&lt;0),"",ROUND(($B102-I$5)*'수학 표준점수 테이블'!$H$10+I$5*'수학 표준점수 테이블'!$H$11+'수학 표준점수 테이블'!$H$14,0))</f>
        <v/>
      </c>
      <c r="J102" s="76" t="str">
        <f>IF(OR($B102-J$5&gt;74, $B102-J$5=73, $B102-J$5=1, $B102-J$5&lt;0),"",ROUND(($B102-J$5)*'수학 표준점수 테이블'!$H$10+J$5*'수학 표준점수 테이블'!$H$11+'수학 표준점수 테이블'!$H$14,0))</f>
        <v/>
      </c>
      <c r="K102" s="76" t="str">
        <f>IF(OR($B102-K$5&gt;74, $B102-K$5=73, $B102-K$5=1, $B102-K$5&lt;0),"",ROUND(($B102-K$5)*'수학 표준점수 테이블'!$H$10+K$5*'수학 표준점수 테이블'!$H$11+'수학 표준점수 테이블'!$H$14,0))</f>
        <v/>
      </c>
      <c r="L102" s="76" t="str">
        <f>IF(OR($B102-L$5&gt;74, $B102-L$5=73, $B102-L$5=1, $B102-L$5&lt;0),"",ROUND(($B102-L$5)*'수학 표준점수 테이블'!$H$10+L$5*'수학 표준점수 테이블'!$H$11+'수학 표준점수 테이블'!$H$14,0))</f>
        <v/>
      </c>
      <c r="M102" s="76" t="str">
        <f>IF(OR($B102-M$5&gt;74, $B102-M$5=73, $B102-M$5=1, $B102-M$5&lt;0),"",ROUND(($B102-M$5)*'수학 표준점수 테이블'!$H$10+M$5*'수학 표준점수 테이블'!$H$11+'수학 표준점수 테이블'!$H$14,0))</f>
        <v/>
      </c>
      <c r="N102" s="76" t="str">
        <f>IF(OR($B102-N$5&gt;74, $B102-N$5=73, $B102-N$5=1, $B102-N$5&lt;0),"",ROUND(($B102-N$5)*'수학 표준점수 테이블'!$H$10+N$5*'수학 표준점수 테이블'!$H$11+'수학 표준점수 테이블'!$H$14,0))</f>
        <v/>
      </c>
      <c r="O102" s="76" t="str">
        <f>IF(OR($B102-O$5&gt;74, $B102-O$5=73, $B102-O$5=1, $B102-O$5&lt;0),"",ROUND(($B102-O$5)*'수학 표준점수 테이블'!$H$10+O$5*'수학 표준점수 테이블'!$H$11+'수학 표준점수 테이블'!$H$14,0))</f>
        <v/>
      </c>
      <c r="P102" s="76" t="str">
        <f>IF(OR($B102-P$5&gt;74, $B102-P$5=73, $B102-P$5=1, $B102-P$5&lt;0),"",ROUND(($B102-P$5)*'수학 표준점수 테이블'!$H$10+P$5*'수학 표준점수 테이블'!$H$11+'수학 표준점수 테이블'!$H$14,0))</f>
        <v/>
      </c>
      <c r="Q102" s="76" t="str">
        <f>IF(OR($B102-Q$5&gt;74, $B102-Q$5=73, $B102-Q$5=1, $B102-Q$5&lt;0),"",ROUND(($B102-Q$5)*'수학 표준점수 테이블'!$H$10+Q$5*'수학 표준점수 테이블'!$H$11+'수학 표준점수 테이블'!$H$14,0))</f>
        <v/>
      </c>
      <c r="R102" s="76" t="str">
        <f>IF(OR($B102-R$5&gt;74, $B102-R$5=73, $B102-R$5=1, $B102-R$5&lt;0),"",ROUND(($B102-R$5)*'수학 표준점수 테이블'!$H$10+R$5*'수학 표준점수 테이블'!$H$11+'수학 표준점수 테이블'!$H$14,0))</f>
        <v/>
      </c>
      <c r="S102" s="76" t="str">
        <f>IF(OR($B102-S$5&gt;74, $B102-S$5=73, $B102-S$5=1, $B102-S$5&lt;0),"",ROUND(($B102-S$5)*'수학 표준점수 테이블'!$H$10+S$5*'수학 표준점수 테이블'!$H$11+'수학 표준점수 테이블'!$H$14,0))</f>
        <v/>
      </c>
      <c r="T102" s="76" t="str">
        <f>IF(OR($B102-T$5&gt;74, $B102-T$5=73, $B102-T$5=1, $B102-T$5&lt;0),"",ROUND(($B102-T$5)*'수학 표준점수 테이블'!$H$10+T$5*'수학 표준점수 테이블'!$H$11+'수학 표준점수 테이블'!$H$14,0))</f>
        <v/>
      </c>
      <c r="U102" s="76" t="str">
        <f>IF(OR($B102-U$5&gt;74, $B102-U$5=73, $B102-U$5=1, $B102-U$5&lt;0),"",ROUND(($B102-U$5)*'수학 표준점수 테이블'!$H$10+U$5*'수학 표준점수 테이블'!$H$11+'수학 표준점수 테이블'!$H$14,0))</f>
        <v/>
      </c>
      <c r="V102" s="76" t="str">
        <f>IF(OR($B102-V$5&gt;74, $B102-V$5=73, $B102-V$5=1, $B102-V$5&lt;0),"",ROUND(($B102-V$5)*'수학 표준점수 테이블'!$H$10+V$5*'수학 표준점수 테이블'!$H$11+'수학 표준점수 테이블'!$H$14,0))</f>
        <v/>
      </c>
      <c r="W102" s="76" t="str">
        <f>IF(OR($B102-W$5&gt;74, $B102-W$5=73, $B102-W$5=1, $B102-W$5&lt;0),"",ROUND(($B102-W$5)*'수학 표준점수 테이블'!$H$10+W$5*'수학 표준점수 테이블'!$H$11+'수학 표준점수 테이블'!$H$14,0))</f>
        <v/>
      </c>
      <c r="X102" s="76">
        <f>IF(OR($B102-X$5&gt;74, $B102-X$5=73, $B102-X$5=1, $B102-X$5&lt;0),"",ROUND(($B102-X$5)*'수학 표준점수 테이블'!$H$10+X$5*'수학 표준점수 테이블'!$H$11+'수학 표준점수 테이블'!$H$14,0))</f>
        <v>66</v>
      </c>
      <c r="Y102" s="76" t="str">
        <f>IF(OR($B102-Y$5&gt;74, $B102-Y$5=73, $B102-Y$5=1, $B102-Y$5&lt;0),"",ROUND(($B102-Y$5)*'수학 표준점수 테이블'!$H$10+Y$5*'수학 표준점수 테이블'!$H$11+'수학 표준점수 테이블'!$H$14,0))</f>
        <v/>
      </c>
      <c r="Z102" s="76">
        <f>IF(OR($B102-Z$5&gt;74, $B102-Z$5=73, $B102-Z$5=1, $B102-Z$5&lt;0),"",ROUND(($B102-Z$5)*'수학 표준점수 테이블'!$H$10+Z$5*'수학 표준점수 테이블'!$H$11+'수학 표준점수 테이블'!$H$14,0))</f>
        <v>66</v>
      </c>
      <c r="AA102" s="77">
        <f>IF(OR($B102-AA$5&gt;74, $B102-AA$5=73, $B102-AA$5=1, $B102-AA$5&lt;0),"",ROUND(($B102-AA$5)*'수학 표준점수 테이블'!$H$10+AA$5*'수학 표준점수 테이블'!$H$11+'수학 표준점수 테이블'!$H$14,0))</f>
        <v>66</v>
      </c>
      <c r="AB102" s="34"/>
      <c r="AC102" s="34">
        <f t="shared" si="7"/>
        <v>66</v>
      </c>
      <c r="AD102" s="34">
        <f t="shared" si="8"/>
        <v>66</v>
      </c>
      <c r="AE102" s="35">
        <f t="shared" si="10"/>
        <v>66</v>
      </c>
      <c r="AF102" s="35">
        <f t="shared" si="11"/>
        <v>9</v>
      </c>
      <c r="AG102" s="35">
        <f t="shared" si="11"/>
        <v>9</v>
      </c>
      <c r="AH102" s="35">
        <f t="shared" si="12"/>
        <v>9</v>
      </c>
      <c r="AI102" s="194" t="str">
        <f t="shared" si="9"/>
        <v>9등급</v>
      </c>
      <c r="AJ102" s="32" t="e">
        <f>IF(AC102=AD102,VLOOKUP(AE102,'인원 입력 기능'!$B$5:$F$102,6,0), VLOOKUP(AC102,'인원 입력 기능'!$B$5:$F$102,6,0)&amp;" ~ "&amp;VLOOKUP(AD102,'인원 입력 기능'!$B$5:$F$102,6,0))</f>
        <v>#REF!</v>
      </c>
    </row>
    <row r="103" spans="1:36">
      <c r="A103" s="16"/>
      <c r="B103" s="88">
        <v>3</v>
      </c>
      <c r="C103" s="76" t="str">
        <f>IF(OR($B103-C$5&gt;74, $B103-C$5=73, $B103-C$5=1, $B103-C$5&lt;0),"",ROUND(($B103-C$5)*'수학 표준점수 테이블'!$H$10+C$5*'수학 표준점수 테이블'!$H$11+'수학 표준점수 테이블'!$H$14,0))</f>
        <v/>
      </c>
      <c r="D103" s="76" t="str">
        <f>IF(OR($B103-D$5&gt;74, $B103-D$5=73, $B103-D$5=1, $B103-D$5&lt;0),"",ROUND(($B103-D$5)*'수학 표준점수 테이블'!$H$10+D$5*'수학 표준점수 테이블'!$H$11+'수학 표준점수 테이블'!$H$14,0))</f>
        <v/>
      </c>
      <c r="E103" s="76" t="str">
        <f>IF(OR($B103-E$5&gt;74, $B103-E$5=73, $B103-E$5=1, $B103-E$5&lt;0),"",ROUND(($B103-E$5)*'수학 표준점수 테이블'!$H$10+E$5*'수학 표준점수 테이블'!$H$11+'수학 표준점수 테이블'!$H$14,0))</f>
        <v/>
      </c>
      <c r="F103" s="76" t="str">
        <f>IF(OR($B103-F$5&gt;74, $B103-F$5=73, $B103-F$5=1, $B103-F$5&lt;0),"",ROUND(($B103-F$5)*'수학 표준점수 테이블'!$H$10+F$5*'수학 표준점수 테이블'!$H$11+'수학 표준점수 테이블'!$H$14,0))</f>
        <v/>
      </c>
      <c r="G103" s="76" t="str">
        <f>IF(OR($B103-G$5&gt;74, $B103-G$5=73, $B103-G$5=1, $B103-G$5&lt;0),"",ROUND(($B103-G$5)*'수학 표준점수 테이블'!$H$10+G$5*'수학 표준점수 테이블'!$H$11+'수학 표준점수 테이블'!$H$14,0))</f>
        <v/>
      </c>
      <c r="H103" s="76" t="str">
        <f>IF(OR($B103-H$5&gt;74, $B103-H$5=73, $B103-H$5=1, $B103-H$5&lt;0),"",ROUND(($B103-H$5)*'수학 표준점수 테이블'!$H$10+H$5*'수학 표준점수 테이블'!$H$11+'수학 표준점수 테이블'!$H$14,0))</f>
        <v/>
      </c>
      <c r="I103" s="76" t="str">
        <f>IF(OR($B103-I$5&gt;74, $B103-I$5=73, $B103-I$5=1, $B103-I$5&lt;0),"",ROUND(($B103-I$5)*'수학 표준점수 테이블'!$H$10+I$5*'수학 표준점수 테이블'!$H$11+'수학 표준점수 테이블'!$H$14,0))</f>
        <v/>
      </c>
      <c r="J103" s="76" t="str">
        <f>IF(OR($B103-J$5&gt;74, $B103-J$5=73, $B103-J$5=1, $B103-J$5&lt;0),"",ROUND(($B103-J$5)*'수학 표준점수 테이블'!$H$10+J$5*'수학 표준점수 테이블'!$H$11+'수학 표준점수 테이블'!$H$14,0))</f>
        <v/>
      </c>
      <c r="K103" s="76" t="str">
        <f>IF(OR($B103-K$5&gt;74, $B103-K$5=73, $B103-K$5=1, $B103-K$5&lt;0),"",ROUND(($B103-K$5)*'수학 표준점수 테이블'!$H$10+K$5*'수학 표준점수 테이블'!$H$11+'수학 표준점수 테이블'!$H$14,0))</f>
        <v/>
      </c>
      <c r="L103" s="76" t="str">
        <f>IF(OR($B103-L$5&gt;74, $B103-L$5=73, $B103-L$5=1, $B103-L$5&lt;0),"",ROUND(($B103-L$5)*'수학 표준점수 테이블'!$H$10+L$5*'수학 표준점수 테이블'!$H$11+'수학 표준점수 테이블'!$H$14,0))</f>
        <v/>
      </c>
      <c r="M103" s="76" t="str">
        <f>IF(OR($B103-M$5&gt;74, $B103-M$5=73, $B103-M$5=1, $B103-M$5&lt;0),"",ROUND(($B103-M$5)*'수학 표준점수 테이블'!$H$10+M$5*'수학 표준점수 테이블'!$H$11+'수학 표준점수 테이블'!$H$14,0))</f>
        <v/>
      </c>
      <c r="N103" s="76" t="str">
        <f>IF(OR($B103-N$5&gt;74, $B103-N$5=73, $B103-N$5=1, $B103-N$5&lt;0),"",ROUND(($B103-N$5)*'수학 표준점수 테이블'!$H$10+N$5*'수학 표준점수 테이블'!$H$11+'수학 표준점수 테이블'!$H$14,0))</f>
        <v/>
      </c>
      <c r="O103" s="76" t="str">
        <f>IF(OR($B103-O$5&gt;74, $B103-O$5=73, $B103-O$5=1, $B103-O$5&lt;0),"",ROUND(($B103-O$5)*'수학 표준점수 테이블'!$H$10+O$5*'수학 표준점수 테이블'!$H$11+'수학 표준점수 테이블'!$H$14,0))</f>
        <v/>
      </c>
      <c r="P103" s="76" t="str">
        <f>IF(OR($B103-P$5&gt;74, $B103-P$5=73, $B103-P$5=1, $B103-P$5&lt;0),"",ROUND(($B103-P$5)*'수학 표준점수 테이블'!$H$10+P$5*'수학 표준점수 테이블'!$H$11+'수학 표준점수 테이블'!$H$14,0))</f>
        <v/>
      </c>
      <c r="Q103" s="76" t="str">
        <f>IF(OR($B103-Q$5&gt;74, $B103-Q$5=73, $B103-Q$5=1, $B103-Q$5&lt;0),"",ROUND(($B103-Q$5)*'수학 표준점수 테이블'!$H$10+Q$5*'수학 표준점수 테이블'!$H$11+'수학 표준점수 테이블'!$H$14,0))</f>
        <v/>
      </c>
      <c r="R103" s="76" t="str">
        <f>IF(OR($B103-R$5&gt;74, $B103-R$5=73, $B103-R$5=1, $B103-R$5&lt;0),"",ROUND(($B103-R$5)*'수학 표준점수 테이블'!$H$10+R$5*'수학 표준점수 테이블'!$H$11+'수학 표준점수 테이블'!$H$14,0))</f>
        <v/>
      </c>
      <c r="S103" s="76" t="str">
        <f>IF(OR($B103-S$5&gt;74, $B103-S$5=73, $B103-S$5=1, $B103-S$5&lt;0),"",ROUND(($B103-S$5)*'수학 표준점수 테이블'!$H$10+S$5*'수학 표준점수 테이블'!$H$11+'수학 표준점수 테이블'!$H$14,0))</f>
        <v/>
      </c>
      <c r="T103" s="76" t="str">
        <f>IF(OR($B103-T$5&gt;74, $B103-T$5=73, $B103-T$5=1, $B103-T$5&lt;0),"",ROUND(($B103-T$5)*'수학 표준점수 테이블'!$H$10+T$5*'수학 표준점수 테이블'!$H$11+'수학 표준점수 테이블'!$H$14,0))</f>
        <v/>
      </c>
      <c r="U103" s="76" t="str">
        <f>IF(OR($B103-U$5&gt;74, $B103-U$5=73, $B103-U$5=1, $B103-U$5&lt;0),"",ROUND(($B103-U$5)*'수학 표준점수 테이블'!$H$10+U$5*'수학 표준점수 테이블'!$H$11+'수학 표준점수 테이블'!$H$14,0))</f>
        <v/>
      </c>
      <c r="V103" s="76" t="str">
        <f>IF(OR($B103-V$5&gt;74, $B103-V$5=73, $B103-V$5=1, $B103-V$5&lt;0),"",ROUND(($B103-V$5)*'수학 표준점수 테이블'!$H$10+V$5*'수학 표준점수 테이블'!$H$11+'수학 표준점수 테이블'!$H$14,0))</f>
        <v/>
      </c>
      <c r="W103" s="76" t="str">
        <f>IF(OR($B103-W$5&gt;74, $B103-W$5=73, $B103-W$5=1, $B103-W$5&lt;0),"",ROUND(($B103-W$5)*'수학 표준점수 테이블'!$H$10+W$5*'수학 표준점수 테이블'!$H$11+'수학 표준점수 테이블'!$H$14,0))</f>
        <v/>
      </c>
      <c r="X103" s="76" t="str">
        <f>IF(OR($B103-X$5&gt;74, $B103-X$5=73, $B103-X$5=1, $B103-X$5&lt;0),"",ROUND(($B103-X$5)*'수학 표준점수 테이블'!$H$10+X$5*'수학 표준점수 테이블'!$H$11+'수학 표준점수 테이블'!$H$14,0))</f>
        <v/>
      </c>
      <c r="Y103" s="76">
        <f>IF(OR($B103-Y$5&gt;74, $B103-Y$5=73, $B103-Y$5=1, $B103-Y$5&lt;0),"",ROUND(($B103-Y$5)*'수학 표준점수 테이블'!$H$10+Y$5*'수학 표준점수 테이블'!$H$11+'수학 표준점수 테이블'!$H$14,0))</f>
        <v>65</v>
      </c>
      <c r="Z103" s="76" t="str">
        <f>IF(OR($B103-Z$5&gt;74, $B103-Z$5=73, $B103-Z$5=1, $B103-Z$5&lt;0),"",ROUND(($B103-Z$5)*'수학 표준점수 테이블'!$H$10+Z$5*'수학 표준점수 테이블'!$H$11+'수학 표준점수 테이블'!$H$14,0))</f>
        <v/>
      </c>
      <c r="AA103" s="77">
        <f>IF(OR($B103-AA$5&gt;74, $B103-AA$5=73, $B103-AA$5=1, $B103-AA$5&lt;0),"",ROUND(($B103-AA$5)*'수학 표준점수 테이블'!$H$10+AA$5*'수학 표준점수 테이블'!$H$11+'수학 표준점수 테이블'!$H$14,0))</f>
        <v>65</v>
      </c>
      <c r="AB103" s="34"/>
      <c r="AC103" s="34">
        <f t="shared" si="7"/>
        <v>65</v>
      </c>
      <c r="AD103" s="34">
        <f t="shared" si="8"/>
        <v>65</v>
      </c>
      <c r="AE103" s="35">
        <f t="shared" si="10"/>
        <v>65</v>
      </c>
      <c r="AF103" s="35">
        <f t="shared" si="11"/>
        <v>9</v>
      </c>
      <c r="AG103" s="35">
        <f t="shared" si="11"/>
        <v>9</v>
      </c>
      <c r="AH103" s="35">
        <f t="shared" si="12"/>
        <v>9</v>
      </c>
      <c r="AI103" s="194" t="str">
        <f t="shared" si="9"/>
        <v>9등급</v>
      </c>
      <c r="AJ103" s="32" t="e">
        <f>IF(AC103=AD103,VLOOKUP(AE103,'인원 입력 기능'!$B$5:$F$102,6,0), VLOOKUP(AC103,'인원 입력 기능'!$B$5:$F$102,6,0)&amp;" ~ "&amp;VLOOKUP(AD103,'인원 입력 기능'!$B$5:$F$102,6,0))</f>
        <v>#REF!</v>
      </c>
    </row>
    <row r="104" spans="1:36">
      <c r="A104" s="16"/>
      <c r="B104" s="88">
        <v>2</v>
      </c>
      <c r="C104" s="76" t="str">
        <f>IF(OR($B104-C$5&gt;74, $B104-C$5=73, $B104-C$5=1, $B104-C$5&lt;0),"",ROUND(($B104-C$5)*'수학 표준점수 테이블'!$H$10+C$5*'수학 표준점수 테이블'!$H$11+'수학 표준점수 테이블'!$H$14,0))</f>
        <v/>
      </c>
      <c r="D104" s="76" t="str">
        <f>IF(OR($B104-D$5&gt;74, $B104-D$5=73, $B104-D$5=1, $B104-D$5&lt;0),"",ROUND(($B104-D$5)*'수학 표준점수 테이블'!$H$10+D$5*'수학 표준점수 테이블'!$H$11+'수학 표준점수 테이블'!$H$14,0))</f>
        <v/>
      </c>
      <c r="E104" s="76" t="str">
        <f>IF(OR($B104-E$5&gt;74, $B104-E$5=73, $B104-E$5=1, $B104-E$5&lt;0),"",ROUND(($B104-E$5)*'수학 표준점수 테이블'!$H$10+E$5*'수학 표준점수 테이블'!$H$11+'수학 표준점수 테이블'!$H$14,0))</f>
        <v/>
      </c>
      <c r="F104" s="76" t="str">
        <f>IF(OR($B104-F$5&gt;74, $B104-F$5=73, $B104-F$5=1, $B104-F$5&lt;0),"",ROUND(($B104-F$5)*'수학 표준점수 테이블'!$H$10+F$5*'수학 표준점수 테이블'!$H$11+'수학 표준점수 테이블'!$H$14,0))</f>
        <v/>
      </c>
      <c r="G104" s="76" t="str">
        <f>IF(OR($B104-G$5&gt;74, $B104-G$5=73, $B104-G$5=1, $B104-G$5&lt;0),"",ROUND(($B104-G$5)*'수학 표준점수 테이블'!$H$10+G$5*'수학 표준점수 테이블'!$H$11+'수학 표준점수 테이블'!$H$14,0))</f>
        <v/>
      </c>
      <c r="H104" s="76" t="str">
        <f>IF(OR($B104-H$5&gt;74, $B104-H$5=73, $B104-H$5=1, $B104-H$5&lt;0),"",ROUND(($B104-H$5)*'수학 표준점수 테이블'!$H$10+H$5*'수학 표준점수 테이블'!$H$11+'수학 표준점수 테이블'!$H$14,0))</f>
        <v/>
      </c>
      <c r="I104" s="76" t="str">
        <f>IF(OR($B104-I$5&gt;74, $B104-I$5=73, $B104-I$5=1, $B104-I$5&lt;0),"",ROUND(($B104-I$5)*'수학 표준점수 테이블'!$H$10+I$5*'수학 표준점수 테이블'!$H$11+'수학 표준점수 테이블'!$H$14,0))</f>
        <v/>
      </c>
      <c r="J104" s="76" t="str">
        <f>IF(OR($B104-J$5&gt;74, $B104-J$5=73, $B104-J$5=1, $B104-J$5&lt;0),"",ROUND(($B104-J$5)*'수학 표준점수 테이블'!$H$10+J$5*'수학 표준점수 테이블'!$H$11+'수학 표준점수 테이블'!$H$14,0))</f>
        <v/>
      </c>
      <c r="K104" s="76" t="str">
        <f>IF(OR($B104-K$5&gt;74, $B104-K$5=73, $B104-K$5=1, $B104-K$5&lt;0),"",ROUND(($B104-K$5)*'수학 표준점수 테이블'!$H$10+K$5*'수학 표준점수 테이블'!$H$11+'수학 표준점수 테이블'!$H$14,0))</f>
        <v/>
      </c>
      <c r="L104" s="76" t="str">
        <f>IF(OR($B104-L$5&gt;74, $B104-L$5=73, $B104-L$5=1, $B104-L$5&lt;0),"",ROUND(($B104-L$5)*'수학 표준점수 테이블'!$H$10+L$5*'수학 표준점수 테이블'!$H$11+'수학 표준점수 테이블'!$H$14,0))</f>
        <v/>
      </c>
      <c r="M104" s="76" t="str">
        <f>IF(OR($B104-M$5&gt;74, $B104-M$5=73, $B104-M$5=1, $B104-M$5&lt;0),"",ROUND(($B104-M$5)*'수학 표준점수 테이블'!$H$10+M$5*'수학 표준점수 테이블'!$H$11+'수학 표준점수 테이블'!$H$14,0))</f>
        <v/>
      </c>
      <c r="N104" s="76" t="str">
        <f>IF(OR($B104-N$5&gt;74, $B104-N$5=73, $B104-N$5=1, $B104-N$5&lt;0),"",ROUND(($B104-N$5)*'수학 표준점수 테이블'!$H$10+N$5*'수학 표준점수 테이블'!$H$11+'수학 표준점수 테이블'!$H$14,0))</f>
        <v/>
      </c>
      <c r="O104" s="76" t="str">
        <f>IF(OR($B104-O$5&gt;74, $B104-O$5=73, $B104-O$5=1, $B104-O$5&lt;0),"",ROUND(($B104-O$5)*'수학 표준점수 테이블'!$H$10+O$5*'수학 표준점수 테이블'!$H$11+'수학 표준점수 테이블'!$H$14,0))</f>
        <v/>
      </c>
      <c r="P104" s="76" t="str">
        <f>IF(OR($B104-P$5&gt;74, $B104-P$5=73, $B104-P$5=1, $B104-P$5&lt;0),"",ROUND(($B104-P$5)*'수학 표준점수 테이블'!$H$10+P$5*'수학 표준점수 테이블'!$H$11+'수학 표준점수 테이블'!$H$14,0))</f>
        <v/>
      </c>
      <c r="Q104" s="76" t="str">
        <f>IF(OR($B104-Q$5&gt;74, $B104-Q$5=73, $B104-Q$5=1, $B104-Q$5&lt;0),"",ROUND(($B104-Q$5)*'수학 표준점수 테이블'!$H$10+Q$5*'수학 표준점수 테이블'!$H$11+'수학 표준점수 테이블'!$H$14,0))</f>
        <v/>
      </c>
      <c r="R104" s="76" t="str">
        <f>IF(OR($B104-R$5&gt;74, $B104-R$5=73, $B104-R$5=1, $B104-R$5&lt;0),"",ROUND(($B104-R$5)*'수학 표준점수 테이블'!$H$10+R$5*'수학 표준점수 테이블'!$H$11+'수학 표준점수 테이블'!$H$14,0))</f>
        <v/>
      </c>
      <c r="S104" s="76" t="str">
        <f>IF(OR($B104-S$5&gt;74, $B104-S$5=73, $B104-S$5=1, $B104-S$5&lt;0),"",ROUND(($B104-S$5)*'수학 표준점수 테이블'!$H$10+S$5*'수학 표준점수 테이블'!$H$11+'수학 표준점수 테이블'!$H$14,0))</f>
        <v/>
      </c>
      <c r="T104" s="76" t="str">
        <f>IF(OR($B104-T$5&gt;74, $B104-T$5=73, $B104-T$5=1, $B104-T$5&lt;0),"",ROUND(($B104-T$5)*'수학 표준점수 테이블'!$H$10+T$5*'수학 표준점수 테이블'!$H$11+'수학 표준점수 테이블'!$H$14,0))</f>
        <v/>
      </c>
      <c r="U104" s="76" t="str">
        <f>IF(OR($B104-U$5&gt;74, $B104-U$5=73, $B104-U$5=1, $B104-U$5&lt;0),"",ROUND(($B104-U$5)*'수학 표준점수 테이블'!$H$10+U$5*'수학 표준점수 테이블'!$H$11+'수학 표준점수 테이블'!$H$14,0))</f>
        <v/>
      </c>
      <c r="V104" s="76" t="str">
        <f>IF(OR($B104-V$5&gt;74, $B104-V$5=73, $B104-V$5=1, $B104-V$5&lt;0),"",ROUND(($B104-V$5)*'수학 표준점수 테이블'!$H$10+V$5*'수학 표준점수 테이블'!$H$11+'수학 표준점수 테이블'!$H$14,0))</f>
        <v/>
      </c>
      <c r="W104" s="76" t="str">
        <f>IF(OR($B104-W$5&gt;74, $B104-W$5=73, $B104-W$5=1, $B104-W$5&lt;0),"",ROUND(($B104-W$5)*'수학 표준점수 테이블'!$H$10+W$5*'수학 표준점수 테이블'!$H$11+'수학 표준점수 테이블'!$H$14,0))</f>
        <v/>
      </c>
      <c r="X104" s="76" t="str">
        <f>IF(OR($B104-X$5&gt;74, $B104-X$5=73, $B104-X$5=1, $B104-X$5&lt;0),"",ROUND(($B104-X$5)*'수학 표준점수 테이블'!$H$10+X$5*'수학 표준점수 테이블'!$H$11+'수학 표준점수 테이블'!$H$14,0))</f>
        <v/>
      </c>
      <c r="Y104" s="76" t="str">
        <f>IF(OR($B104-Y$5&gt;74, $B104-Y$5=73, $B104-Y$5=1, $B104-Y$5&lt;0),"",ROUND(($B104-Y$5)*'수학 표준점수 테이블'!$H$10+Y$5*'수학 표준점수 테이블'!$H$11+'수학 표준점수 테이블'!$H$14,0))</f>
        <v/>
      </c>
      <c r="Z104" s="76">
        <f>IF(OR($B104-Z$5&gt;74, $B104-Z$5=73, $B104-Z$5=1, $B104-Z$5&lt;0),"",ROUND(($B104-Z$5)*'수학 표준점수 테이블'!$H$10+Z$5*'수학 표준점수 테이블'!$H$11+'수학 표준점수 테이블'!$H$14,0))</f>
        <v>65</v>
      </c>
      <c r="AA104" s="77">
        <f>IF(OR($B104-AA$5&gt;74, $B104-AA$5=73, $B104-AA$5=1, $B104-AA$5&lt;0),"",ROUND(($B104-AA$5)*'수학 표준점수 테이블'!$H$10+AA$5*'수학 표준점수 테이블'!$H$11+'수학 표준점수 테이블'!$H$14,0))</f>
        <v>65</v>
      </c>
      <c r="AB104" s="34"/>
      <c r="AC104" s="34">
        <f t="shared" si="7"/>
        <v>65</v>
      </c>
      <c r="AD104" s="34">
        <f t="shared" si="8"/>
        <v>65</v>
      </c>
      <c r="AE104" s="35">
        <f t="shared" ref="AE104" si="13">IF(AC104=AD104,MAX(C104:AA104),MIN(C104:AA104)&amp;" ~ "&amp;MAX(C104:AA104))</f>
        <v>65</v>
      </c>
      <c r="AF104" s="35">
        <f t="shared" si="11"/>
        <v>9</v>
      </c>
      <c r="AG104" s="35">
        <f t="shared" si="11"/>
        <v>9</v>
      </c>
      <c r="AH104" s="35">
        <f t="shared" si="12"/>
        <v>9</v>
      </c>
      <c r="AI104" s="194" t="str">
        <f t="shared" si="9"/>
        <v>9등급</v>
      </c>
      <c r="AJ104" s="32" t="e">
        <f>IF(AC104=AD104,VLOOKUP(AE104,'인원 입력 기능'!$B$5:$F$102,6,0), VLOOKUP(AC104,'인원 입력 기능'!$B$5:$F$102,6,0)&amp;" ~ "&amp;VLOOKUP(AD104,'인원 입력 기능'!$B$5:$F$102,6,0))</f>
        <v>#REF!</v>
      </c>
    </row>
    <row r="105" spans="1:36">
      <c r="A105" s="16"/>
      <c r="B105" s="88">
        <v>1</v>
      </c>
      <c r="C105" s="76" t="str">
        <f>IF(OR($B105-C$5&gt;74, $B105-C$5=73, $B105-C$5=1, $B105-C$5&lt;0),"",ROUND(($B105-C$5)*'수학 표준점수 테이블'!$H$10+C$5*'수학 표준점수 테이블'!$H$11+'수학 표준점수 테이블'!$H$14,0))</f>
        <v/>
      </c>
      <c r="D105" s="76" t="str">
        <f>IF(OR($B105-D$5&gt;74, $B105-D$5=73, $B105-D$5=1, $B105-D$5&lt;0),"",ROUND(($B105-D$5)*'수학 표준점수 테이블'!$H$10+D$5*'수학 표준점수 테이블'!$H$11+'수학 표준점수 테이블'!$H$14,0))</f>
        <v/>
      </c>
      <c r="E105" s="76" t="str">
        <f>IF(OR($B105-E$5&gt;74, $B105-E$5=73, $B105-E$5=1, $B105-E$5&lt;0),"",ROUND(($B105-E$5)*'수학 표준점수 테이블'!$H$10+E$5*'수학 표준점수 테이블'!$H$11+'수학 표준점수 테이블'!$H$14,0))</f>
        <v/>
      </c>
      <c r="F105" s="76" t="str">
        <f>IF(OR($B105-F$5&gt;74, $B105-F$5=73, $B105-F$5=1, $B105-F$5&lt;0),"",ROUND(($B105-F$5)*'수학 표준점수 테이블'!$H$10+F$5*'수학 표준점수 테이블'!$H$11+'수학 표준점수 테이블'!$H$14,0))</f>
        <v/>
      </c>
      <c r="G105" s="76" t="str">
        <f>IF(OR($B105-G$5&gt;74, $B105-G$5=73, $B105-G$5=1, $B105-G$5&lt;0),"",ROUND(($B105-G$5)*'수학 표준점수 테이블'!$H$10+G$5*'수학 표준점수 테이블'!$H$11+'수학 표준점수 테이블'!$H$14,0))</f>
        <v/>
      </c>
      <c r="H105" s="76" t="str">
        <f>IF(OR($B105-H$5&gt;74, $B105-H$5=73, $B105-H$5=1, $B105-H$5&lt;0),"",ROUND(($B105-H$5)*'수학 표준점수 테이블'!$H$10+H$5*'수학 표준점수 테이블'!$H$11+'수학 표준점수 테이블'!$H$14,0))</f>
        <v/>
      </c>
      <c r="I105" s="76" t="str">
        <f>IF(OR($B105-I$5&gt;74, $B105-I$5=73, $B105-I$5=1, $B105-I$5&lt;0),"",ROUND(($B105-I$5)*'수학 표준점수 테이블'!$H$10+I$5*'수학 표준점수 테이블'!$H$11+'수학 표준점수 테이블'!$H$14,0))</f>
        <v/>
      </c>
      <c r="J105" s="76" t="str">
        <f>IF(OR($B105-J$5&gt;74, $B105-J$5=73, $B105-J$5=1, $B105-J$5&lt;0),"",ROUND(($B105-J$5)*'수학 표준점수 테이블'!$H$10+J$5*'수학 표준점수 테이블'!$H$11+'수학 표준점수 테이블'!$H$14,0))</f>
        <v/>
      </c>
      <c r="K105" s="76" t="str">
        <f>IF(OR($B105-K$5&gt;74, $B105-K$5=73, $B105-K$5=1, $B105-K$5&lt;0),"",ROUND(($B105-K$5)*'수학 표준점수 테이블'!$H$10+K$5*'수학 표준점수 테이블'!$H$11+'수학 표준점수 테이블'!$H$14,0))</f>
        <v/>
      </c>
      <c r="L105" s="76" t="str">
        <f>IF(OR($B105-L$5&gt;74, $B105-L$5=73, $B105-L$5=1, $B105-L$5&lt;0),"",ROUND(($B105-L$5)*'수학 표준점수 테이블'!$H$10+L$5*'수학 표준점수 테이블'!$H$11+'수학 표준점수 테이블'!$H$14,0))</f>
        <v/>
      </c>
      <c r="M105" s="76" t="str">
        <f>IF(OR($B105-M$5&gt;74, $B105-M$5=73, $B105-M$5=1, $B105-M$5&lt;0),"",ROUND(($B105-M$5)*'수학 표준점수 테이블'!$H$10+M$5*'수학 표준점수 테이블'!$H$11+'수학 표준점수 테이블'!$H$14,0))</f>
        <v/>
      </c>
      <c r="N105" s="76" t="str">
        <f>IF(OR($B105-N$5&gt;74, $B105-N$5=73, $B105-N$5=1, $B105-N$5&lt;0),"",ROUND(($B105-N$5)*'수학 표준점수 테이블'!$H$10+N$5*'수학 표준점수 테이블'!$H$11+'수학 표준점수 테이블'!$H$14,0))</f>
        <v/>
      </c>
      <c r="O105" s="76" t="str">
        <f>IF(OR($B105-O$5&gt;74, $B105-O$5=73, $B105-O$5=1, $B105-O$5&lt;0),"",ROUND(($B105-O$5)*'수학 표준점수 테이블'!$H$10+O$5*'수학 표준점수 테이블'!$H$11+'수학 표준점수 테이블'!$H$14,0))</f>
        <v/>
      </c>
      <c r="P105" s="76" t="str">
        <f>IF(OR($B105-P$5&gt;74, $B105-P$5=73, $B105-P$5=1, $B105-P$5&lt;0),"",ROUND(($B105-P$5)*'수학 표준점수 테이블'!$H$10+P$5*'수학 표준점수 테이블'!$H$11+'수학 표준점수 테이블'!$H$14,0))</f>
        <v/>
      </c>
      <c r="Q105" s="76" t="str">
        <f>IF(OR($B105-Q$5&gt;74, $B105-Q$5=73, $B105-Q$5=1, $B105-Q$5&lt;0),"",ROUND(($B105-Q$5)*'수학 표준점수 테이블'!$H$10+Q$5*'수학 표준점수 테이블'!$H$11+'수학 표준점수 테이블'!$H$14,0))</f>
        <v/>
      </c>
      <c r="R105" s="76" t="str">
        <f>IF(OR($B105-R$5&gt;74, $B105-R$5=73, $B105-R$5=1, $B105-R$5&lt;0),"",ROUND(($B105-R$5)*'수학 표준점수 테이블'!$H$10+R$5*'수학 표준점수 테이블'!$H$11+'수학 표준점수 테이블'!$H$14,0))</f>
        <v/>
      </c>
      <c r="S105" s="76" t="str">
        <f>IF(OR($B105-S$5&gt;74, $B105-S$5=73, $B105-S$5=1, $B105-S$5&lt;0),"",ROUND(($B105-S$5)*'수학 표준점수 테이블'!$H$10+S$5*'수학 표준점수 테이블'!$H$11+'수학 표준점수 테이블'!$H$14,0))</f>
        <v/>
      </c>
      <c r="T105" s="76" t="str">
        <f>IF(OR($B105-T$5&gt;74, $B105-T$5=73, $B105-T$5=1, $B105-T$5&lt;0),"",ROUND(($B105-T$5)*'수학 표준점수 테이블'!$H$10+T$5*'수학 표준점수 테이블'!$H$11+'수학 표준점수 테이블'!$H$14,0))</f>
        <v/>
      </c>
      <c r="U105" s="76" t="str">
        <f>IF(OR($B105-U$5&gt;74, $B105-U$5=73, $B105-U$5=1, $B105-U$5&lt;0),"",ROUND(($B105-U$5)*'수학 표준점수 테이블'!$H$10+U$5*'수학 표준점수 테이블'!$H$11+'수학 표준점수 테이블'!$H$14,0))</f>
        <v/>
      </c>
      <c r="V105" s="76" t="str">
        <f>IF(OR($B105-V$5&gt;74, $B105-V$5=73, $B105-V$5=1, $B105-V$5&lt;0),"",ROUND(($B105-V$5)*'수학 표준점수 테이블'!$H$10+V$5*'수학 표준점수 테이블'!$H$11+'수학 표준점수 테이블'!$H$14,0))</f>
        <v/>
      </c>
      <c r="W105" s="76" t="str">
        <f>IF(OR($B105-W$5&gt;74, $B105-W$5=73, $B105-W$5=1, $B105-W$5&lt;0),"",ROUND(($B105-W$5)*'수학 표준점수 테이블'!$H$10+W$5*'수학 표준점수 테이블'!$H$11+'수학 표준점수 테이블'!$H$14,0))</f>
        <v/>
      </c>
      <c r="X105" s="76" t="str">
        <f>IF(OR($B105-X$5&gt;74, $B105-X$5=73, $B105-X$5=1, $B105-X$5&lt;0),"",ROUND(($B105-X$5)*'수학 표준점수 테이블'!$H$10+X$5*'수학 표준점수 테이블'!$H$11+'수학 표준점수 테이블'!$H$14,0))</f>
        <v/>
      </c>
      <c r="Y105" s="76" t="str">
        <f>IF(OR($B105-Y$5&gt;74, $B105-Y$5=73, $B105-Y$5=1, $B105-Y$5&lt;0),"",ROUND(($B105-Y$5)*'수학 표준점수 테이블'!$H$10+Y$5*'수학 표준점수 테이블'!$H$11+'수학 표준점수 테이블'!$H$14,0))</f>
        <v/>
      </c>
      <c r="Z105" s="76" t="str">
        <f>IF(OR($B105-Z$5&gt;74, $B105-Z$5=73, $B105-Z$5=1, $B105-Z$5&lt;0),"",ROUND(($B105-Z$5)*'수학 표준점수 테이블'!$H$10+Z$5*'수학 표준점수 테이블'!$H$11+'수학 표준점수 테이블'!$H$14,0))</f>
        <v/>
      </c>
      <c r="AA105" s="77" t="str">
        <f>IF(OR($B105-AA$5&gt;74, $B105-AA$5=73, $B105-AA$5=1, $B105-AA$5&lt;0),"",ROUND(($B105-AA$5)*'수학 표준점수 테이블'!$H$10+AA$5*'수학 표준점수 테이블'!$H$11+'수학 표준점수 테이블'!$H$14,0))</f>
        <v/>
      </c>
      <c r="AB105" s="34"/>
      <c r="AC105" s="34">
        <f>MIN(C105:AA105)</f>
        <v>0</v>
      </c>
      <c r="AD105" s="34">
        <f>MAX(C105:AA105)</f>
        <v>0</v>
      </c>
      <c r="AI105" s="194" t="str">
        <f t="shared" si="9"/>
        <v>등급</v>
      </c>
      <c r="AJ105" s="32"/>
    </row>
    <row r="106" spans="1:36" ht="17.5" thickBot="1">
      <c r="A106" s="16"/>
      <c r="B106" s="99">
        <v>0</v>
      </c>
      <c r="C106" s="78" t="str">
        <f>IF(OR($B106-C$5&gt;74, $B106-C$5=73, $B106-C$5=1, $B106-C$5&lt;0),"",ROUND(($B106-C$5)*'수학 표준점수 테이블'!$H$10+C$5*'수학 표준점수 테이블'!$H$11+'수학 표준점수 테이블'!$H$14,0))</f>
        <v/>
      </c>
      <c r="D106" s="78" t="str">
        <f>IF(OR($B106-D$5&gt;74, $B106-D$5=73, $B106-D$5=1, $B106-D$5&lt;0),"",ROUND(($B106-D$5)*'수학 표준점수 테이블'!$H$10+D$5*'수학 표준점수 테이블'!$H$11+'수학 표준점수 테이블'!$H$14,0))</f>
        <v/>
      </c>
      <c r="E106" s="78" t="str">
        <f>IF(OR($B106-E$5&gt;74, $B106-E$5=73, $B106-E$5=1, $B106-E$5&lt;0),"",ROUND(($B106-E$5)*'수학 표준점수 테이블'!$H$10+E$5*'수학 표준점수 테이블'!$H$11+'수학 표준점수 테이블'!$H$14,0))</f>
        <v/>
      </c>
      <c r="F106" s="78" t="str">
        <f>IF(OR($B106-F$5&gt;74, $B106-F$5=73, $B106-F$5=1, $B106-F$5&lt;0),"",ROUND(($B106-F$5)*'수학 표준점수 테이블'!$H$10+F$5*'수학 표준점수 테이블'!$H$11+'수학 표준점수 테이블'!$H$14,0))</f>
        <v/>
      </c>
      <c r="G106" s="78" t="str">
        <f>IF(OR($B106-G$5&gt;74, $B106-G$5=73, $B106-G$5=1, $B106-G$5&lt;0),"",ROUND(($B106-G$5)*'수학 표준점수 테이블'!$H$10+G$5*'수학 표준점수 테이블'!$H$11+'수학 표준점수 테이블'!$H$14,0))</f>
        <v/>
      </c>
      <c r="H106" s="78" t="str">
        <f>IF(OR($B106-H$5&gt;74, $B106-H$5=73, $B106-H$5=1, $B106-H$5&lt;0),"",ROUND(($B106-H$5)*'수학 표준점수 테이블'!$H$10+H$5*'수학 표준점수 테이블'!$H$11+'수학 표준점수 테이블'!$H$14,0))</f>
        <v/>
      </c>
      <c r="I106" s="78" t="str">
        <f>IF(OR($B106-I$5&gt;74, $B106-I$5=73, $B106-I$5=1, $B106-I$5&lt;0),"",ROUND(($B106-I$5)*'수학 표준점수 테이블'!$H$10+I$5*'수학 표준점수 테이블'!$H$11+'수학 표준점수 테이블'!$H$14,0))</f>
        <v/>
      </c>
      <c r="J106" s="78" t="str">
        <f>IF(OR($B106-J$5&gt;74, $B106-J$5=73, $B106-J$5=1, $B106-J$5&lt;0),"",ROUND(($B106-J$5)*'수학 표준점수 테이블'!$H$10+J$5*'수학 표준점수 테이블'!$H$11+'수학 표준점수 테이블'!$H$14,0))</f>
        <v/>
      </c>
      <c r="K106" s="78" t="str">
        <f>IF(OR($B106-K$5&gt;74, $B106-K$5=73, $B106-K$5=1, $B106-K$5&lt;0),"",ROUND(($B106-K$5)*'수학 표준점수 테이블'!$H$10+K$5*'수학 표준점수 테이블'!$H$11+'수학 표준점수 테이블'!$H$14,0))</f>
        <v/>
      </c>
      <c r="L106" s="78" t="str">
        <f>IF(OR($B106-L$5&gt;74, $B106-L$5=73, $B106-L$5=1, $B106-L$5&lt;0),"",ROUND(($B106-L$5)*'수학 표준점수 테이블'!$H$10+L$5*'수학 표준점수 테이블'!$H$11+'수학 표준점수 테이블'!$H$14,0))</f>
        <v/>
      </c>
      <c r="M106" s="78" t="str">
        <f>IF(OR($B106-M$5&gt;74, $B106-M$5=73, $B106-M$5=1, $B106-M$5&lt;0),"",ROUND(($B106-M$5)*'수학 표준점수 테이블'!$H$10+M$5*'수학 표준점수 테이블'!$H$11+'수학 표준점수 테이블'!$H$14,0))</f>
        <v/>
      </c>
      <c r="N106" s="78" t="str">
        <f>IF(OR($B106-N$5&gt;74, $B106-N$5=73, $B106-N$5=1, $B106-N$5&lt;0),"",ROUND(($B106-N$5)*'수학 표준점수 테이블'!$H$10+N$5*'수학 표준점수 테이블'!$H$11+'수학 표준점수 테이블'!$H$14,0))</f>
        <v/>
      </c>
      <c r="O106" s="78" t="str">
        <f>IF(OR($B106-O$5&gt;74, $B106-O$5=73, $B106-O$5=1, $B106-O$5&lt;0),"",ROUND(($B106-O$5)*'수학 표준점수 테이블'!$H$10+O$5*'수학 표준점수 테이블'!$H$11+'수학 표준점수 테이블'!$H$14,0))</f>
        <v/>
      </c>
      <c r="P106" s="78" t="str">
        <f>IF(OR($B106-P$5&gt;74, $B106-P$5=73, $B106-P$5=1, $B106-P$5&lt;0),"",ROUND(($B106-P$5)*'수학 표준점수 테이블'!$H$10+P$5*'수학 표준점수 테이블'!$H$11+'수학 표준점수 테이블'!$H$14,0))</f>
        <v/>
      </c>
      <c r="Q106" s="78" t="str">
        <f>IF(OR($B106-Q$5&gt;74, $B106-Q$5=73, $B106-Q$5=1, $B106-Q$5&lt;0),"",ROUND(($B106-Q$5)*'수학 표준점수 테이블'!$H$10+Q$5*'수학 표준점수 테이블'!$H$11+'수학 표준점수 테이블'!$H$14,0))</f>
        <v/>
      </c>
      <c r="R106" s="78" t="str">
        <f>IF(OR($B106-R$5&gt;74, $B106-R$5=73, $B106-R$5=1, $B106-R$5&lt;0),"",ROUND(($B106-R$5)*'수학 표준점수 테이블'!$H$10+R$5*'수학 표준점수 테이블'!$H$11+'수학 표준점수 테이블'!$H$14,0))</f>
        <v/>
      </c>
      <c r="S106" s="78" t="str">
        <f>IF(OR($B106-S$5&gt;74, $B106-S$5=73, $B106-S$5=1, $B106-S$5&lt;0),"",ROUND(($B106-S$5)*'수학 표준점수 테이블'!$H$10+S$5*'수학 표준점수 테이블'!$H$11+'수학 표준점수 테이블'!$H$14,0))</f>
        <v/>
      </c>
      <c r="T106" s="78" t="str">
        <f>IF(OR($B106-T$5&gt;74, $B106-T$5=73, $B106-T$5=1, $B106-T$5&lt;0),"",ROUND(($B106-T$5)*'수학 표준점수 테이블'!$H$10+T$5*'수학 표준점수 테이블'!$H$11+'수학 표준점수 테이블'!$H$14,0))</f>
        <v/>
      </c>
      <c r="U106" s="78" t="str">
        <f>IF(OR($B106-U$5&gt;74, $B106-U$5=73, $B106-U$5=1, $B106-U$5&lt;0),"",ROUND(($B106-U$5)*'수학 표준점수 테이블'!$H$10+U$5*'수학 표준점수 테이블'!$H$11+'수학 표준점수 테이블'!$H$14,0))</f>
        <v/>
      </c>
      <c r="V106" s="78" t="str">
        <f>IF(OR($B106-V$5&gt;74, $B106-V$5=73, $B106-V$5=1, $B106-V$5&lt;0),"",ROUND(($B106-V$5)*'수학 표준점수 테이블'!$H$10+V$5*'수학 표준점수 테이블'!$H$11+'수학 표준점수 테이블'!$H$14,0))</f>
        <v/>
      </c>
      <c r="W106" s="78" t="str">
        <f>IF(OR($B106-W$5&gt;74, $B106-W$5=73, $B106-W$5=1, $B106-W$5&lt;0),"",ROUND(($B106-W$5)*'수학 표준점수 테이블'!$H$10+W$5*'수학 표준점수 테이블'!$H$11+'수학 표준점수 테이블'!$H$14,0))</f>
        <v/>
      </c>
      <c r="X106" s="78" t="str">
        <f>IF(OR($B106-X$5&gt;74, $B106-X$5=73, $B106-X$5=1, $B106-X$5&lt;0),"",ROUND(($B106-X$5)*'수학 표준점수 테이블'!$H$10+X$5*'수학 표준점수 테이블'!$H$11+'수학 표준점수 테이블'!$H$14,0))</f>
        <v/>
      </c>
      <c r="Y106" s="78" t="str">
        <f>IF(OR($B106-Y$5&gt;74, $B106-Y$5=73, $B106-Y$5=1, $B106-Y$5&lt;0),"",ROUND(($B106-Y$5)*'수학 표준점수 테이블'!$H$10+Y$5*'수학 표준점수 테이블'!$H$11+'수학 표준점수 테이블'!$H$14,0))</f>
        <v/>
      </c>
      <c r="Z106" s="78" t="str">
        <f>IF(OR($B106-Z$5&gt;74, $B106-Z$5=73, $B106-Z$5=1, $B106-Z$5&lt;0),"",ROUND(($B106-Z$5)*'수학 표준점수 테이블'!$H$10+Z$5*'수학 표준점수 테이블'!$H$11+'수학 표준점수 테이블'!$H$14,0))</f>
        <v/>
      </c>
      <c r="AA106" s="79">
        <f>IF(OR($B106-AA$5&gt;74, $B106-AA$5=73, $B106-AA$5=1, $B106-AA$5&lt;0),"",ROUND(($B106-AA$5)*'수학 표준점수 테이블'!$H$10+AA$5*'수학 표준점수 테이블'!$H$11+'수학 표준점수 테이블'!$H$14,0))</f>
        <v>63</v>
      </c>
      <c r="AB106" s="34"/>
      <c r="AC106" s="34">
        <f t="shared" ref="AC106:AC107" si="14">MIN(C106:AA106)</f>
        <v>63</v>
      </c>
      <c r="AD106" s="34">
        <f t="shared" ref="AD106:AD107" si="15">MAX(C106:AA106)</f>
        <v>63</v>
      </c>
      <c r="AE106" s="35">
        <f>IF(AC106=AD106,MAX(C106:AA106),MIN(C106:AA106)&amp;" ~ "&amp;MAX(C106:AA106))</f>
        <v>63</v>
      </c>
      <c r="AF106" s="35">
        <f t="shared" si="11"/>
        <v>9</v>
      </c>
      <c r="AG106" s="35">
        <f t="shared" si="11"/>
        <v>9</v>
      </c>
      <c r="AH106" s="35">
        <f t="shared" si="12"/>
        <v>9</v>
      </c>
      <c r="AI106" s="194" t="str">
        <f t="shared" si="9"/>
        <v>9등급</v>
      </c>
      <c r="AJ106" s="32" t="e">
        <f>IF(AC106=AD106,VLOOKUP(AE106,'인원 입력 기능'!$B$5:$F$102,6,0), VLOOKUP(AC106,'인원 입력 기능'!$B$5:$F$102,6,0)&amp;" ~ "&amp;VLOOKUP(AD106,'인원 입력 기능'!$B$5:$F$102,6,0))</f>
        <v>#REF!</v>
      </c>
    </row>
    <row r="107" spans="1:36" ht="0.25" customHeight="1" thickBot="1">
      <c r="A107" s="16"/>
      <c r="B107" s="89"/>
      <c r="C107" s="33" t="str">
        <f>IF(OR($B107-C$5&gt;74, $B107-C$5=73, $B107-C$5=1, $B107-C$5&lt;0),"",ROUND(($B107-C$5)*'수학 표준점수 테이블'!$H$10+C$5*'수학 표준점수 테이블'!$H$11+'수학 표준점수 테이블'!$H$14,0))</f>
        <v/>
      </c>
      <c r="D107" s="33" t="str">
        <f>_xlfn.IFNA(ROUND(VLOOKUP($B107-D$5,'수학 표준점수 테이블'!$B$10:$C$82,2,0)+HLOOKUP(D$5,'수학 표준점수 테이블'!#REF!,2,0),0),"")</f>
        <v/>
      </c>
      <c r="E107" s="33" t="str">
        <f>_xlfn.IFNA(ROUND(VLOOKUP($B107-E$5,'수학 표준점수 테이블'!$B$10:$C$82,2,0)+HLOOKUP(E$5,'수학 표준점수 테이블'!#REF!,2,0),0),"")</f>
        <v/>
      </c>
      <c r="F107" s="33" t="str">
        <f>_xlfn.IFNA(ROUND(VLOOKUP($B107-F$5,'수학 표준점수 테이블'!$B$10:$C$82,2,0)+HLOOKUP(F$5,'수학 표준점수 테이블'!#REF!,2,0),0),"")</f>
        <v/>
      </c>
      <c r="G107" s="33" t="str">
        <f>_xlfn.IFNA(ROUND(VLOOKUP($B107-G$5,'수학 표준점수 테이블'!$B$10:$C$82,2,0)+HLOOKUP(G$5,'수학 표준점수 테이블'!#REF!,2,0),0),"")</f>
        <v/>
      </c>
      <c r="H107" s="33" t="str">
        <f>_xlfn.IFNA(ROUND(VLOOKUP($B107-H$5,'수학 표준점수 테이블'!$B$10:$C$82,2,0)+HLOOKUP(H$5,'수학 표준점수 테이블'!#REF!,2,0),0),"")</f>
        <v/>
      </c>
      <c r="I107" s="33" t="str">
        <f>_xlfn.IFNA(ROUND(VLOOKUP($B107-I$5,'수학 표준점수 테이블'!$B$10:$C$82,2,0)+HLOOKUP(I$5,'수학 표준점수 테이블'!#REF!,2,0),0),"")</f>
        <v/>
      </c>
      <c r="J107" s="33" t="str">
        <f>_xlfn.IFNA(ROUND(VLOOKUP($B107-J$5,'수학 표준점수 테이블'!$B$10:$C$82,2,0)+HLOOKUP(J$5,'수학 표준점수 테이블'!#REF!,2,0),0),"")</f>
        <v/>
      </c>
      <c r="K107" s="33" t="str">
        <f>_xlfn.IFNA(ROUND(VLOOKUP($B107-K$5,'수학 표준점수 테이블'!$B$10:$C$82,2,0)+HLOOKUP(K$5,'수학 표준점수 테이블'!#REF!,2,0),0),"")</f>
        <v/>
      </c>
      <c r="L107" s="33" t="str">
        <f>_xlfn.IFNA(ROUND(VLOOKUP($B107-L$5,'수학 표준점수 테이블'!$B$10:$C$82,2,0)+HLOOKUP(L$5,'수학 표준점수 테이블'!#REF!,2,0),0),"")</f>
        <v/>
      </c>
      <c r="M107" s="33" t="str">
        <f>_xlfn.IFNA(ROUND(VLOOKUP($B107-M$5,'수학 표준점수 테이블'!$B$10:$C$82,2,0)+HLOOKUP(M$5,'수학 표준점수 테이블'!#REF!,2,0),0),"")</f>
        <v/>
      </c>
      <c r="N107" s="33" t="str">
        <f>_xlfn.IFNA(ROUND(VLOOKUP($B107-N$5,'수학 표준점수 테이블'!$B$10:$C$82,2,0)+HLOOKUP(N$5,'수학 표준점수 테이블'!#REF!,2,0),0),"")</f>
        <v/>
      </c>
      <c r="O107" s="33" t="str">
        <f>_xlfn.IFNA(ROUND(VLOOKUP($B107-O$5,'수학 표준점수 테이블'!$B$10:$C$82,2,0)+HLOOKUP(O$5,'수학 표준점수 테이블'!#REF!,2,0),0),"")</f>
        <v/>
      </c>
      <c r="P107" s="33" t="str">
        <f>_xlfn.IFNA(ROUND(VLOOKUP($B107-P$5,'수학 표준점수 테이블'!$B$10:$C$82,2,0)+HLOOKUP(P$5,'수학 표준점수 테이블'!#REF!,2,0),0),"")</f>
        <v/>
      </c>
      <c r="Q107" s="33" t="str">
        <f>_xlfn.IFNA(ROUND(VLOOKUP($B107-Q$5,'수학 표준점수 테이블'!$B$10:$C$82,2,0)+HLOOKUP(Q$5,'수학 표준점수 테이블'!#REF!,2,0),0),"")</f>
        <v/>
      </c>
      <c r="R107" s="33" t="str">
        <f>_xlfn.IFNA(ROUND(VLOOKUP($B107-R$5,'수학 표준점수 테이블'!$B$10:$C$82,2,0)+HLOOKUP(R$5,'수학 표준점수 테이블'!#REF!,2,0),0),"")</f>
        <v/>
      </c>
      <c r="S107" s="33" t="str">
        <f>_xlfn.IFNA(ROUND(VLOOKUP($B107-S$5,'수학 표준점수 테이블'!$B$10:$C$82,2,0)+HLOOKUP(S$5,'수학 표준점수 테이블'!#REF!,2,0),0),"")</f>
        <v/>
      </c>
      <c r="T107" s="33" t="str">
        <f>_xlfn.IFNA(ROUND(VLOOKUP($B107-T$5,'수학 표준점수 테이블'!$B$10:$C$82,2,0)+HLOOKUP(T$5,'수학 표준점수 테이블'!#REF!,2,0),0),"")</f>
        <v/>
      </c>
      <c r="U107" s="33" t="str">
        <f>_xlfn.IFNA(ROUND(VLOOKUP($B107-U$5,'수학 표준점수 테이블'!$B$10:$C$82,2,0)+HLOOKUP(U$5,'수학 표준점수 테이블'!#REF!,2,0),0),"")</f>
        <v/>
      </c>
      <c r="V107" s="33" t="str">
        <f>_xlfn.IFNA(ROUND(VLOOKUP($B107-V$5,'수학 표준점수 테이블'!$B$10:$C$82,2,0)+HLOOKUP(V$5,'수학 표준점수 테이블'!#REF!,2,0),0),"")</f>
        <v/>
      </c>
      <c r="W107" s="33" t="str">
        <f>_xlfn.IFNA(ROUND(VLOOKUP($B107-W$5,'수학 표준점수 테이블'!$B$10:$C$82,2,0)+HLOOKUP(W$5,'수학 표준점수 테이블'!#REF!,2,0),0),"")</f>
        <v/>
      </c>
      <c r="X107" s="33" t="str">
        <f>_xlfn.IFNA(ROUND(VLOOKUP($B107-X$5,'수학 표준점수 테이블'!$B$10:$C$82,2,0)+HLOOKUP(X$5,'수학 표준점수 테이블'!#REF!,2,0),0),"")</f>
        <v/>
      </c>
      <c r="Y107" s="33" t="str">
        <f>_xlfn.IFNA(ROUND(VLOOKUP($B107-Y$5,'수학 표준점수 테이블'!$B$10:$C$82,2,0)+HLOOKUP(Y$5,'수학 표준점수 테이블'!#REF!,2,0),0),"")</f>
        <v/>
      </c>
      <c r="Z107" s="33" t="str">
        <f>_xlfn.IFNA(ROUND(VLOOKUP($B107-Z$5,'수학 표준점수 테이블'!$B$10:$C$82,2,0)+HLOOKUP(Z$5,'수학 표준점수 테이블'!#REF!,2,0),0),"")</f>
        <v/>
      </c>
      <c r="AA107" s="33" t="e">
        <f>_xlfn.IFNA(ROUND(VLOOKUP($B107-AA$5,'수학 표준점수 테이블'!$B$10:$C$82,2,0)+HLOOKUP(AA$5,'수학 표준점수 테이블'!#REF!,2,0),0),"")</f>
        <v>#REF!</v>
      </c>
      <c r="AB107" s="34"/>
      <c r="AC107" s="34" t="e">
        <f t="shared" si="14"/>
        <v>#REF!</v>
      </c>
      <c r="AD107" s="34" t="e">
        <f t="shared" si="15"/>
        <v>#REF!</v>
      </c>
      <c r="AE107" s="35" t="e">
        <f>IF(AC107=AD107,MAX(C107:AA107),MIN(C107:AA107)&amp;" ~ "&amp;MAX(C107:AA107))</f>
        <v>#REF!</v>
      </c>
      <c r="AF107" s="35" t="e">
        <f t="shared" si="11"/>
        <v>#REF!</v>
      </c>
      <c r="AG107" s="35" t="e">
        <f t="shared" si="11"/>
        <v>#REF!</v>
      </c>
      <c r="AH107" s="35" t="e">
        <f t="shared" si="12"/>
        <v>#REF!</v>
      </c>
      <c r="AI107" s="194" t="e">
        <f t="shared" si="9"/>
        <v>#REF!</v>
      </c>
    </row>
    <row r="108" spans="1:36">
      <c r="B108" s="90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6">
      <c r="B109" s="90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  <row r="110" spans="1:36">
      <c r="B110" s="90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</row>
    <row r="111" spans="1:36">
      <c r="B111" s="90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</row>
    <row r="112" spans="1:36">
      <c r="B112" s="90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</row>
    <row r="113" spans="2:30">
      <c r="B113" s="90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</row>
    <row r="114" spans="2:30">
      <c r="B114" s="90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</row>
    <row r="115" spans="2:30">
      <c r="B115" s="90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</row>
    <row r="116" spans="2:30">
      <c r="B116" s="90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</row>
    <row r="117" spans="2:30">
      <c r="B117" s="90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</row>
    <row r="118" spans="2:30">
      <c r="B118" s="90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</row>
    <row r="119" spans="2:30">
      <c r="B119" s="90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</row>
    <row r="120" spans="2:30">
      <c r="B120" s="90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</row>
    <row r="121" spans="2:30">
      <c r="B121" s="90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</row>
    <row r="122" spans="2:30">
      <c r="B122" s="90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</row>
    <row r="123" spans="2:30">
      <c r="B123" s="90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</row>
    <row r="124" spans="2:30">
      <c r="B124" s="90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</row>
    <row r="125" spans="2:30">
      <c r="B125" s="90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</row>
    <row r="126" spans="2:30">
      <c r="B126" s="90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</row>
    <row r="127" spans="2:30">
      <c r="B127" s="90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</row>
    <row r="128" spans="2:30">
      <c r="B128" s="90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</row>
    <row r="129" spans="2:30">
      <c r="B129" s="90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</row>
    <row r="130" spans="2:30">
      <c r="B130" s="90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</row>
    <row r="131" spans="2:30">
      <c r="B131" s="90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</row>
    <row r="132" spans="2:30">
      <c r="B132" s="90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</row>
    <row r="133" spans="2:30">
      <c r="B133" s="90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</row>
    <row r="134" spans="2:30">
      <c r="B134" s="90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</row>
    <row r="135" spans="2:30">
      <c r="B135" s="90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</row>
    <row r="136" spans="2:30">
      <c r="B136" s="90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</row>
    <row r="137" spans="2:30">
      <c r="B137" s="90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</row>
    <row r="138" spans="2:30">
      <c r="B138" s="90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</row>
    <row r="139" spans="2:30">
      <c r="B139" s="90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</row>
    <row r="140" spans="2:30">
      <c r="B140" s="90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</row>
    <row r="141" spans="2:30">
      <c r="B141" s="90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</row>
    <row r="142" spans="2:30">
      <c r="B142" s="90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</row>
    <row r="143" spans="2:30">
      <c r="B143" s="90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</row>
    <row r="144" spans="2:30">
      <c r="B144" s="90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</row>
    <row r="145" spans="2:30">
      <c r="B145" s="90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</row>
    <row r="146" spans="2:30">
      <c r="B146" s="90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</row>
    <row r="147" spans="2:30">
      <c r="B147" s="90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</row>
    <row r="148" spans="2:30">
      <c r="B148" s="90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</row>
    <row r="149" spans="2:30">
      <c r="B149" s="90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</row>
    <row r="150" spans="2:30">
      <c r="B150" s="90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</row>
    <row r="151" spans="2:30">
      <c r="B151" s="90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</row>
    <row r="152" spans="2:30">
      <c r="B152" s="90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</row>
    <row r="153" spans="2:30">
      <c r="B153" s="90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</row>
    <row r="154" spans="2:30">
      <c r="B154" s="90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</row>
    <row r="155" spans="2:30">
      <c r="B155" s="90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</row>
    <row r="156" spans="2:30">
      <c r="B156" s="90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</row>
    <row r="157" spans="2:30">
      <c r="B157" s="90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</row>
    <row r="158" spans="2:30">
      <c r="B158" s="90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</row>
    <row r="159" spans="2:30">
      <c r="B159" s="90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</row>
    <row r="160" spans="2:30">
      <c r="B160" s="90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</row>
    <row r="161" spans="2:30">
      <c r="B161" s="90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</row>
    <row r="162" spans="2:30">
      <c r="B162" s="90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</row>
    <row r="163" spans="2:30">
      <c r="B163" s="90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</row>
    <row r="164" spans="2:30">
      <c r="B164" s="90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</row>
    <row r="165" spans="2:30">
      <c r="B165" s="90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</row>
    <row r="166" spans="2:30">
      <c r="B166" s="90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</row>
    <row r="167" spans="2:30">
      <c r="B167" s="90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</row>
    <row r="168" spans="2:30">
      <c r="B168" s="90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</row>
    <row r="169" spans="2:30">
      <c r="B169" s="90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</row>
    <row r="170" spans="2:30">
      <c r="B170" s="90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</row>
    <row r="171" spans="2:30">
      <c r="B171" s="90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</row>
    <row r="172" spans="2:30">
      <c r="B172" s="90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</row>
    <row r="173" spans="2:30">
      <c r="B173" s="90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</row>
    <row r="174" spans="2:30">
      <c r="B174" s="90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</row>
    <row r="175" spans="2:30">
      <c r="B175" s="90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</row>
    <row r="176" spans="2:30">
      <c r="B176" s="90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</row>
    <row r="177" spans="2:30">
      <c r="B177" s="90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</row>
    <row r="178" spans="2:30">
      <c r="B178" s="90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</row>
    <row r="179" spans="2:30">
      <c r="B179" s="90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</row>
    <row r="180" spans="2:30">
      <c r="B180" s="90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</row>
    <row r="181" spans="2:30">
      <c r="B181" s="90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</row>
    <row r="182" spans="2:30">
      <c r="B182" s="90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</row>
    <row r="183" spans="2:30">
      <c r="B183" s="90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</row>
    <row r="184" spans="2:30">
      <c r="B184" s="90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</row>
    <row r="185" spans="2:30">
      <c r="B185" s="90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</row>
    <row r="186" spans="2:30">
      <c r="B186" s="90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</row>
    <row r="187" spans="2:30">
      <c r="B187" s="90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</row>
  </sheetData>
  <mergeCells count="2">
    <mergeCell ref="C2:E2"/>
    <mergeCell ref="C3:E3"/>
  </mergeCells>
  <phoneticPr fontId="1" type="noConversion"/>
  <conditionalFormatting sqref="C6:AD107">
    <cfRule type="expression" dxfId="7" priority="1">
      <formula>OR(#REF!=$N$6:$N$13)</formula>
    </cfRule>
  </conditionalFormatting>
  <conditionalFormatting sqref="B6:B106">
    <cfRule type="expression" dxfId="6" priority="2">
      <formula>OR(AND(#REF!=0,OR(#REF!=$N$6:$N$13)),AND(#REF!&gt;0,OR(#REF!=$N$6:$N$13)))</formula>
    </cfRule>
  </conditionalFormatting>
  <pageMargins left="0.7" right="0.7" top="0.75" bottom="0.75" header="0.3" footer="0.3"/>
  <pageSetup paperSize="9" scale="2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5AB9-90E7-2546-AA20-5A3829B5209D}">
  <sheetPr>
    <tabColor rgb="FF00B050"/>
    <pageSetUpPr fitToPage="1"/>
  </sheetPr>
  <dimension ref="A1:AN187"/>
  <sheetViews>
    <sheetView zoomScale="85" zoomScaleNormal="85" workbookViewId="0">
      <selection activeCell="C7" sqref="C7"/>
    </sheetView>
  </sheetViews>
  <sheetFormatPr defaultRowHeight="17"/>
  <cols>
    <col min="2" max="2" width="14.08203125" style="91" customWidth="1"/>
    <col min="3" max="28" width="14.08203125" customWidth="1"/>
    <col min="29" max="30" width="17.08203125" hidden="1" customWidth="1"/>
    <col min="31" max="34" width="11.25" style="36" hidden="1" customWidth="1"/>
    <col min="35" max="35" width="11.25" style="194" hidden="1" customWidth="1"/>
    <col min="36" max="36" width="13.33203125" style="36" hidden="1" customWidth="1"/>
    <col min="37" max="39" width="8.6640625" hidden="1" customWidth="1"/>
  </cols>
  <sheetData>
    <row r="1" spans="1:40" ht="17.5" thickBot="1">
      <c r="A1" s="16"/>
      <c r="B1" s="80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40">
      <c r="A2" s="16"/>
      <c r="B2" s="97" t="s">
        <v>21</v>
      </c>
      <c r="C2" s="435" t="s">
        <v>95</v>
      </c>
      <c r="D2" s="436"/>
      <c r="E2" s="43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E2"/>
      <c r="AF2"/>
      <c r="AG2"/>
      <c r="AH2"/>
      <c r="AI2"/>
      <c r="AJ2"/>
    </row>
    <row r="3" spans="1:40" ht="17.5" thickBot="1">
      <c r="A3" s="16"/>
      <c r="B3" s="98" t="s">
        <v>8</v>
      </c>
      <c r="C3" s="398" t="s">
        <v>106</v>
      </c>
      <c r="D3" s="399"/>
      <c r="E3" s="400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E3"/>
      <c r="AF3"/>
      <c r="AG3"/>
      <c r="AH3"/>
      <c r="AI3"/>
      <c r="AJ3"/>
    </row>
    <row r="4" spans="1:40" ht="17.5" thickBot="1">
      <c r="A4" s="16"/>
      <c r="B4" s="81"/>
      <c r="C4" s="17"/>
      <c r="D4" s="17"/>
      <c r="E4" s="17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40" s="91" customFormat="1" ht="17.5" thickBot="1">
      <c r="A5" s="80"/>
      <c r="B5" s="82" t="s">
        <v>33</v>
      </c>
      <c r="C5" s="92">
        <v>26</v>
      </c>
      <c r="D5" s="93">
        <v>24</v>
      </c>
      <c r="E5" s="93">
        <v>23</v>
      </c>
      <c r="F5" s="93">
        <v>22</v>
      </c>
      <c r="G5" s="93">
        <v>21</v>
      </c>
      <c r="H5" s="93">
        <v>20</v>
      </c>
      <c r="I5" s="93">
        <v>19</v>
      </c>
      <c r="J5" s="93">
        <v>18</v>
      </c>
      <c r="K5" s="93">
        <v>17</v>
      </c>
      <c r="L5" s="93">
        <v>16</v>
      </c>
      <c r="M5" s="93">
        <v>15</v>
      </c>
      <c r="N5" s="93">
        <v>14</v>
      </c>
      <c r="O5" s="93">
        <v>13</v>
      </c>
      <c r="P5" s="93">
        <v>12</v>
      </c>
      <c r="Q5" s="93">
        <v>11</v>
      </c>
      <c r="R5" s="93">
        <v>10</v>
      </c>
      <c r="S5" s="93">
        <v>9</v>
      </c>
      <c r="T5" s="93">
        <v>8</v>
      </c>
      <c r="U5" s="93">
        <v>7</v>
      </c>
      <c r="V5" s="93">
        <v>6</v>
      </c>
      <c r="W5" s="93">
        <v>5</v>
      </c>
      <c r="X5" s="93">
        <v>4</v>
      </c>
      <c r="Y5" s="93">
        <v>3</v>
      </c>
      <c r="Z5" s="93">
        <v>2</v>
      </c>
      <c r="AA5" s="94">
        <v>0</v>
      </c>
      <c r="AB5" s="95"/>
      <c r="AC5" s="95" t="s">
        <v>29</v>
      </c>
      <c r="AD5" s="95" t="s">
        <v>30</v>
      </c>
      <c r="AE5" s="96" t="s">
        <v>23</v>
      </c>
      <c r="AF5" s="96" t="s">
        <v>31</v>
      </c>
      <c r="AG5" s="96" t="s">
        <v>32</v>
      </c>
      <c r="AH5" s="96" t="s">
        <v>81</v>
      </c>
      <c r="AI5" s="96" t="s">
        <v>82</v>
      </c>
      <c r="AJ5" s="96" t="s">
        <v>28</v>
      </c>
    </row>
    <row r="6" spans="1:40">
      <c r="A6" s="16"/>
      <c r="B6" s="83">
        <v>100</v>
      </c>
      <c r="C6" s="68">
        <f>IF(OR($B6-C$5&gt;74, $B6-C$5=73, $B6-C$5=1, $B6-C$5&lt;0),"",ROUND(($B6-C$5)*'수학 표준점수 테이블'!$H$10+C$5*'수학 표준점수 테이블'!$H$12+'수학 표준점수 테이블'!$H$15,0))</f>
        <v>147</v>
      </c>
      <c r="D6" s="68" t="str">
        <f>IF(OR($B6-D$5&gt;74, $B6-D$5=73, $B6-D$5=1, $B6-D$5&lt;0),"",ROUND(($B6-D$5)*'수학 표준점수 테이블'!$H$10+D$5*'수학 표준점수 테이블'!$H$12+'수학 표준점수 테이블'!$H$15,0))</f>
        <v/>
      </c>
      <c r="E6" s="68" t="str">
        <f>IF(OR($B6-E$5&gt;74, $B6-E$5=73, $B6-E$5=1, $B6-E$5&lt;0),"",ROUND(($B6-E$5)*'수학 표준점수 테이블'!$H$10+E$5*'수학 표준점수 테이블'!$H$12+'수학 표준점수 테이블'!$H$15,0))</f>
        <v/>
      </c>
      <c r="F6" s="68" t="str">
        <f>IF(OR($B6-F$5&gt;74, $B6-F$5=73, $B6-F$5=1, $B6-F$5&lt;0),"",ROUND(($B6-F$5)*'수학 표준점수 테이블'!$H$10+F$5*'수학 표준점수 테이블'!$H$12+'수학 표준점수 테이블'!$H$15,0))</f>
        <v/>
      </c>
      <c r="G6" s="68" t="str">
        <f>IF(OR($B6-G$5&gt;74, $B6-G$5=73, $B6-G$5=1, $B6-G$5&lt;0),"",ROUND(($B6-G$5)*'수학 표준점수 테이블'!$H$10+G$5*'수학 표준점수 테이블'!$H$12+'수학 표준점수 테이블'!$H$15,0))</f>
        <v/>
      </c>
      <c r="H6" s="68" t="str">
        <f>IF(OR($B6-H$5&gt;74, $B6-H$5=73, $B6-H$5=1, $B6-H$5&lt;0),"",ROUND(($B6-H$5)*'수학 표준점수 테이블'!$H$10+H$5*'수학 표준점수 테이블'!$H$12+'수학 표준점수 테이블'!$H$15,0))</f>
        <v/>
      </c>
      <c r="I6" s="68" t="str">
        <f>IF(OR($B6-I$5&gt;74, $B6-I$5=73, $B6-I$5=1, $B6-I$5&lt;0),"",ROUND(($B6-I$5)*'수학 표준점수 테이블'!$H$10+I$5*'수학 표준점수 테이블'!$H$12+'수학 표준점수 테이블'!$H$15,0))</f>
        <v/>
      </c>
      <c r="J6" s="68" t="str">
        <f>IF(OR($B6-J$5&gt;74, $B6-J$5=73, $B6-J$5=1, $B6-J$5&lt;0),"",ROUND(($B6-J$5)*'수학 표준점수 테이블'!$H$10+J$5*'수학 표준점수 테이블'!$H$12+'수학 표준점수 테이블'!$H$15,0))</f>
        <v/>
      </c>
      <c r="K6" s="68" t="str">
        <f>IF(OR($B6-K$5&gt;74, $B6-K$5=73, $B6-K$5=1, $B6-K$5&lt;0),"",ROUND(($B6-K$5)*'수학 표준점수 테이블'!$H$10+K$5*'수학 표준점수 테이블'!$H$12+'수학 표준점수 테이블'!$H$15,0))</f>
        <v/>
      </c>
      <c r="L6" s="68" t="str">
        <f>IF(OR($B6-L$5&gt;74, $B6-L$5=73, $B6-L$5=1, $B6-L$5&lt;0),"",ROUND(($B6-L$5)*'수학 표준점수 테이블'!$H$10+L$5*'수학 표준점수 테이블'!$H$12+'수학 표준점수 테이블'!$H$15,0))</f>
        <v/>
      </c>
      <c r="M6" s="68" t="str">
        <f>IF(OR($B6-M$5&gt;74, $B6-M$5=73, $B6-M$5=1, $B6-M$5&lt;0),"",ROUND(($B6-M$5)*'수학 표준점수 테이블'!$H$10+M$5*'수학 표준점수 테이블'!$H$12+'수학 표준점수 테이블'!$H$15,0))</f>
        <v/>
      </c>
      <c r="N6" s="68" t="str">
        <f>IF(OR($B6-N$5&gt;74, $B6-N$5=73, $B6-N$5=1, $B6-N$5&lt;0),"",ROUND(($B6-N$5)*'수학 표준점수 테이블'!$H$10+N$5*'수학 표준점수 테이블'!$H$12+'수학 표준점수 테이블'!$H$15,0))</f>
        <v/>
      </c>
      <c r="O6" s="68" t="str">
        <f>IF(OR($B6-O$5&gt;74, $B6-O$5=73, $B6-O$5=1, $B6-O$5&lt;0),"",ROUND(($B6-O$5)*'수학 표준점수 테이블'!$H$10+O$5*'수학 표준점수 테이블'!$H$12+'수학 표준점수 테이블'!$H$15,0))</f>
        <v/>
      </c>
      <c r="P6" s="68" t="str">
        <f>IF(OR($B6-P$5&gt;74, $B6-P$5=73, $B6-P$5=1, $B6-P$5&lt;0),"",ROUND(($B6-P$5)*'수학 표준점수 테이블'!$H$10+P$5*'수학 표준점수 테이블'!$H$12+'수학 표준점수 테이블'!$H$15,0))</f>
        <v/>
      </c>
      <c r="Q6" s="68" t="str">
        <f>IF(OR($B6-Q$5&gt;74, $B6-Q$5=73, $B6-Q$5=1, $B6-Q$5&lt;0),"",ROUND(($B6-Q$5)*'수학 표준점수 테이블'!$H$10+Q$5*'수학 표준점수 테이블'!$H$12+'수학 표준점수 테이블'!$H$15,0))</f>
        <v/>
      </c>
      <c r="R6" s="68" t="str">
        <f>IF(OR($B6-R$5&gt;74, $B6-R$5=73, $B6-R$5=1, $B6-R$5&lt;0),"",ROUND(($B6-R$5)*'수학 표준점수 테이블'!$H$10+R$5*'수학 표준점수 테이블'!$H$12+'수학 표준점수 테이블'!$H$15,0))</f>
        <v/>
      </c>
      <c r="S6" s="68" t="str">
        <f>IF(OR($B6-S$5&gt;74, $B6-S$5=73, $B6-S$5=1, $B6-S$5&lt;0),"",ROUND(($B6-S$5)*'수학 표준점수 테이블'!$H$10+S$5*'수학 표준점수 테이블'!$H$12+'수학 표준점수 테이블'!$H$15,0))</f>
        <v/>
      </c>
      <c r="T6" s="68" t="str">
        <f>IF(OR($B6-T$5&gt;74, $B6-T$5=73, $B6-T$5=1, $B6-T$5&lt;0),"",ROUND(($B6-T$5)*'수학 표준점수 테이블'!$H$10+T$5*'수학 표준점수 테이블'!$H$12+'수학 표준점수 테이블'!$H$15,0))</f>
        <v/>
      </c>
      <c r="U6" s="68" t="str">
        <f>IF(OR($B6-U$5&gt;74, $B6-U$5=73, $B6-U$5=1, $B6-U$5&lt;0),"",ROUND(($B6-U$5)*'수학 표준점수 테이블'!$H$10+U$5*'수학 표준점수 테이블'!$H$12+'수학 표준점수 테이블'!$H$15,0))</f>
        <v/>
      </c>
      <c r="V6" s="68" t="str">
        <f>IF(OR($B6-V$5&gt;74, $B6-V$5=73, $B6-V$5=1, $B6-V$5&lt;0),"",ROUND(($B6-V$5)*'수학 표준점수 테이블'!$H$10+V$5*'수학 표준점수 테이블'!$H$12+'수학 표준점수 테이블'!$H$15,0))</f>
        <v/>
      </c>
      <c r="W6" s="68" t="str">
        <f>IF(OR($B6-W$5&gt;74, $B6-W$5=73, $B6-W$5=1, $B6-W$5&lt;0),"",ROUND(($B6-W$5)*'수학 표준점수 테이블'!$H$10+W$5*'수학 표준점수 테이블'!$H$12+'수학 표준점수 테이블'!$H$15,0))</f>
        <v/>
      </c>
      <c r="X6" s="68" t="str">
        <f>IF(OR($B6-X$5&gt;74, $B6-X$5=73, $B6-X$5=1, $B6-X$5&lt;0),"",ROUND(($B6-X$5)*'수학 표준점수 테이블'!$H$10+X$5*'수학 표준점수 테이블'!$H$12+'수학 표준점수 테이블'!$H$15,0))</f>
        <v/>
      </c>
      <c r="Y6" s="68" t="str">
        <f>IF(OR($B6-Y$5&gt;74, $B6-Y$5=73, $B6-Y$5=1, $B6-Y$5&lt;0),"",ROUND(($B6-Y$5)*'수학 표준점수 테이블'!$H$10+Y$5*'수학 표준점수 테이블'!$H$12+'수학 표준점수 테이블'!$H$15,0))</f>
        <v/>
      </c>
      <c r="Z6" s="68" t="str">
        <f>IF(OR($B6-Z$5&gt;74, $B6-Z$5=73, $B6-Z$5=1, $B6-Z$5&lt;0),"",ROUND(($B6-Z$5)*'수학 표준점수 테이블'!$H$10+Z$5*'수학 표준점수 테이블'!$H$12+'수학 표준점수 테이블'!$H$15,0))</f>
        <v/>
      </c>
      <c r="AA6" s="69" t="str">
        <f>IF(OR($B6-AA$5&gt;74, $B6-AA$5=73, $B6-AA$5=1, $B6-AA$5&lt;0),"",ROUND(($B6-AA$5)*'수학 표준점수 테이블'!$H$10+AA$5*'수학 표준점수 테이블'!$H$12+'수학 표준점수 테이블'!$H$15,0))</f>
        <v/>
      </c>
      <c r="AB6" s="34"/>
      <c r="AC6" s="34">
        <f>MIN(C6:AA6)</f>
        <v>147</v>
      </c>
      <c r="AD6" s="34">
        <f>MAX(C6:AA6)</f>
        <v>147</v>
      </c>
      <c r="AE6" s="36">
        <f>IF(AC6=AD6,MAX(C6:AA6),MIN(C6:AA6)&amp;" ~ "&amp;MAX(C6:AA6))</f>
        <v>147</v>
      </c>
      <c r="AF6" s="36">
        <f>IF(ROUND(AC6,0)&gt;=$AM$6,1,IF(ROUND(AC6,0)&gt;=$AM$7,2,IF(ROUND(AC6,0)&gt;=$AM$8,3,IF(ROUND(AC6,0)&gt;=$AM$9,4,IF(ROUND(AC6,0)&gt;=$AM$10,5,IF(ROUND(AC6,0)&gt;=$AM$11,6,IF(ROUND(AC6,0)&gt;=$AM$12,7,IF(ROUND(AC6,0)&gt;=$AM$13,8,9))))))))</f>
        <v>1</v>
      </c>
      <c r="AG6" s="36">
        <f>IF(ROUND(AD6,0)&gt;=$AM$6,1,IF(ROUND(AD6,0)&gt;=$AM$7,2,IF(ROUND(AD6,0)&gt;=$AM$8,3,IF(ROUND(AD6,0)&gt;=$AM$9,4,IF(ROUND(AD6,0)&gt;=$AM$10,5,IF(ROUND(AD6,0)&gt;=$AM$11,6,IF(ROUND(AD6,0)&gt;=$AM$12,7,IF(ROUND(AD6,0)&gt;=$AM$13,8,9))))))))</f>
        <v>1</v>
      </c>
      <c r="AH6" s="36">
        <f>IF(AF6=AG6,AF6,AF6&amp;" ~ "&amp;AG6)</f>
        <v>1</v>
      </c>
      <c r="AI6" s="194" t="str">
        <f>IF(AF6=AG6, AG6&amp;"등급", "조건부 "&amp;AG6&amp;"등급")</f>
        <v>1등급</v>
      </c>
      <c r="AJ6" s="32" t="e">
        <f>IF(AC6=AD6,VLOOKUP(AE6,'인원 입력 기능'!$B$5:$F$102,6,0), VLOOKUP(AC6,'인원 입력 기능'!$B$5:$F$102,6,0)&amp;" ~ "&amp;VLOOKUP(AD6,'인원 입력 기능'!$B$5:$F$102,6,0))</f>
        <v>#REF!</v>
      </c>
      <c r="AL6" s="36">
        <v>1</v>
      </c>
      <c r="AM6" s="178">
        <v>133</v>
      </c>
      <c r="AN6">
        <f>'확률과 통계 차트'!AM6</f>
        <v>137</v>
      </c>
    </row>
    <row r="7" spans="1:40">
      <c r="A7" s="16"/>
      <c r="B7" s="84">
        <v>99</v>
      </c>
      <c r="C7" s="68" t="str">
        <f>IF(OR($B7-C$5&gt;74, $B7-C$5=73, $B7-C$5=1, $B7-C$5&lt;0),"",ROUND(($B7-C$5)*'수학 표준점수 테이블'!$H$10+C$5*'수학 표준점수 테이블'!$H$12+'수학 표준점수 테이블'!$H$15,0))</f>
        <v/>
      </c>
      <c r="D7" s="68" t="str">
        <f>IF(OR($B7-D$5&gt;74, $B7-D$5=73, $B7-D$5=1, $B7-D$5&lt;0),"",ROUND(($B7-D$5)*'수학 표준점수 테이블'!$H$10+D$5*'수학 표준점수 테이블'!$H$12+'수학 표준점수 테이블'!$H$15,0))</f>
        <v/>
      </c>
      <c r="E7" s="68" t="str">
        <f>IF(OR($B7-E$5&gt;74, $B7-E$5=73, $B7-E$5=1, $B7-E$5&lt;0),"",ROUND(($B7-E$5)*'수학 표준점수 테이블'!$H$10+E$5*'수학 표준점수 테이블'!$H$12+'수학 표준점수 테이블'!$H$15,0))</f>
        <v/>
      </c>
      <c r="F7" s="68" t="str">
        <f>IF(OR($B7-F$5&gt;74, $B7-F$5=73, $B7-F$5=1, $B7-F$5&lt;0),"",ROUND(($B7-F$5)*'수학 표준점수 테이블'!$H$10+F$5*'수학 표준점수 테이블'!$H$12+'수학 표준점수 테이블'!$H$15,0))</f>
        <v/>
      </c>
      <c r="G7" s="68" t="str">
        <f>IF(OR($B7-G$5&gt;74, $B7-G$5=73, $B7-G$5=1, $B7-G$5&lt;0),"",ROUND(($B7-G$5)*'수학 표준점수 테이블'!$H$10+G$5*'수학 표준점수 테이블'!$H$12+'수학 표준점수 테이블'!$H$15,0))</f>
        <v/>
      </c>
      <c r="H7" s="68" t="str">
        <f>IF(OR($B7-H$5&gt;74, $B7-H$5=73, $B7-H$5=1, $B7-H$5&lt;0),"",ROUND(($B7-H$5)*'수학 표준점수 테이블'!$H$10+H$5*'수학 표준점수 테이블'!$H$12+'수학 표준점수 테이블'!$H$15,0))</f>
        <v/>
      </c>
      <c r="I7" s="68" t="str">
        <f>IF(OR($B7-I$5&gt;74, $B7-I$5=73, $B7-I$5=1, $B7-I$5&lt;0),"",ROUND(($B7-I$5)*'수학 표준점수 테이블'!$H$10+I$5*'수학 표준점수 테이블'!$H$12+'수학 표준점수 테이블'!$H$15,0))</f>
        <v/>
      </c>
      <c r="J7" s="68" t="str">
        <f>IF(OR($B7-J$5&gt;74, $B7-J$5=73, $B7-J$5=1, $B7-J$5&lt;0),"",ROUND(($B7-J$5)*'수학 표준점수 테이블'!$H$10+J$5*'수학 표준점수 테이블'!$H$12+'수학 표준점수 테이블'!$H$15,0))</f>
        <v/>
      </c>
      <c r="K7" s="68" t="str">
        <f>IF(OR($B7-K$5&gt;74, $B7-K$5=73, $B7-K$5=1, $B7-K$5&lt;0),"",ROUND(($B7-K$5)*'수학 표준점수 테이블'!$H$10+K$5*'수학 표준점수 테이블'!$H$12+'수학 표준점수 테이블'!$H$15,0))</f>
        <v/>
      </c>
      <c r="L7" s="68" t="str">
        <f>IF(OR($B7-L$5&gt;74, $B7-L$5=73, $B7-L$5=1, $B7-L$5&lt;0),"",ROUND(($B7-L$5)*'수학 표준점수 테이블'!$H$10+L$5*'수학 표준점수 테이블'!$H$12+'수학 표준점수 테이블'!$H$15,0))</f>
        <v/>
      </c>
      <c r="M7" s="68" t="str">
        <f>IF(OR($B7-M$5&gt;74, $B7-M$5=73, $B7-M$5=1, $B7-M$5&lt;0),"",ROUND(($B7-M$5)*'수학 표준점수 테이블'!$H$10+M$5*'수학 표준점수 테이블'!$H$12+'수학 표준점수 테이블'!$H$15,0))</f>
        <v/>
      </c>
      <c r="N7" s="68" t="str">
        <f>IF(OR($B7-N$5&gt;74, $B7-N$5=73, $B7-N$5=1, $B7-N$5&lt;0),"",ROUND(($B7-N$5)*'수학 표준점수 테이블'!$H$10+N$5*'수학 표준점수 테이블'!$H$12+'수학 표준점수 테이블'!$H$15,0))</f>
        <v/>
      </c>
      <c r="O7" s="68" t="str">
        <f>IF(OR($B7-O$5&gt;74, $B7-O$5=73, $B7-O$5=1, $B7-O$5&lt;0),"",ROUND(($B7-O$5)*'수학 표준점수 테이블'!$H$10+O$5*'수학 표준점수 테이블'!$H$12+'수학 표준점수 테이블'!$H$15,0))</f>
        <v/>
      </c>
      <c r="P7" s="68" t="str">
        <f>IF(OR($B7-P$5&gt;74, $B7-P$5=73, $B7-P$5=1, $B7-P$5&lt;0),"",ROUND(($B7-P$5)*'수학 표준점수 테이블'!$H$10+P$5*'수학 표준점수 테이블'!$H$12+'수학 표준점수 테이블'!$H$15,0))</f>
        <v/>
      </c>
      <c r="Q7" s="68" t="str">
        <f>IF(OR($B7-Q$5&gt;74, $B7-Q$5=73, $B7-Q$5=1, $B7-Q$5&lt;0),"",ROUND(($B7-Q$5)*'수학 표준점수 테이블'!$H$10+Q$5*'수학 표준점수 테이블'!$H$12+'수학 표준점수 테이블'!$H$15,0))</f>
        <v/>
      </c>
      <c r="R7" s="68" t="str">
        <f>IF(OR($B7-R$5&gt;74, $B7-R$5=73, $B7-R$5=1, $B7-R$5&lt;0),"",ROUND(($B7-R$5)*'수학 표준점수 테이블'!$H$10+R$5*'수학 표준점수 테이블'!$H$12+'수학 표준점수 테이블'!$H$15,0))</f>
        <v/>
      </c>
      <c r="S7" s="68" t="str">
        <f>IF(OR($B7-S$5&gt;74, $B7-S$5=73, $B7-S$5=1, $B7-S$5&lt;0),"",ROUND(($B7-S$5)*'수학 표준점수 테이블'!$H$10+S$5*'수학 표준점수 테이블'!$H$12+'수학 표준점수 테이블'!$H$15,0))</f>
        <v/>
      </c>
      <c r="T7" s="68" t="str">
        <f>IF(OR($B7-T$5&gt;74, $B7-T$5=73, $B7-T$5=1, $B7-T$5&lt;0),"",ROUND(($B7-T$5)*'수학 표준점수 테이블'!$H$10+T$5*'수학 표준점수 테이블'!$H$12+'수학 표준점수 테이블'!$H$15,0))</f>
        <v/>
      </c>
      <c r="U7" s="68" t="str">
        <f>IF(OR($B7-U$5&gt;74, $B7-U$5=73, $B7-U$5=1, $B7-U$5&lt;0),"",ROUND(($B7-U$5)*'수학 표준점수 테이블'!$H$10+U$5*'수학 표준점수 테이블'!$H$12+'수학 표준점수 테이블'!$H$15,0))</f>
        <v/>
      </c>
      <c r="V7" s="68" t="str">
        <f>IF(OR($B7-V$5&gt;74, $B7-V$5=73, $B7-V$5=1, $B7-V$5&lt;0),"",ROUND(($B7-V$5)*'수학 표준점수 테이블'!$H$10+V$5*'수학 표준점수 테이블'!$H$12+'수학 표준점수 테이블'!$H$15,0))</f>
        <v/>
      </c>
      <c r="W7" s="68" t="str">
        <f>IF(OR($B7-W$5&gt;74, $B7-W$5=73, $B7-W$5=1, $B7-W$5&lt;0),"",ROUND(($B7-W$5)*'수학 표준점수 테이블'!$H$10+W$5*'수학 표준점수 테이블'!$H$12+'수학 표준점수 테이블'!$H$15,0))</f>
        <v/>
      </c>
      <c r="X7" s="68" t="str">
        <f>IF(OR($B7-X$5&gt;74, $B7-X$5=73, $B7-X$5=1, $B7-X$5&lt;0),"",ROUND(($B7-X$5)*'수학 표준점수 테이블'!$H$10+X$5*'수학 표준점수 테이블'!$H$12+'수학 표준점수 테이블'!$H$15,0))</f>
        <v/>
      </c>
      <c r="Y7" s="68" t="str">
        <f>IF(OR($B7-Y$5&gt;74, $B7-Y$5=73, $B7-Y$5=1, $B7-Y$5&lt;0),"",ROUND(($B7-Y$5)*'수학 표준점수 테이블'!$H$10+Y$5*'수학 표준점수 테이블'!$H$12+'수학 표준점수 테이블'!$H$15,0))</f>
        <v/>
      </c>
      <c r="Z7" s="68" t="str">
        <f>IF(OR($B7-Z$5&gt;74, $B7-Z$5=73, $B7-Z$5=1, $B7-Z$5&lt;0),"",ROUND(($B7-Z$5)*'수학 표준점수 테이블'!$H$10+Z$5*'수학 표준점수 테이블'!$H$12+'수학 표준점수 테이블'!$H$15,0))</f>
        <v/>
      </c>
      <c r="AA7" s="69" t="str">
        <f>IF(OR($B7-AA$5&gt;74, $B7-AA$5=73, $B7-AA$5=1, $B7-AA$5&lt;0),"",ROUND(($B7-AA$5)*'수학 표준점수 테이블'!$H$10+AA$5*'수학 표준점수 테이블'!$H$12+'수학 표준점수 테이블'!$H$15,0))</f>
        <v/>
      </c>
      <c r="AB7" s="34"/>
      <c r="AC7" s="34"/>
      <c r="AD7" s="34"/>
      <c r="AI7" s="194" t="str">
        <f t="shared" ref="AI7:AI70" si="0">IF(AF7=AG7, AG7&amp;"등급", "조건부 "&amp;AG7&amp;"등급")</f>
        <v>등급</v>
      </c>
      <c r="AJ7" s="32"/>
      <c r="AL7" s="36">
        <v>2</v>
      </c>
      <c r="AM7" s="178">
        <v>126</v>
      </c>
      <c r="AN7">
        <f>'확률과 통계 차트'!AM7</f>
        <v>127</v>
      </c>
    </row>
    <row r="8" spans="1:40">
      <c r="A8" s="16"/>
      <c r="B8" s="84">
        <v>98</v>
      </c>
      <c r="C8" s="68">
        <f>IF(OR($B8-C$5&gt;74, $B8-C$5=73, $B8-C$5=1, $B8-C$5&lt;0),"",ROUND(($B8-C$5)*'수학 표준점수 테이블'!$H$10+C$5*'수학 표준점수 테이블'!$H$12+'수학 표준점수 테이블'!$H$15,0))</f>
        <v>146</v>
      </c>
      <c r="D8" s="68">
        <f>IF(OR($B8-D$5&gt;74, $B8-D$5=73, $B8-D$5=1, $B8-D$5&lt;0),"",ROUND(($B8-D$5)*'수학 표준점수 테이블'!$H$10+D$5*'수학 표준점수 테이블'!$H$12+'수학 표준점수 테이블'!$H$15,0))</f>
        <v>146</v>
      </c>
      <c r="E8" s="68" t="str">
        <f>IF(OR($B8-E$5&gt;74, $B8-E$5=73, $B8-E$5=1, $B8-E$5&lt;0),"",ROUND(($B8-E$5)*'수학 표준점수 테이블'!$H$10+E$5*'수학 표준점수 테이블'!$H$12+'수학 표준점수 테이블'!$H$15,0))</f>
        <v/>
      </c>
      <c r="F8" s="68" t="str">
        <f>IF(OR($B8-F$5&gt;74, $B8-F$5=73, $B8-F$5=1, $B8-F$5&lt;0),"",ROUND(($B8-F$5)*'수학 표준점수 테이블'!$H$10+F$5*'수학 표준점수 테이블'!$H$12+'수학 표준점수 테이블'!$H$15,0))</f>
        <v/>
      </c>
      <c r="G8" s="68" t="str">
        <f>IF(OR($B8-G$5&gt;74, $B8-G$5=73, $B8-G$5=1, $B8-G$5&lt;0),"",ROUND(($B8-G$5)*'수학 표준점수 테이블'!$H$10+G$5*'수학 표준점수 테이블'!$H$12+'수학 표준점수 테이블'!$H$15,0))</f>
        <v/>
      </c>
      <c r="H8" s="68" t="str">
        <f>IF(OR($B8-H$5&gt;74, $B8-H$5=73, $B8-H$5=1, $B8-H$5&lt;0),"",ROUND(($B8-H$5)*'수학 표준점수 테이블'!$H$10+H$5*'수학 표준점수 테이블'!$H$12+'수학 표준점수 테이블'!$H$15,0))</f>
        <v/>
      </c>
      <c r="I8" s="68" t="str">
        <f>IF(OR($B8-I$5&gt;74, $B8-I$5=73, $B8-I$5=1, $B8-I$5&lt;0),"",ROUND(($B8-I$5)*'수학 표준점수 테이블'!$H$10+I$5*'수학 표준점수 테이블'!$H$12+'수학 표준점수 테이블'!$H$15,0))</f>
        <v/>
      </c>
      <c r="J8" s="68" t="str">
        <f>IF(OR($B8-J$5&gt;74, $B8-J$5=73, $B8-J$5=1, $B8-J$5&lt;0),"",ROUND(($B8-J$5)*'수학 표준점수 테이블'!$H$10+J$5*'수학 표준점수 테이블'!$H$12+'수학 표준점수 테이블'!$H$15,0))</f>
        <v/>
      </c>
      <c r="K8" s="68" t="str">
        <f>IF(OR($B8-K$5&gt;74, $B8-K$5=73, $B8-K$5=1, $B8-K$5&lt;0),"",ROUND(($B8-K$5)*'수학 표준점수 테이블'!$H$10+K$5*'수학 표준점수 테이블'!$H$12+'수학 표준점수 테이블'!$H$15,0))</f>
        <v/>
      </c>
      <c r="L8" s="68" t="str">
        <f>IF(OR($B8-L$5&gt;74, $B8-L$5=73, $B8-L$5=1, $B8-L$5&lt;0),"",ROUND(($B8-L$5)*'수학 표준점수 테이블'!$H$10+L$5*'수학 표준점수 테이블'!$H$12+'수학 표준점수 테이블'!$H$15,0))</f>
        <v/>
      </c>
      <c r="M8" s="68" t="str">
        <f>IF(OR($B8-M$5&gt;74, $B8-M$5=73, $B8-M$5=1, $B8-M$5&lt;0),"",ROUND(($B8-M$5)*'수학 표준점수 테이블'!$H$10+M$5*'수학 표준점수 테이블'!$H$12+'수학 표준점수 테이블'!$H$15,0))</f>
        <v/>
      </c>
      <c r="N8" s="68" t="str">
        <f>IF(OR($B8-N$5&gt;74, $B8-N$5=73, $B8-N$5=1, $B8-N$5&lt;0),"",ROUND(($B8-N$5)*'수학 표준점수 테이블'!$H$10+N$5*'수학 표준점수 테이블'!$H$12+'수학 표준점수 테이블'!$H$15,0))</f>
        <v/>
      </c>
      <c r="O8" s="68" t="str">
        <f>IF(OR($B8-O$5&gt;74, $B8-O$5=73, $B8-O$5=1, $B8-O$5&lt;0),"",ROUND(($B8-O$5)*'수학 표준점수 테이블'!$H$10+O$5*'수학 표준점수 테이블'!$H$12+'수학 표준점수 테이블'!$H$15,0))</f>
        <v/>
      </c>
      <c r="P8" s="68" t="str">
        <f>IF(OR($B8-P$5&gt;74, $B8-P$5=73, $B8-P$5=1, $B8-P$5&lt;0),"",ROUND(($B8-P$5)*'수학 표준점수 테이블'!$H$10+P$5*'수학 표준점수 테이블'!$H$12+'수학 표준점수 테이블'!$H$15,0))</f>
        <v/>
      </c>
      <c r="Q8" s="68" t="str">
        <f>IF(OR($B8-Q$5&gt;74, $B8-Q$5=73, $B8-Q$5=1, $B8-Q$5&lt;0),"",ROUND(($B8-Q$5)*'수학 표준점수 테이블'!$H$10+Q$5*'수학 표준점수 테이블'!$H$12+'수학 표준점수 테이블'!$H$15,0))</f>
        <v/>
      </c>
      <c r="R8" s="68" t="str">
        <f>IF(OR($B8-R$5&gt;74, $B8-R$5=73, $B8-R$5=1, $B8-R$5&lt;0),"",ROUND(($B8-R$5)*'수학 표준점수 테이블'!$H$10+R$5*'수학 표준점수 테이블'!$H$12+'수학 표준점수 테이블'!$H$15,0))</f>
        <v/>
      </c>
      <c r="S8" s="68" t="str">
        <f>IF(OR($B8-S$5&gt;74, $B8-S$5=73, $B8-S$5=1, $B8-S$5&lt;0),"",ROUND(($B8-S$5)*'수학 표준점수 테이블'!$H$10+S$5*'수학 표준점수 테이블'!$H$12+'수학 표준점수 테이블'!$H$15,0))</f>
        <v/>
      </c>
      <c r="T8" s="68" t="str">
        <f>IF(OR($B8-T$5&gt;74, $B8-T$5=73, $B8-T$5=1, $B8-T$5&lt;0),"",ROUND(($B8-T$5)*'수학 표준점수 테이블'!$H$10+T$5*'수학 표준점수 테이블'!$H$12+'수학 표준점수 테이블'!$H$15,0))</f>
        <v/>
      </c>
      <c r="U8" s="68" t="str">
        <f>IF(OR($B8-U$5&gt;74, $B8-U$5=73, $B8-U$5=1, $B8-U$5&lt;0),"",ROUND(($B8-U$5)*'수학 표준점수 테이블'!$H$10+U$5*'수학 표준점수 테이블'!$H$12+'수학 표준점수 테이블'!$H$15,0))</f>
        <v/>
      </c>
      <c r="V8" s="68" t="str">
        <f>IF(OR($B8-V$5&gt;74, $B8-V$5=73, $B8-V$5=1, $B8-V$5&lt;0),"",ROUND(($B8-V$5)*'수학 표준점수 테이블'!$H$10+V$5*'수학 표준점수 테이블'!$H$12+'수학 표준점수 테이블'!$H$15,0))</f>
        <v/>
      </c>
      <c r="W8" s="68" t="str">
        <f>IF(OR($B8-W$5&gt;74, $B8-W$5=73, $B8-W$5=1, $B8-W$5&lt;0),"",ROUND(($B8-W$5)*'수학 표준점수 테이블'!$H$10+W$5*'수학 표준점수 테이블'!$H$12+'수학 표준점수 테이블'!$H$15,0))</f>
        <v/>
      </c>
      <c r="X8" s="68" t="str">
        <f>IF(OR($B8-X$5&gt;74, $B8-X$5=73, $B8-X$5=1, $B8-X$5&lt;0),"",ROUND(($B8-X$5)*'수학 표준점수 테이블'!$H$10+X$5*'수학 표준점수 테이블'!$H$12+'수학 표준점수 테이블'!$H$15,0))</f>
        <v/>
      </c>
      <c r="Y8" s="68" t="str">
        <f>IF(OR($B8-Y$5&gt;74, $B8-Y$5=73, $B8-Y$5=1, $B8-Y$5&lt;0),"",ROUND(($B8-Y$5)*'수학 표준점수 테이블'!$H$10+Y$5*'수학 표준점수 테이블'!$H$12+'수학 표준점수 테이블'!$H$15,0))</f>
        <v/>
      </c>
      <c r="Z8" s="68" t="str">
        <f>IF(OR($B8-Z$5&gt;74, $B8-Z$5=73, $B8-Z$5=1, $B8-Z$5&lt;0),"",ROUND(($B8-Z$5)*'수학 표준점수 테이블'!$H$10+Z$5*'수학 표준점수 테이블'!$H$12+'수학 표준점수 테이블'!$H$15,0))</f>
        <v/>
      </c>
      <c r="AA8" s="69" t="str">
        <f>IF(OR($B8-AA$5&gt;74, $B8-AA$5=73, $B8-AA$5=1, $B8-AA$5&lt;0),"",ROUND(($B8-AA$5)*'수학 표준점수 테이블'!$H$10+AA$5*'수학 표준점수 테이블'!$H$12+'수학 표준점수 테이블'!$H$15,0))</f>
        <v/>
      </c>
      <c r="AB8" s="34"/>
      <c r="AC8" s="34">
        <f t="shared" ref="AC8:AC39" si="1">MIN(C8:AA8)</f>
        <v>146</v>
      </c>
      <c r="AD8" s="34">
        <f t="shared" ref="AD8:AD39" si="2">MAX(C8:AA8)</f>
        <v>146</v>
      </c>
      <c r="AE8" s="36">
        <f t="shared" ref="AE8:AE39" si="3">IF(AC8=AD8,MAX(C8:AA8),MIN(C8:AA8)&amp;" ~ "&amp;MAX(C8:AA8))</f>
        <v>146</v>
      </c>
      <c r="AF8" s="36">
        <f t="shared" ref="AF8:AG71" si="4">IF(ROUND(AC8,0)&gt;=$AM$6,1,IF(ROUND(AC8,0)&gt;=$AM$7,2,IF(ROUND(AC8,0)&gt;=$AM$8,3,IF(ROUND(AC8,0)&gt;=$AM$9,4,IF(ROUND(AC8,0)&gt;=$AM$10,5,IF(ROUND(AC8,0)&gt;=$AM$11,6,IF(ROUND(AC8,0)&gt;=$AM$12,7,IF(ROUND(AC8,0)&gt;=$AM$13,8,9))))))))</f>
        <v>1</v>
      </c>
      <c r="AG8" s="36">
        <f t="shared" si="4"/>
        <v>1</v>
      </c>
      <c r="AH8" s="36">
        <f t="shared" ref="AH8:AH71" si="5">IF(AF8=AG8,AF8,AF8&amp;" ~ "&amp;AG8)</f>
        <v>1</v>
      </c>
      <c r="AI8" s="194" t="str">
        <f t="shared" si="0"/>
        <v>1등급</v>
      </c>
      <c r="AJ8" s="32" t="e">
        <f>IF(AC8=AD8,VLOOKUP(AE8,'인원 입력 기능'!$B$5:$F$102,6,0), VLOOKUP(AC8,'인원 입력 기능'!$B$5:$F$102,6,0)&amp;" ~ "&amp;VLOOKUP(AD8,'인원 입력 기능'!$B$5:$F$102,6,0))</f>
        <v>#REF!</v>
      </c>
      <c r="AL8" s="36">
        <v>3</v>
      </c>
      <c r="AM8" s="178">
        <v>118</v>
      </c>
      <c r="AN8">
        <f>'확률과 통계 차트'!AM8</f>
        <v>117</v>
      </c>
    </row>
    <row r="9" spans="1:40">
      <c r="A9" s="16"/>
      <c r="B9" s="84">
        <v>97</v>
      </c>
      <c r="C9" s="68">
        <f>IF(OR($B9-C$5&gt;74, $B9-C$5=73, $B9-C$5=1, $B9-C$5&lt;0),"",ROUND(($B9-C$5)*'수학 표준점수 테이블'!$H$10+C$5*'수학 표준점수 테이블'!$H$12+'수학 표준점수 테이블'!$H$15,0))</f>
        <v>145</v>
      </c>
      <c r="D9" s="68" t="str">
        <f>IF(OR($B9-D$5&gt;74, $B9-D$5=73, $B9-D$5=1, $B9-D$5&lt;0),"",ROUND(($B9-D$5)*'수학 표준점수 테이블'!$H$10+D$5*'수학 표준점수 테이블'!$H$12+'수학 표준점수 테이블'!$H$15,0))</f>
        <v/>
      </c>
      <c r="E9" s="68">
        <f>IF(OR($B9-E$5&gt;74, $B9-E$5=73, $B9-E$5=1, $B9-E$5&lt;0),"",ROUND(($B9-E$5)*'수학 표준점수 테이블'!$H$10+E$5*'수학 표준점수 테이블'!$H$12+'수학 표준점수 테이블'!$H$15,0))</f>
        <v>145</v>
      </c>
      <c r="F9" s="68" t="str">
        <f>IF(OR($B9-F$5&gt;74, $B9-F$5=73, $B9-F$5=1, $B9-F$5&lt;0),"",ROUND(($B9-F$5)*'수학 표준점수 테이블'!$H$10+F$5*'수학 표준점수 테이블'!$H$12+'수학 표준점수 테이블'!$H$15,0))</f>
        <v/>
      </c>
      <c r="G9" s="68" t="str">
        <f>IF(OR($B9-G$5&gt;74, $B9-G$5=73, $B9-G$5=1, $B9-G$5&lt;0),"",ROUND(($B9-G$5)*'수학 표준점수 테이블'!$H$10+G$5*'수학 표준점수 테이블'!$H$12+'수학 표준점수 테이블'!$H$15,0))</f>
        <v/>
      </c>
      <c r="H9" s="68" t="str">
        <f>IF(OR($B9-H$5&gt;74, $B9-H$5=73, $B9-H$5=1, $B9-H$5&lt;0),"",ROUND(($B9-H$5)*'수학 표준점수 테이블'!$H$10+H$5*'수학 표준점수 테이블'!$H$12+'수학 표준점수 테이블'!$H$15,0))</f>
        <v/>
      </c>
      <c r="I9" s="68" t="str">
        <f>IF(OR($B9-I$5&gt;74, $B9-I$5=73, $B9-I$5=1, $B9-I$5&lt;0),"",ROUND(($B9-I$5)*'수학 표준점수 테이블'!$H$10+I$5*'수학 표준점수 테이블'!$H$12+'수학 표준점수 테이블'!$H$15,0))</f>
        <v/>
      </c>
      <c r="J9" s="68" t="str">
        <f>IF(OR($B9-J$5&gt;74, $B9-J$5=73, $B9-J$5=1, $B9-J$5&lt;0),"",ROUND(($B9-J$5)*'수학 표준점수 테이블'!$H$10+J$5*'수학 표준점수 테이블'!$H$12+'수학 표준점수 테이블'!$H$15,0))</f>
        <v/>
      </c>
      <c r="K9" s="68" t="str">
        <f>IF(OR($B9-K$5&gt;74, $B9-K$5=73, $B9-K$5=1, $B9-K$5&lt;0),"",ROUND(($B9-K$5)*'수학 표준점수 테이블'!$H$10+K$5*'수학 표준점수 테이블'!$H$12+'수학 표준점수 테이블'!$H$15,0))</f>
        <v/>
      </c>
      <c r="L9" s="68" t="str">
        <f>IF(OR($B9-L$5&gt;74, $B9-L$5=73, $B9-L$5=1, $B9-L$5&lt;0),"",ROUND(($B9-L$5)*'수학 표준점수 테이블'!$H$10+L$5*'수학 표준점수 테이블'!$H$12+'수학 표준점수 테이블'!$H$15,0))</f>
        <v/>
      </c>
      <c r="M9" s="68" t="str">
        <f>IF(OR($B9-M$5&gt;74, $B9-M$5=73, $B9-M$5=1, $B9-M$5&lt;0),"",ROUND(($B9-M$5)*'수학 표준점수 테이블'!$H$10+M$5*'수학 표준점수 테이블'!$H$12+'수학 표준점수 테이블'!$H$15,0))</f>
        <v/>
      </c>
      <c r="N9" s="68" t="str">
        <f>IF(OR($B9-N$5&gt;74, $B9-N$5=73, $B9-N$5=1, $B9-N$5&lt;0),"",ROUND(($B9-N$5)*'수학 표준점수 테이블'!$H$10+N$5*'수학 표준점수 테이블'!$H$12+'수학 표준점수 테이블'!$H$15,0))</f>
        <v/>
      </c>
      <c r="O9" s="68" t="str">
        <f>IF(OR($B9-O$5&gt;74, $B9-O$5=73, $B9-O$5=1, $B9-O$5&lt;0),"",ROUND(($B9-O$5)*'수학 표준점수 테이블'!$H$10+O$5*'수학 표준점수 테이블'!$H$12+'수학 표준점수 테이블'!$H$15,0))</f>
        <v/>
      </c>
      <c r="P9" s="68" t="str">
        <f>IF(OR($B9-P$5&gt;74, $B9-P$5=73, $B9-P$5=1, $B9-P$5&lt;0),"",ROUND(($B9-P$5)*'수학 표준점수 테이블'!$H$10+P$5*'수학 표준점수 테이블'!$H$12+'수학 표준점수 테이블'!$H$15,0))</f>
        <v/>
      </c>
      <c r="Q9" s="68" t="str">
        <f>IF(OR($B9-Q$5&gt;74, $B9-Q$5=73, $B9-Q$5=1, $B9-Q$5&lt;0),"",ROUND(($B9-Q$5)*'수학 표준점수 테이블'!$H$10+Q$5*'수학 표준점수 테이블'!$H$12+'수학 표준점수 테이블'!$H$15,0))</f>
        <v/>
      </c>
      <c r="R9" s="68" t="str">
        <f>IF(OR($B9-R$5&gt;74, $B9-R$5=73, $B9-R$5=1, $B9-R$5&lt;0),"",ROUND(($B9-R$5)*'수학 표준점수 테이블'!$H$10+R$5*'수학 표준점수 테이블'!$H$12+'수학 표준점수 테이블'!$H$15,0))</f>
        <v/>
      </c>
      <c r="S9" s="68" t="str">
        <f>IF(OR($B9-S$5&gt;74, $B9-S$5=73, $B9-S$5=1, $B9-S$5&lt;0),"",ROUND(($B9-S$5)*'수학 표준점수 테이블'!$H$10+S$5*'수학 표준점수 테이블'!$H$12+'수학 표준점수 테이블'!$H$15,0))</f>
        <v/>
      </c>
      <c r="T9" s="68" t="str">
        <f>IF(OR($B9-T$5&gt;74, $B9-T$5=73, $B9-T$5=1, $B9-T$5&lt;0),"",ROUND(($B9-T$5)*'수학 표준점수 테이블'!$H$10+T$5*'수학 표준점수 테이블'!$H$12+'수학 표준점수 테이블'!$H$15,0))</f>
        <v/>
      </c>
      <c r="U9" s="68" t="str">
        <f>IF(OR($B9-U$5&gt;74, $B9-U$5=73, $B9-U$5=1, $B9-U$5&lt;0),"",ROUND(($B9-U$5)*'수학 표준점수 테이블'!$H$10+U$5*'수학 표준점수 테이블'!$H$12+'수학 표준점수 테이블'!$H$15,0))</f>
        <v/>
      </c>
      <c r="V9" s="68" t="str">
        <f>IF(OR($B9-V$5&gt;74, $B9-V$5=73, $B9-V$5=1, $B9-V$5&lt;0),"",ROUND(($B9-V$5)*'수학 표준점수 테이블'!$H$10+V$5*'수학 표준점수 테이블'!$H$12+'수학 표준점수 테이블'!$H$15,0))</f>
        <v/>
      </c>
      <c r="W9" s="68" t="str">
        <f>IF(OR($B9-W$5&gt;74, $B9-W$5=73, $B9-W$5=1, $B9-W$5&lt;0),"",ROUND(($B9-W$5)*'수학 표준점수 테이블'!$H$10+W$5*'수학 표준점수 테이블'!$H$12+'수학 표준점수 테이블'!$H$15,0))</f>
        <v/>
      </c>
      <c r="X9" s="68" t="str">
        <f>IF(OR($B9-X$5&gt;74, $B9-X$5=73, $B9-X$5=1, $B9-X$5&lt;0),"",ROUND(($B9-X$5)*'수학 표준점수 테이블'!$H$10+X$5*'수학 표준점수 테이블'!$H$12+'수학 표준점수 테이블'!$H$15,0))</f>
        <v/>
      </c>
      <c r="Y9" s="68" t="str">
        <f>IF(OR($B9-Y$5&gt;74, $B9-Y$5=73, $B9-Y$5=1, $B9-Y$5&lt;0),"",ROUND(($B9-Y$5)*'수학 표준점수 테이블'!$H$10+Y$5*'수학 표준점수 테이블'!$H$12+'수학 표준점수 테이블'!$H$15,0))</f>
        <v/>
      </c>
      <c r="Z9" s="68" t="str">
        <f>IF(OR($B9-Z$5&gt;74, $B9-Z$5=73, $B9-Z$5=1, $B9-Z$5&lt;0),"",ROUND(($B9-Z$5)*'수학 표준점수 테이블'!$H$10+Z$5*'수학 표준점수 테이블'!$H$12+'수학 표준점수 테이블'!$H$15,0))</f>
        <v/>
      </c>
      <c r="AA9" s="69" t="str">
        <f>IF(OR($B9-AA$5&gt;74, $B9-AA$5=73, $B9-AA$5=1, $B9-AA$5&lt;0),"",ROUND(($B9-AA$5)*'수학 표준점수 테이블'!$H$10+AA$5*'수학 표준점수 테이블'!$H$12+'수학 표준점수 테이블'!$H$15,0))</f>
        <v/>
      </c>
      <c r="AB9" s="34"/>
      <c r="AC9" s="34">
        <f t="shared" si="1"/>
        <v>145</v>
      </c>
      <c r="AD9" s="34">
        <f t="shared" si="2"/>
        <v>145</v>
      </c>
      <c r="AE9" s="36">
        <f t="shared" si="3"/>
        <v>145</v>
      </c>
      <c r="AF9" s="36">
        <f t="shared" si="4"/>
        <v>1</v>
      </c>
      <c r="AG9" s="36">
        <f t="shared" si="4"/>
        <v>1</v>
      </c>
      <c r="AH9" s="36">
        <f t="shared" si="5"/>
        <v>1</v>
      </c>
      <c r="AI9" s="194" t="str">
        <f t="shared" si="0"/>
        <v>1등급</v>
      </c>
      <c r="AJ9" s="32" t="e">
        <f>IF(AC9=AD9,VLOOKUP(AE9,'인원 입력 기능'!$B$5:$F$102,6,0), VLOOKUP(AC9,'인원 입력 기능'!$B$5:$F$102,6,0)&amp;" ~ "&amp;VLOOKUP(AD9,'인원 입력 기능'!$B$5:$F$102,6,0))</f>
        <v>#REF!</v>
      </c>
      <c r="AL9" s="36">
        <v>4</v>
      </c>
      <c r="AM9" s="178">
        <v>108</v>
      </c>
      <c r="AN9">
        <f>'확률과 통계 차트'!AM9</f>
        <v>106</v>
      </c>
    </row>
    <row r="10" spans="1:40">
      <c r="A10" s="16"/>
      <c r="B10" s="85">
        <v>96</v>
      </c>
      <c r="C10" s="70">
        <f>IF(OR($B10-C$5&gt;74, $B10-C$5=73, $B10-C$5=1, $B10-C$5&lt;0),"",ROUND(($B10-C$5)*'수학 표준점수 테이블'!$H$10+C$5*'수학 표준점수 테이블'!$H$12+'수학 표준점수 테이블'!$H$15,0))</f>
        <v>144</v>
      </c>
      <c r="D10" s="70">
        <f>IF(OR($B10-D$5&gt;74, $B10-D$5=73, $B10-D$5=1, $B10-D$5&lt;0),"",ROUND(($B10-D$5)*'수학 표준점수 테이블'!$H$10+D$5*'수학 표준점수 테이블'!$H$12+'수학 표준점수 테이블'!$H$15,0))</f>
        <v>144</v>
      </c>
      <c r="E10" s="70" t="str">
        <f>IF(OR($B10-E$5&gt;74, $B10-E$5=73, $B10-E$5=1, $B10-E$5&lt;0),"",ROUND(($B10-E$5)*'수학 표준점수 테이블'!$H$10+E$5*'수학 표준점수 테이블'!$H$12+'수학 표준점수 테이블'!$H$15,0))</f>
        <v/>
      </c>
      <c r="F10" s="70">
        <f>IF(OR($B10-F$5&gt;74, $B10-F$5=73, $B10-F$5=1, $B10-F$5&lt;0),"",ROUND(($B10-F$5)*'수학 표준점수 테이블'!$H$10+F$5*'수학 표준점수 테이블'!$H$12+'수학 표준점수 테이블'!$H$15,0))</f>
        <v>144</v>
      </c>
      <c r="G10" s="70" t="str">
        <f>IF(OR($B10-G$5&gt;74, $B10-G$5=73, $B10-G$5=1, $B10-G$5&lt;0),"",ROUND(($B10-G$5)*'수학 표준점수 테이블'!$H$10+G$5*'수학 표준점수 테이블'!$H$12+'수학 표준점수 테이블'!$H$15,0))</f>
        <v/>
      </c>
      <c r="H10" s="70" t="str">
        <f>IF(OR($B10-H$5&gt;74, $B10-H$5=73, $B10-H$5=1, $B10-H$5&lt;0),"",ROUND(($B10-H$5)*'수학 표준점수 테이블'!$H$10+H$5*'수학 표준점수 테이블'!$H$12+'수학 표준점수 테이블'!$H$15,0))</f>
        <v/>
      </c>
      <c r="I10" s="70" t="str">
        <f>IF(OR($B10-I$5&gt;74, $B10-I$5=73, $B10-I$5=1, $B10-I$5&lt;0),"",ROUND(($B10-I$5)*'수학 표준점수 테이블'!$H$10+I$5*'수학 표준점수 테이블'!$H$12+'수학 표준점수 테이블'!$H$15,0))</f>
        <v/>
      </c>
      <c r="J10" s="70" t="str">
        <f>IF(OR($B10-J$5&gt;74, $B10-J$5=73, $B10-J$5=1, $B10-J$5&lt;0),"",ROUND(($B10-J$5)*'수학 표준점수 테이블'!$H$10+J$5*'수학 표준점수 테이블'!$H$12+'수학 표준점수 테이블'!$H$15,0))</f>
        <v/>
      </c>
      <c r="K10" s="70" t="str">
        <f>IF(OR($B10-K$5&gt;74, $B10-K$5=73, $B10-K$5=1, $B10-K$5&lt;0),"",ROUND(($B10-K$5)*'수학 표준점수 테이블'!$H$10+K$5*'수학 표준점수 테이블'!$H$12+'수학 표준점수 테이블'!$H$15,0))</f>
        <v/>
      </c>
      <c r="L10" s="70" t="str">
        <f>IF(OR($B10-L$5&gt;74, $B10-L$5=73, $B10-L$5=1, $B10-L$5&lt;0),"",ROUND(($B10-L$5)*'수학 표준점수 테이블'!$H$10+L$5*'수학 표준점수 테이블'!$H$12+'수학 표준점수 테이블'!$H$15,0))</f>
        <v/>
      </c>
      <c r="M10" s="70" t="str">
        <f>IF(OR($B10-M$5&gt;74, $B10-M$5=73, $B10-M$5=1, $B10-M$5&lt;0),"",ROUND(($B10-M$5)*'수학 표준점수 테이블'!$H$10+M$5*'수학 표준점수 테이블'!$H$12+'수학 표준점수 테이블'!$H$15,0))</f>
        <v/>
      </c>
      <c r="N10" s="70" t="str">
        <f>IF(OR($B10-N$5&gt;74, $B10-N$5=73, $B10-N$5=1, $B10-N$5&lt;0),"",ROUND(($B10-N$5)*'수학 표준점수 테이블'!$H$10+N$5*'수학 표준점수 테이블'!$H$12+'수학 표준점수 테이블'!$H$15,0))</f>
        <v/>
      </c>
      <c r="O10" s="70" t="str">
        <f>IF(OR($B10-O$5&gt;74, $B10-O$5=73, $B10-O$5=1, $B10-O$5&lt;0),"",ROUND(($B10-O$5)*'수학 표준점수 테이블'!$H$10+O$5*'수학 표준점수 테이블'!$H$12+'수학 표준점수 테이블'!$H$15,0))</f>
        <v/>
      </c>
      <c r="P10" s="70" t="str">
        <f>IF(OR($B10-P$5&gt;74, $B10-P$5=73, $B10-P$5=1, $B10-P$5&lt;0),"",ROUND(($B10-P$5)*'수학 표준점수 테이블'!$H$10+P$5*'수학 표준점수 테이블'!$H$12+'수학 표준점수 테이블'!$H$15,0))</f>
        <v/>
      </c>
      <c r="Q10" s="70" t="str">
        <f>IF(OR($B10-Q$5&gt;74, $B10-Q$5=73, $B10-Q$5=1, $B10-Q$5&lt;0),"",ROUND(($B10-Q$5)*'수학 표준점수 테이블'!$H$10+Q$5*'수학 표준점수 테이블'!$H$12+'수학 표준점수 테이블'!$H$15,0))</f>
        <v/>
      </c>
      <c r="R10" s="70" t="str">
        <f>IF(OR($B10-R$5&gt;74, $B10-R$5=73, $B10-R$5=1, $B10-R$5&lt;0),"",ROUND(($B10-R$5)*'수학 표준점수 테이블'!$H$10+R$5*'수학 표준점수 테이블'!$H$12+'수학 표준점수 테이블'!$H$15,0))</f>
        <v/>
      </c>
      <c r="S10" s="70" t="str">
        <f>IF(OR($B10-S$5&gt;74, $B10-S$5=73, $B10-S$5=1, $B10-S$5&lt;0),"",ROUND(($B10-S$5)*'수학 표준점수 테이블'!$H$10+S$5*'수학 표준점수 테이블'!$H$12+'수학 표준점수 테이블'!$H$15,0))</f>
        <v/>
      </c>
      <c r="T10" s="70" t="str">
        <f>IF(OR($B10-T$5&gt;74, $B10-T$5=73, $B10-T$5=1, $B10-T$5&lt;0),"",ROUND(($B10-T$5)*'수학 표준점수 테이블'!$H$10+T$5*'수학 표준점수 테이블'!$H$12+'수학 표준점수 테이블'!$H$15,0))</f>
        <v/>
      </c>
      <c r="U10" s="70" t="str">
        <f>IF(OR($B10-U$5&gt;74, $B10-U$5=73, $B10-U$5=1, $B10-U$5&lt;0),"",ROUND(($B10-U$5)*'수학 표준점수 테이블'!$H$10+U$5*'수학 표준점수 테이블'!$H$12+'수학 표준점수 테이블'!$H$15,0))</f>
        <v/>
      </c>
      <c r="V10" s="70" t="str">
        <f>IF(OR($B10-V$5&gt;74, $B10-V$5=73, $B10-V$5=1, $B10-V$5&lt;0),"",ROUND(($B10-V$5)*'수학 표준점수 테이블'!$H$10+V$5*'수학 표준점수 테이블'!$H$12+'수학 표준점수 테이블'!$H$15,0))</f>
        <v/>
      </c>
      <c r="W10" s="70" t="str">
        <f>IF(OR($B10-W$5&gt;74, $B10-W$5=73, $B10-W$5=1, $B10-W$5&lt;0),"",ROUND(($B10-W$5)*'수학 표준점수 테이블'!$H$10+W$5*'수학 표준점수 테이블'!$H$12+'수학 표준점수 테이블'!$H$15,0))</f>
        <v/>
      </c>
      <c r="X10" s="70" t="str">
        <f>IF(OR($B10-X$5&gt;74, $B10-X$5=73, $B10-X$5=1, $B10-X$5&lt;0),"",ROUND(($B10-X$5)*'수학 표준점수 테이블'!$H$10+X$5*'수학 표준점수 테이블'!$H$12+'수학 표준점수 테이블'!$H$15,0))</f>
        <v/>
      </c>
      <c r="Y10" s="70" t="str">
        <f>IF(OR($B10-Y$5&gt;74, $B10-Y$5=73, $B10-Y$5=1, $B10-Y$5&lt;0),"",ROUND(($B10-Y$5)*'수학 표준점수 테이블'!$H$10+Y$5*'수학 표준점수 테이블'!$H$12+'수학 표준점수 테이블'!$H$15,0))</f>
        <v/>
      </c>
      <c r="Z10" s="70" t="str">
        <f>IF(OR($B10-Z$5&gt;74, $B10-Z$5=73, $B10-Z$5=1, $B10-Z$5&lt;0),"",ROUND(($B10-Z$5)*'수학 표준점수 테이블'!$H$10+Z$5*'수학 표준점수 테이블'!$H$12+'수학 표준점수 테이블'!$H$15,0))</f>
        <v/>
      </c>
      <c r="AA10" s="71" t="str">
        <f>IF(OR($B10-AA$5&gt;74, $B10-AA$5=73, $B10-AA$5=1, $B10-AA$5&lt;0),"",ROUND(($B10-AA$5)*'수학 표준점수 테이블'!$H$10+AA$5*'수학 표준점수 테이블'!$H$12+'수학 표준점수 테이블'!$H$15,0))</f>
        <v/>
      </c>
      <c r="AB10" s="34"/>
      <c r="AC10" s="34">
        <f t="shared" si="1"/>
        <v>144</v>
      </c>
      <c r="AD10" s="34">
        <f t="shared" si="2"/>
        <v>144</v>
      </c>
      <c r="AE10" s="36">
        <f t="shared" si="3"/>
        <v>144</v>
      </c>
      <c r="AF10" s="36">
        <f t="shared" si="4"/>
        <v>1</v>
      </c>
      <c r="AG10" s="36">
        <f t="shared" si="4"/>
        <v>1</v>
      </c>
      <c r="AH10" s="36">
        <f t="shared" si="5"/>
        <v>1</v>
      </c>
      <c r="AI10" s="194" t="str">
        <f t="shared" si="0"/>
        <v>1등급</v>
      </c>
      <c r="AJ10" s="32" t="e">
        <f>IF(AC10=AD10,VLOOKUP(AE10,'인원 입력 기능'!$B$5:$F$102,6,0), VLOOKUP(AC10,'인원 입력 기능'!$B$5:$F$102,6,0)&amp;" ~ "&amp;VLOOKUP(AD10,'인원 입력 기능'!$B$5:$F$102,6,0))</f>
        <v>#REF!</v>
      </c>
      <c r="AL10" s="36">
        <v>5</v>
      </c>
      <c r="AM10" s="178">
        <v>92</v>
      </c>
      <c r="AN10">
        <f>'확률과 통계 차트'!AM10</f>
        <v>92</v>
      </c>
    </row>
    <row r="11" spans="1:40">
      <c r="A11" s="16"/>
      <c r="B11" s="85">
        <v>95</v>
      </c>
      <c r="C11" s="70">
        <f>IF(OR($B11-C$5&gt;74, $B11-C$5=73, $B11-C$5=1, $B11-C$5&lt;0),"",ROUND(($B11-C$5)*'수학 표준점수 테이블'!$H$10+C$5*'수학 표준점수 테이블'!$H$12+'수학 표준점수 테이블'!$H$15,0))</f>
        <v>143</v>
      </c>
      <c r="D11" s="70">
        <f>IF(OR($B11-D$5&gt;74, $B11-D$5=73, $B11-D$5=1, $B11-D$5&lt;0),"",ROUND(($B11-D$5)*'수학 표준점수 테이블'!$H$10+D$5*'수학 표준점수 테이블'!$H$12+'수학 표준점수 테이블'!$H$15,0))</f>
        <v>143</v>
      </c>
      <c r="E11" s="70">
        <f>IF(OR($B11-E$5&gt;74, $B11-E$5=73, $B11-E$5=1, $B11-E$5&lt;0),"",ROUND(($B11-E$5)*'수학 표준점수 테이블'!$H$10+E$5*'수학 표준점수 테이블'!$H$12+'수학 표준점수 테이블'!$H$15,0))</f>
        <v>143</v>
      </c>
      <c r="F11" s="70" t="str">
        <f>IF(OR($B11-F$5&gt;74, $B11-F$5=73, $B11-F$5=1, $B11-F$5&lt;0),"",ROUND(($B11-F$5)*'수학 표준점수 테이블'!$H$10+F$5*'수학 표준점수 테이블'!$H$12+'수학 표준점수 테이블'!$H$15,0))</f>
        <v/>
      </c>
      <c r="G11" s="70">
        <f>IF(OR($B11-G$5&gt;74, $B11-G$5=73, $B11-G$5=1, $B11-G$5&lt;0),"",ROUND(($B11-G$5)*'수학 표준점수 테이블'!$H$10+G$5*'수학 표준점수 테이블'!$H$12+'수학 표준점수 테이블'!$H$15,0))</f>
        <v>143</v>
      </c>
      <c r="H11" s="70" t="str">
        <f>IF(OR($B11-H$5&gt;74, $B11-H$5=73, $B11-H$5=1, $B11-H$5&lt;0),"",ROUND(($B11-H$5)*'수학 표준점수 테이블'!$H$10+H$5*'수학 표준점수 테이블'!$H$12+'수학 표준점수 테이블'!$H$15,0))</f>
        <v/>
      </c>
      <c r="I11" s="70" t="str">
        <f>IF(OR($B11-I$5&gt;74, $B11-I$5=73, $B11-I$5=1, $B11-I$5&lt;0),"",ROUND(($B11-I$5)*'수학 표준점수 테이블'!$H$10+I$5*'수학 표준점수 테이블'!$H$12+'수학 표준점수 테이블'!$H$15,0))</f>
        <v/>
      </c>
      <c r="J11" s="70" t="str">
        <f>IF(OR($B11-J$5&gt;74, $B11-J$5=73, $B11-J$5=1, $B11-J$5&lt;0),"",ROUND(($B11-J$5)*'수학 표준점수 테이블'!$H$10+J$5*'수학 표준점수 테이블'!$H$12+'수학 표준점수 테이블'!$H$15,0))</f>
        <v/>
      </c>
      <c r="K11" s="70" t="str">
        <f>IF(OR($B11-K$5&gt;74, $B11-K$5=73, $B11-K$5=1, $B11-K$5&lt;0),"",ROUND(($B11-K$5)*'수학 표준점수 테이블'!$H$10+K$5*'수학 표준점수 테이블'!$H$12+'수학 표준점수 테이블'!$H$15,0))</f>
        <v/>
      </c>
      <c r="L11" s="70" t="str">
        <f>IF(OR($B11-L$5&gt;74, $B11-L$5=73, $B11-L$5=1, $B11-L$5&lt;0),"",ROUND(($B11-L$5)*'수학 표준점수 테이블'!$H$10+L$5*'수학 표준점수 테이블'!$H$12+'수학 표준점수 테이블'!$H$15,0))</f>
        <v/>
      </c>
      <c r="M11" s="70" t="str">
        <f>IF(OR($B11-M$5&gt;74, $B11-M$5=73, $B11-M$5=1, $B11-M$5&lt;0),"",ROUND(($B11-M$5)*'수학 표준점수 테이블'!$H$10+M$5*'수학 표준점수 테이블'!$H$12+'수학 표준점수 테이블'!$H$15,0))</f>
        <v/>
      </c>
      <c r="N11" s="70" t="str">
        <f>IF(OR($B11-N$5&gt;74, $B11-N$5=73, $B11-N$5=1, $B11-N$5&lt;0),"",ROUND(($B11-N$5)*'수학 표준점수 테이블'!$H$10+N$5*'수학 표준점수 테이블'!$H$12+'수학 표준점수 테이블'!$H$15,0))</f>
        <v/>
      </c>
      <c r="O11" s="70" t="str">
        <f>IF(OR($B11-O$5&gt;74, $B11-O$5=73, $B11-O$5=1, $B11-O$5&lt;0),"",ROUND(($B11-O$5)*'수학 표준점수 테이블'!$H$10+O$5*'수학 표준점수 테이블'!$H$12+'수학 표준점수 테이블'!$H$15,0))</f>
        <v/>
      </c>
      <c r="P11" s="70" t="str">
        <f>IF(OR($B11-P$5&gt;74, $B11-P$5=73, $B11-P$5=1, $B11-P$5&lt;0),"",ROUND(($B11-P$5)*'수학 표준점수 테이블'!$H$10+P$5*'수학 표준점수 테이블'!$H$12+'수학 표준점수 테이블'!$H$15,0))</f>
        <v/>
      </c>
      <c r="Q11" s="70" t="str">
        <f>IF(OR($B11-Q$5&gt;74, $B11-Q$5=73, $B11-Q$5=1, $B11-Q$5&lt;0),"",ROUND(($B11-Q$5)*'수학 표준점수 테이블'!$H$10+Q$5*'수학 표준점수 테이블'!$H$12+'수학 표준점수 테이블'!$H$15,0))</f>
        <v/>
      </c>
      <c r="R11" s="70" t="str">
        <f>IF(OR($B11-R$5&gt;74, $B11-R$5=73, $B11-R$5=1, $B11-R$5&lt;0),"",ROUND(($B11-R$5)*'수학 표준점수 테이블'!$H$10+R$5*'수학 표준점수 테이블'!$H$12+'수학 표준점수 테이블'!$H$15,0))</f>
        <v/>
      </c>
      <c r="S11" s="70" t="str">
        <f>IF(OR($B11-S$5&gt;74, $B11-S$5=73, $B11-S$5=1, $B11-S$5&lt;0),"",ROUND(($B11-S$5)*'수학 표준점수 테이블'!$H$10+S$5*'수학 표준점수 테이블'!$H$12+'수학 표준점수 테이블'!$H$15,0))</f>
        <v/>
      </c>
      <c r="T11" s="70" t="str">
        <f>IF(OR($B11-T$5&gt;74, $B11-T$5=73, $B11-T$5=1, $B11-T$5&lt;0),"",ROUND(($B11-T$5)*'수학 표준점수 테이블'!$H$10+T$5*'수학 표준점수 테이블'!$H$12+'수학 표준점수 테이블'!$H$15,0))</f>
        <v/>
      </c>
      <c r="U11" s="70" t="str">
        <f>IF(OR($B11-U$5&gt;74, $B11-U$5=73, $B11-U$5=1, $B11-U$5&lt;0),"",ROUND(($B11-U$5)*'수학 표준점수 테이블'!$H$10+U$5*'수학 표준점수 테이블'!$H$12+'수학 표준점수 테이블'!$H$15,0))</f>
        <v/>
      </c>
      <c r="V11" s="70" t="str">
        <f>IF(OR($B11-V$5&gt;74, $B11-V$5=73, $B11-V$5=1, $B11-V$5&lt;0),"",ROUND(($B11-V$5)*'수학 표준점수 테이블'!$H$10+V$5*'수학 표준점수 테이블'!$H$12+'수학 표준점수 테이블'!$H$15,0))</f>
        <v/>
      </c>
      <c r="W11" s="70" t="str">
        <f>IF(OR($B11-W$5&gt;74, $B11-W$5=73, $B11-W$5=1, $B11-W$5&lt;0),"",ROUND(($B11-W$5)*'수학 표준점수 테이블'!$H$10+W$5*'수학 표준점수 테이블'!$H$12+'수학 표준점수 테이블'!$H$15,0))</f>
        <v/>
      </c>
      <c r="X11" s="70" t="str">
        <f>IF(OR($B11-X$5&gt;74, $B11-X$5=73, $B11-X$5=1, $B11-X$5&lt;0),"",ROUND(($B11-X$5)*'수학 표준점수 테이블'!$H$10+X$5*'수학 표준점수 테이블'!$H$12+'수학 표준점수 테이블'!$H$15,0))</f>
        <v/>
      </c>
      <c r="Y11" s="70" t="str">
        <f>IF(OR($B11-Y$5&gt;74, $B11-Y$5=73, $B11-Y$5=1, $B11-Y$5&lt;0),"",ROUND(($B11-Y$5)*'수학 표준점수 테이블'!$H$10+Y$5*'수학 표준점수 테이블'!$H$12+'수학 표준점수 테이블'!$H$15,0))</f>
        <v/>
      </c>
      <c r="Z11" s="70" t="str">
        <f>IF(OR($B11-Z$5&gt;74, $B11-Z$5=73, $B11-Z$5=1, $B11-Z$5&lt;0),"",ROUND(($B11-Z$5)*'수학 표준점수 테이블'!$H$10+Z$5*'수학 표준점수 테이블'!$H$12+'수학 표준점수 테이블'!$H$15,0))</f>
        <v/>
      </c>
      <c r="AA11" s="71" t="str">
        <f>IF(OR($B11-AA$5&gt;74, $B11-AA$5=73, $B11-AA$5=1, $B11-AA$5&lt;0),"",ROUND(($B11-AA$5)*'수학 표준점수 테이블'!$H$10+AA$5*'수학 표준점수 테이블'!$H$12+'수학 표준점수 테이블'!$H$15,0))</f>
        <v/>
      </c>
      <c r="AB11" s="34"/>
      <c r="AC11" s="34">
        <f t="shared" si="1"/>
        <v>143</v>
      </c>
      <c r="AD11" s="34">
        <f t="shared" si="2"/>
        <v>143</v>
      </c>
      <c r="AE11" s="36">
        <f t="shared" si="3"/>
        <v>143</v>
      </c>
      <c r="AF11" s="36">
        <f t="shared" si="4"/>
        <v>1</v>
      </c>
      <c r="AG11" s="36">
        <f t="shared" si="4"/>
        <v>1</v>
      </c>
      <c r="AH11" s="36">
        <f t="shared" si="5"/>
        <v>1</v>
      </c>
      <c r="AI11" s="194" t="str">
        <f t="shared" si="0"/>
        <v>1등급</v>
      </c>
      <c r="AJ11" s="32" t="e">
        <f>IF(AC11=AD11,VLOOKUP(AE11,'인원 입력 기능'!$B$5:$F$102,6,0), VLOOKUP(AC11,'인원 입력 기능'!$B$5:$F$102,6,0)&amp;" ~ "&amp;VLOOKUP(AD11,'인원 입력 기능'!$B$5:$F$102,6,0))</f>
        <v>#REF!</v>
      </c>
      <c r="AL11" s="36">
        <v>6</v>
      </c>
      <c r="AM11" s="178">
        <v>79</v>
      </c>
      <c r="AN11">
        <f>'확률과 통계 차트'!AM11</f>
        <v>81</v>
      </c>
    </row>
    <row r="12" spans="1:40">
      <c r="A12" s="16"/>
      <c r="B12" s="85">
        <v>94</v>
      </c>
      <c r="C12" s="70">
        <f>IF(OR($B12-C$5&gt;74, $B12-C$5=73, $B12-C$5=1, $B12-C$5&lt;0),"",ROUND(($B12-C$5)*'수학 표준점수 테이블'!$H$10+C$5*'수학 표준점수 테이블'!$H$12+'수학 표준점수 테이블'!$H$15,0))</f>
        <v>142</v>
      </c>
      <c r="D12" s="70">
        <f>IF(OR($B12-D$5&gt;74, $B12-D$5=73, $B12-D$5=1, $B12-D$5&lt;0),"",ROUND(($B12-D$5)*'수학 표준점수 테이블'!$H$10+D$5*'수학 표준점수 테이블'!$H$12+'수학 표준점수 테이블'!$H$15,0))</f>
        <v>142</v>
      </c>
      <c r="E12" s="70">
        <f>IF(OR($B12-E$5&gt;74, $B12-E$5=73, $B12-E$5=1, $B12-E$5&lt;0),"",ROUND(($B12-E$5)*'수학 표준점수 테이블'!$H$10+E$5*'수학 표준점수 테이블'!$H$12+'수학 표준점수 테이블'!$H$15,0))</f>
        <v>142</v>
      </c>
      <c r="F12" s="70">
        <f>IF(OR($B12-F$5&gt;74, $B12-F$5=73, $B12-F$5=1, $B12-F$5&lt;0),"",ROUND(($B12-F$5)*'수학 표준점수 테이블'!$H$10+F$5*'수학 표준점수 테이블'!$H$12+'수학 표준점수 테이블'!$H$15,0))</f>
        <v>142</v>
      </c>
      <c r="G12" s="70" t="str">
        <f>IF(OR($B12-G$5&gt;74, $B12-G$5=73, $B12-G$5=1, $B12-G$5&lt;0),"",ROUND(($B12-G$5)*'수학 표준점수 테이블'!$H$10+G$5*'수학 표준점수 테이블'!$H$12+'수학 표준점수 테이블'!$H$15,0))</f>
        <v/>
      </c>
      <c r="H12" s="70">
        <f>IF(OR($B12-H$5&gt;74, $B12-H$5=73, $B12-H$5=1, $B12-H$5&lt;0),"",ROUND(($B12-H$5)*'수학 표준점수 테이블'!$H$10+H$5*'수학 표준점수 테이블'!$H$12+'수학 표준점수 테이블'!$H$15,0))</f>
        <v>142</v>
      </c>
      <c r="I12" s="70" t="str">
        <f>IF(OR($B12-I$5&gt;74, $B12-I$5=73, $B12-I$5=1, $B12-I$5&lt;0),"",ROUND(($B12-I$5)*'수학 표준점수 테이블'!$H$10+I$5*'수학 표준점수 테이블'!$H$12+'수학 표준점수 테이블'!$H$15,0))</f>
        <v/>
      </c>
      <c r="J12" s="70" t="str">
        <f>IF(OR($B12-J$5&gt;74, $B12-J$5=73, $B12-J$5=1, $B12-J$5&lt;0),"",ROUND(($B12-J$5)*'수학 표준점수 테이블'!$H$10+J$5*'수학 표준점수 테이블'!$H$12+'수학 표준점수 테이블'!$H$15,0))</f>
        <v/>
      </c>
      <c r="K12" s="70" t="str">
        <f>IF(OR($B12-K$5&gt;74, $B12-K$5=73, $B12-K$5=1, $B12-K$5&lt;0),"",ROUND(($B12-K$5)*'수학 표준점수 테이블'!$H$10+K$5*'수학 표준점수 테이블'!$H$12+'수학 표준점수 테이블'!$H$15,0))</f>
        <v/>
      </c>
      <c r="L12" s="70" t="str">
        <f>IF(OR($B12-L$5&gt;74, $B12-L$5=73, $B12-L$5=1, $B12-L$5&lt;0),"",ROUND(($B12-L$5)*'수학 표준점수 테이블'!$H$10+L$5*'수학 표준점수 테이블'!$H$12+'수학 표준점수 테이블'!$H$15,0))</f>
        <v/>
      </c>
      <c r="M12" s="70" t="str">
        <f>IF(OR($B12-M$5&gt;74, $B12-M$5=73, $B12-M$5=1, $B12-M$5&lt;0),"",ROUND(($B12-M$5)*'수학 표준점수 테이블'!$H$10+M$5*'수학 표준점수 테이블'!$H$12+'수학 표준점수 테이블'!$H$15,0))</f>
        <v/>
      </c>
      <c r="N12" s="70" t="str">
        <f>IF(OR($B12-N$5&gt;74, $B12-N$5=73, $B12-N$5=1, $B12-N$5&lt;0),"",ROUND(($B12-N$5)*'수학 표준점수 테이블'!$H$10+N$5*'수학 표준점수 테이블'!$H$12+'수학 표준점수 테이블'!$H$15,0))</f>
        <v/>
      </c>
      <c r="O12" s="70" t="str">
        <f>IF(OR($B12-O$5&gt;74, $B12-O$5=73, $B12-O$5=1, $B12-O$5&lt;0),"",ROUND(($B12-O$5)*'수학 표준점수 테이블'!$H$10+O$5*'수학 표준점수 테이블'!$H$12+'수학 표준점수 테이블'!$H$15,0))</f>
        <v/>
      </c>
      <c r="P12" s="70" t="str">
        <f>IF(OR($B12-P$5&gt;74, $B12-P$5=73, $B12-P$5=1, $B12-P$5&lt;0),"",ROUND(($B12-P$5)*'수학 표준점수 테이블'!$H$10+P$5*'수학 표준점수 테이블'!$H$12+'수학 표준점수 테이블'!$H$15,0))</f>
        <v/>
      </c>
      <c r="Q12" s="70" t="str">
        <f>IF(OR($B12-Q$5&gt;74, $B12-Q$5=73, $B12-Q$5=1, $B12-Q$5&lt;0),"",ROUND(($B12-Q$5)*'수학 표준점수 테이블'!$H$10+Q$5*'수학 표준점수 테이블'!$H$12+'수학 표준점수 테이블'!$H$15,0))</f>
        <v/>
      </c>
      <c r="R12" s="70" t="str">
        <f>IF(OR($B12-R$5&gt;74, $B12-R$5=73, $B12-R$5=1, $B12-R$5&lt;0),"",ROUND(($B12-R$5)*'수학 표준점수 테이블'!$H$10+R$5*'수학 표준점수 테이블'!$H$12+'수학 표준점수 테이블'!$H$15,0))</f>
        <v/>
      </c>
      <c r="S12" s="70" t="str">
        <f>IF(OR($B12-S$5&gt;74, $B12-S$5=73, $B12-S$5=1, $B12-S$5&lt;0),"",ROUND(($B12-S$5)*'수학 표준점수 테이블'!$H$10+S$5*'수학 표준점수 테이블'!$H$12+'수학 표준점수 테이블'!$H$15,0))</f>
        <v/>
      </c>
      <c r="T12" s="70" t="str">
        <f>IF(OR($B12-T$5&gt;74, $B12-T$5=73, $B12-T$5=1, $B12-T$5&lt;0),"",ROUND(($B12-T$5)*'수학 표준점수 테이블'!$H$10+T$5*'수학 표준점수 테이블'!$H$12+'수학 표준점수 테이블'!$H$15,0))</f>
        <v/>
      </c>
      <c r="U12" s="70" t="str">
        <f>IF(OR($B12-U$5&gt;74, $B12-U$5=73, $B12-U$5=1, $B12-U$5&lt;0),"",ROUND(($B12-U$5)*'수학 표준점수 테이블'!$H$10+U$5*'수학 표준점수 테이블'!$H$12+'수학 표준점수 테이블'!$H$15,0))</f>
        <v/>
      </c>
      <c r="V12" s="70" t="str">
        <f>IF(OR($B12-V$5&gt;74, $B12-V$5=73, $B12-V$5=1, $B12-V$5&lt;0),"",ROUND(($B12-V$5)*'수학 표준점수 테이블'!$H$10+V$5*'수학 표준점수 테이블'!$H$12+'수학 표준점수 테이블'!$H$15,0))</f>
        <v/>
      </c>
      <c r="W12" s="70" t="str">
        <f>IF(OR($B12-W$5&gt;74, $B12-W$5=73, $B12-W$5=1, $B12-W$5&lt;0),"",ROUND(($B12-W$5)*'수학 표준점수 테이블'!$H$10+W$5*'수학 표준점수 테이블'!$H$12+'수학 표준점수 테이블'!$H$15,0))</f>
        <v/>
      </c>
      <c r="X12" s="70" t="str">
        <f>IF(OR($B12-X$5&gt;74, $B12-X$5=73, $B12-X$5=1, $B12-X$5&lt;0),"",ROUND(($B12-X$5)*'수학 표준점수 테이블'!$H$10+X$5*'수학 표준점수 테이블'!$H$12+'수학 표준점수 테이블'!$H$15,0))</f>
        <v/>
      </c>
      <c r="Y12" s="70" t="str">
        <f>IF(OR($B12-Y$5&gt;74, $B12-Y$5=73, $B12-Y$5=1, $B12-Y$5&lt;0),"",ROUND(($B12-Y$5)*'수학 표준점수 테이블'!$H$10+Y$5*'수학 표준점수 테이블'!$H$12+'수학 표준점수 테이블'!$H$15,0))</f>
        <v/>
      </c>
      <c r="Z12" s="70" t="str">
        <f>IF(OR($B12-Z$5&gt;74, $B12-Z$5=73, $B12-Z$5=1, $B12-Z$5&lt;0),"",ROUND(($B12-Z$5)*'수학 표준점수 테이블'!$H$10+Z$5*'수학 표준점수 테이블'!$H$12+'수학 표준점수 테이블'!$H$15,0))</f>
        <v/>
      </c>
      <c r="AA12" s="71" t="str">
        <f>IF(OR($B12-AA$5&gt;74, $B12-AA$5=73, $B12-AA$5=1, $B12-AA$5&lt;0),"",ROUND(($B12-AA$5)*'수학 표준점수 테이블'!$H$10+AA$5*'수학 표준점수 테이블'!$H$12+'수학 표준점수 테이블'!$H$15,0))</f>
        <v/>
      </c>
      <c r="AB12" s="34"/>
      <c r="AC12" s="34">
        <f t="shared" si="1"/>
        <v>142</v>
      </c>
      <c r="AD12" s="34">
        <f t="shared" si="2"/>
        <v>142</v>
      </c>
      <c r="AE12" s="36">
        <f t="shared" si="3"/>
        <v>142</v>
      </c>
      <c r="AF12" s="36">
        <f t="shared" si="4"/>
        <v>1</v>
      </c>
      <c r="AG12" s="36">
        <f t="shared" si="4"/>
        <v>1</v>
      </c>
      <c r="AH12" s="36">
        <f t="shared" si="5"/>
        <v>1</v>
      </c>
      <c r="AI12" s="194" t="str">
        <f t="shared" si="0"/>
        <v>1등급</v>
      </c>
      <c r="AJ12" s="32" t="e">
        <f>IF(AC12=AD12,VLOOKUP(AE12,'인원 입력 기능'!$B$5:$F$102,6,0), VLOOKUP(AC12,'인원 입력 기능'!$B$5:$F$102,6,0)&amp;" ~ "&amp;VLOOKUP(AD12,'인원 입력 기능'!$B$5:$F$102,6,0))</f>
        <v>#REF!</v>
      </c>
      <c r="AL12" s="36">
        <v>7</v>
      </c>
      <c r="AM12" s="178">
        <v>75</v>
      </c>
      <c r="AN12">
        <f>'확률과 통계 차트'!AM12</f>
        <v>75</v>
      </c>
    </row>
    <row r="13" spans="1:40">
      <c r="A13" s="16"/>
      <c r="B13" s="85">
        <v>93</v>
      </c>
      <c r="C13" s="70">
        <f>IF(OR($B13-C$5&gt;74, $B13-C$5=73, $B13-C$5=1, $B13-C$5&lt;0),"",ROUND(($B13-C$5)*'수학 표준점수 테이블'!$H$10+C$5*'수학 표준점수 테이블'!$H$12+'수학 표준점수 테이블'!$H$15,0))</f>
        <v>142</v>
      </c>
      <c r="D13" s="70">
        <f>IF(OR($B13-D$5&gt;74, $B13-D$5=73, $B13-D$5=1, $B13-D$5&lt;0),"",ROUND(($B13-D$5)*'수학 표준점수 테이블'!$H$10+D$5*'수학 표준점수 테이블'!$H$12+'수학 표준점수 테이블'!$H$15,0))</f>
        <v>141</v>
      </c>
      <c r="E13" s="70">
        <f>IF(OR($B13-E$5&gt;74, $B13-E$5=73, $B13-E$5=1, $B13-E$5&lt;0),"",ROUND(($B13-E$5)*'수학 표준점수 테이블'!$H$10+E$5*'수학 표준점수 테이블'!$H$12+'수학 표준점수 테이블'!$H$15,0))</f>
        <v>141</v>
      </c>
      <c r="F13" s="70">
        <f>IF(OR($B13-F$5&gt;74, $B13-F$5=73, $B13-F$5=1, $B13-F$5&lt;0),"",ROUND(($B13-F$5)*'수학 표준점수 테이블'!$H$10+F$5*'수학 표준점수 테이블'!$H$12+'수학 표준점수 테이블'!$H$15,0))</f>
        <v>141</v>
      </c>
      <c r="G13" s="70">
        <f>IF(OR($B13-G$5&gt;74, $B13-G$5=73, $B13-G$5=1, $B13-G$5&lt;0),"",ROUND(($B13-G$5)*'수학 표준점수 테이블'!$H$10+G$5*'수학 표준점수 테이블'!$H$12+'수학 표준점수 테이블'!$H$15,0))</f>
        <v>141</v>
      </c>
      <c r="H13" s="70" t="str">
        <f>IF(OR($B13-H$5&gt;74, $B13-H$5=73, $B13-H$5=1, $B13-H$5&lt;0),"",ROUND(($B13-H$5)*'수학 표준점수 테이블'!$H$10+H$5*'수학 표준점수 테이블'!$H$12+'수학 표준점수 테이블'!$H$15,0))</f>
        <v/>
      </c>
      <c r="I13" s="70">
        <f>IF(OR($B13-I$5&gt;74, $B13-I$5=73, $B13-I$5=1, $B13-I$5&lt;0),"",ROUND(($B13-I$5)*'수학 표준점수 테이블'!$H$10+I$5*'수학 표준점수 테이블'!$H$12+'수학 표준점수 테이블'!$H$15,0))</f>
        <v>141</v>
      </c>
      <c r="J13" s="70" t="str">
        <f>IF(OR($B13-J$5&gt;74, $B13-J$5=73, $B13-J$5=1, $B13-J$5&lt;0),"",ROUND(($B13-J$5)*'수학 표준점수 테이블'!$H$10+J$5*'수학 표준점수 테이블'!$H$12+'수학 표준점수 테이블'!$H$15,0))</f>
        <v/>
      </c>
      <c r="K13" s="70" t="str">
        <f>IF(OR($B13-K$5&gt;74, $B13-K$5=73, $B13-K$5=1, $B13-K$5&lt;0),"",ROUND(($B13-K$5)*'수학 표준점수 테이블'!$H$10+K$5*'수학 표준점수 테이블'!$H$12+'수학 표준점수 테이블'!$H$15,0))</f>
        <v/>
      </c>
      <c r="L13" s="70" t="str">
        <f>IF(OR($B13-L$5&gt;74, $B13-L$5=73, $B13-L$5=1, $B13-L$5&lt;0),"",ROUND(($B13-L$5)*'수학 표준점수 테이블'!$H$10+L$5*'수학 표준점수 테이블'!$H$12+'수학 표준점수 테이블'!$H$15,0))</f>
        <v/>
      </c>
      <c r="M13" s="70" t="str">
        <f>IF(OR($B13-M$5&gt;74, $B13-M$5=73, $B13-M$5=1, $B13-M$5&lt;0),"",ROUND(($B13-M$5)*'수학 표준점수 테이블'!$H$10+M$5*'수학 표준점수 테이블'!$H$12+'수학 표준점수 테이블'!$H$15,0))</f>
        <v/>
      </c>
      <c r="N13" s="70" t="str">
        <f>IF(OR($B13-N$5&gt;74, $B13-N$5=73, $B13-N$5=1, $B13-N$5&lt;0),"",ROUND(($B13-N$5)*'수학 표준점수 테이블'!$H$10+N$5*'수학 표준점수 테이블'!$H$12+'수학 표준점수 테이블'!$H$15,0))</f>
        <v/>
      </c>
      <c r="O13" s="70" t="str">
        <f>IF(OR($B13-O$5&gt;74, $B13-O$5=73, $B13-O$5=1, $B13-O$5&lt;0),"",ROUND(($B13-O$5)*'수학 표준점수 테이블'!$H$10+O$5*'수학 표준점수 테이블'!$H$12+'수학 표준점수 테이블'!$H$15,0))</f>
        <v/>
      </c>
      <c r="P13" s="70" t="str">
        <f>IF(OR($B13-P$5&gt;74, $B13-P$5=73, $B13-P$5=1, $B13-P$5&lt;0),"",ROUND(($B13-P$5)*'수학 표준점수 테이블'!$H$10+P$5*'수학 표준점수 테이블'!$H$12+'수학 표준점수 테이블'!$H$15,0))</f>
        <v/>
      </c>
      <c r="Q13" s="70" t="str">
        <f>IF(OR($B13-Q$5&gt;74, $B13-Q$5=73, $B13-Q$5=1, $B13-Q$5&lt;0),"",ROUND(($B13-Q$5)*'수학 표준점수 테이블'!$H$10+Q$5*'수학 표준점수 테이블'!$H$12+'수학 표준점수 테이블'!$H$15,0))</f>
        <v/>
      </c>
      <c r="R13" s="70" t="str">
        <f>IF(OR($B13-R$5&gt;74, $B13-R$5=73, $B13-R$5=1, $B13-R$5&lt;0),"",ROUND(($B13-R$5)*'수학 표준점수 테이블'!$H$10+R$5*'수학 표준점수 테이블'!$H$12+'수학 표준점수 테이블'!$H$15,0))</f>
        <v/>
      </c>
      <c r="S13" s="70" t="str">
        <f>IF(OR($B13-S$5&gt;74, $B13-S$5=73, $B13-S$5=1, $B13-S$5&lt;0),"",ROUND(($B13-S$5)*'수학 표준점수 테이블'!$H$10+S$5*'수학 표준점수 테이블'!$H$12+'수학 표준점수 테이블'!$H$15,0))</f>
        <v/>
      </c>
      <c r="T13" s="70" t="str">
        <f>IF(OR($B13-T$5&gt;74, $B13-T$5=73, $B13-T$5=1, $B13-T$5&lt;0),"",ROUND(($B13-T$5)*'수학 표준점수 테이블'!$H$10+T$5*'수학 표준점수 테이블'!$H$12+'수학 표준점수 테이블'!$H$15,0))</f>
        <v/>
      </c>
      <c r="U13" s="70" t="str">
        <f>IF(OR($B13-U$5&gt;74, $B13-U$5=73, $B13-U$5=1, $B13-U$5&lt;0),"",ROUND(($B13-U$5)*'수학 표준점수 테이블'!$H$10+U$5*'수학 표준점수 테이블'!$H$12+'수학 표준점수 테이블'!$H$15,0))</f>
        <v/>
      </c>
      <c r="V13" s="70" t="str">
        <f>IF(OR($B13-V$5&gt;74, $B13-V$5=73, $B13-V$5=1, $B13-V$5&lt;0),"",ROUND(($B13-V$5)*'수학 표준점수 테이블'!$H$10+V$5*'수학 표준점수 테이블'!$H$12+'수학 표준점수 테이블'!$H$15,0))</f>
        <v/>
      </c>
      <c r="W13" s="70" t="str">
        <f>IF(OR($B13-W$5&gt;74, $B13-W$5=73, $B13-W$5=1, $B13-W$5&lt;0),"",ROUND(($B13-W$5)*'수학 표준점수 테이블'!$H$10+W$5*'수학 표준점수 테이블'!$H$12+'수학 표준점수 테이블'!$H$15,0))</f>
        <v/>
      </c>
      <c r="X13" s="70" t="str">
        <f>IF(OR($B13-X$5&gt;74, $B13-X$5=73, $B13-X$5=1, $B13-X$5&lt;0),"",ROUND(($B13-X$5)*'수학 표준점수 테이블'!$H$10+X$5*'수학 표준점수 테이블'!$H$12+'수학 표준점수 테이블'!$H$15,0))</f>
        <v/>
      </c>
      <c r="Y13" s="70" t="str">
        <f>IF(OR($B13-Y$5&gt;74, $B13-Y$5=73, $B13-Y$5=1, $B13-Y$5&lt;0),"",ROUND(($B13-Y$5)*'수학 표준점수 테이블'!$H$10+Y$5*'수학 표준점수 테이블'!$H$12+'수학 표준점수 테이블'!$H$15,0))</f>
        <v/>
      </c>
      <c r="Z13" s="70" t="str">
        <f>IF(OR($B13-Z$5&gt;74, $B13-Z$5=73, $B13-Z$5=1, $B13-Z$5&lt;0),"",ROUND(($B13-Z$5)*'수학 표준점수 테이블'!$H$10+Z$5*'수학 표준점수 테이블'!$H$12+'수학 표준점수 테이블'!$H$15,0))</f>
        <v/>
      </c>
      <c r="AA13" s="71" t="str">
        <f>IF(OR($B13-AA$5&gt;74, $B13-AA$5=73, $B13-AA$5=1, $B13-AA$5&lt;0),"",ROUND(($B13-AA$5)*'수학 표준점수 테이블'!$H$10+AA$5*'수학 표준점수 테이블'!$H$12+'수학 표준점수 테이블'!$H$15,0))</f>
        <v/>
      </c>
      <c r="AB13" s="34"/>
      <c r="AC13" s="34">
        <f t="shared" si="1"/>
        <v>141</v>
      </c>
      <c r="AD13" s="34">
        <f t="shared" si="2"/>
        <v>142</v>
      </c>
      <c r="AE13" s="36" t="str">
        <f t="shared" si="3"/>
        <v>141 ~ 142</v>
      </c>
      <c r="AF13" s="36">
        <f t="shared" si="4"/>
        <v>1</v>
      </c>
      <c r="AG13" s="36">
        <f t="shared" si="4"/>
        <v>1</v>
      </c>
      <c r="AH13" s="36">
        <f t="shared" si="5"/>
        <v>1</v>
      </c>
      <c r="AI13" s="194" t="str">
        <f t="shared" si="0"/>
        <v>1등급</v>
      </c>
      <c r="AJ13" s="32" t="e">
        <f>IF(AC13=AD13,VLOOKUP(AE13,'인원 입력 기능'!$B$5:$F$102,6,0), VLOOKUP(AC13,'인원 입력 기능'!$B$5:$F$102,6,0)&amp;" ~ "&amp;VLOOKUP(AD13,'인원 입력 기능'!$B$5:$F$102,6,0))</f>
        <v>#REF!</v>
      </c>
      <c r="AL13" s="36">
        <v>8</v>
      </c>
      <c r="AM13" s="178">
        <v>72</v>
      </c>
      <c r="AN13">
        <f>'확률과 통계 차트'!AM13</f>
        <v>71</v>
      </c>
    </row>
    <row r="14" spans="1:40">
      <c r="A14" s="16"/>
      <c r="B14" s="86">
        <v>92</v>
      </c>
      <c r="C14" s="72">
        <f>IF(OR($B14-C$5&gt;74, $B14-C$5=73, $B14-C$5=1, $B14-C$5&lt;0),"",ROUND(($B14-C$5)*'수학 표준점수 테이블'!$H$10+C$5*'수학 표준점수 테이블'!$H$12+'수학 표준점수 테이블'!$H$15,0))</f>
        <v>141</v>
      </c>
      <c r="D14" s="72">
        <f>IF(OR($B14-D$5&gt;74, $B14-D$5=73, $B14-D$5=1, $B14-D$5&lt;0),"",ROUND(($B14-D$5)*'수학 표준점수 테이블'!$H$10+D$5*'수학 표준점수 테이블'!$H$12+'수학 표준점수 테이블'!$H$15,0))</f>
        <v>141</v>
      </c>
      <c r="E14" s="72">
        <f>IF(OR($B14-E$5&gt;74, $B14-E$5=73, $B14-E$5=1, $B14-E$5&lt;0),"",ROUND(($B14-E$5)*'수학 표준점수 테이블'!$H$10+E$5*'수학 표준점수 테이블'!$H$12+'수학 표준점수 테이블'!$H$15,0))</f>
        <v>141</v>
      </c>
      <c r="F14" s="72">
        <f>IF(OR($B14-F$5&gt;74, $B14-F$5=73, $B14-F$5=1, $B14-F$5&lt;0),"",ROUND(($B14-F$5)*'수학 표준점수 테이블'!$H$10+F$5*'수학 표준점수 테이블'!$H$12+'수학 표준점수 테이블'!$H$15,0))</f>
        <v>141</v>
      </c>
      <c r="G14" s="72">
        <f>IF(OR($B14-G$5&gt;74, $B14-G$5=73, $B14-G$5=1, $B14-G$5&lt;0),"",ROUND(($B14-G$5)*'수학 표준점수 테이블'!$H$10+G$5*'수학 표준점수 테이블'!$H$12+'수학 표준점수 테이블'!$H$15,0))</f>
        <v>141</v>
      </c>
      <c r="H14" s="72">
        <f>IF(OR($B14-H$5&gt;74, $B14-H$5=73, $B14-H$5=1, $B14-H$5&lt;0),"",ROUND(($B14-H$5)*'수학 표준점수 테이블'!$H$10+H$5*'수학 표준점수 테이블'!$H$12+'수학 표준점수 테이블'!$H$15,0))</f>
        <v>140</v>
      </c>
      <c r="I14" s="72" t="str">
        <f>IF(OR($B14-I$5&gt;74, $B14-I$5=73, $B14-I$5=1, $B14-I$5&lt;0),"",ROUND(($B14-I$5)*'수학 표준점수 테이블'!$H$10+I$5*'수학 표준점수 테이블'!$H$12+'수학 표준점수 테이블'!$H$15,0))</f>
        <v/>
      </c>
      <c r="J14" s="72">
        <f>IF(OR($B14-J$5&gt;74, $B14-J$5=73, $B14-J$5=1, $B14-J$5&lt;0),"",ROUND(($B14-J$5)*'수학 표준점수 테이블'!$H$10+J$5*'수학 표준점수 테이블'!$H$12+'수학 표준점수 테이블'!$H$15,0))</f>
        <v>140</v>
      </c>
      <c r="K14" s="72" t="str">
        <f>IF(OR($B14-K$5&gt;74, $B14-K$5=73, $B14-K$5=1, $B14-K$5&lt;0),"",ROUND(($B14-K$5)*'수학 표준점수 테이블'!$H$10+K$5*'수학 표준점수 테이블'!$H$12+'수학 표준점수 테이블'!$H$15,0))</f>
        <v/>
      </c>
      <c r="L14" s="72" t="str">
        <f>IF(OR($B14-L$5&gt;74, $B14-L$5=73, $B14-L$5=1, $B14-L$5&lt;0),"",ROUND(($B14-L$5)*'수학 표준점수 테이블'!$H$10+L$5*'수학 표준점수 테이블'!$H$12+'수학 표준점수 테이블'!$H$15,0))</f>
        <v/>
      </c>
      <c r="M14" s="72" t="str">
        <f>IF(OR($B14-M$5&gt;74, $B14-M$5=73, $B14-M$5=1, $B14-M$5&lt;0),"",ROUND(($B14-M$5)*'수학 표준점수 테이블'!$H$10+M$5*'수학 표준점수 테이블'!$H$12+'수학 표준점수 테이블'!$H$15,0))</f>
        <v/>
      </c>
      <c r="N14" s="72" t="str">
        <f>IF(OR($B14-N$5&gt;74, $B14-N$5=73, $B14-N$5=1, $B14-N$5&lt;0),"",ROUND(($B14-N$5)*'수학 표준점수 테이블'!$H$10+N$5*'수학 표준점수 테이블'!$H$12+'수학 표준점수 테이블'!$H$15,0))</f>
        <v/>
      </c>
      <c r="O14" s="72" t="str">
        <f>IF(OR($B14-O$5&gt;74, $B14-O$5=73, $B14-O$5=1, $B14-O$5&lt;0),"",ROUND(($B14-O$5)*'수학 표준점수 테이블'!$H$10+O$5*'수학 표준점수 테이블'!$H$12+'수학 표준점수 테이블'!$H$15,0))</f>
        <v/>
      </c>
      <c r="P14" s="72" t="str">
        <f>IF(OR($B14-P$5&gt;74, $B14-P$5=73, $B14-P$5=1, $B14-P$5&lt;0),"",ROUND(($B14-P$5)*'수학 표준점수 테이블'!$H$10+P$5*'수학 표준점수 테이블'!$H$12+'수학 표준점수 테이블'!$H$15,0))</f>
        <v/>
      </c>
      <c r="Q14" s="72" t="str">
        <f>IF(OR($B14-Q$5&gt;74, $B14-Q$5=73, $B14-Q$5=1, $B14-Q$5&lt;0),"",ROUND(($B14-Q$5)*'수학 표준점수 테이블'!$H$10+Q$5*'수학 표준점수 테이블'!$H$12+'수학 표준점수 테이블'!$H$15,0))</f>
        <v/>
      </c>
      <c r="R14" s="72" t="str">
        <f>IF(OR($B14-R$5&gt;74, $B14-R$5=73, $B14-R$5=1, $B14-R$5&lt;0),"",ROUND(($B14-R$5)*'수학 표준점수 테이블'!$H$10+R$5*'수학 표준점수 테이블'!$H$12+'수학 표준점수 테이블'!$H$15,0))</f>
        <v/>
      </c>
      <c r="S14" s="72" t="str">
        <f>IF(OR($B14-S$5&gt;74, $B14-S$5=73, $B14-S$5=1, $B14-S$5&lt;0),"",ROUND(($B14-S$5)*'수학 표준점수 테이블'!$H$10+S$5*'수학 표준점수 테이블'!$H$12+'수학 표준점수 테이블'!$H$15,0))</f>
        <v/>
      </c>
      <c r="T14" s="72" t="str">
        <f>IF(OR($B14-T$5&gt;74, $B14-T$5=73, $B14-T$5=1, $B14-T$5&lt;0),"",ROUND(($B14-T$5)*'수학 표준점수 테이블'!$H$10+T$5*'수학 표준점수 테이블'!$H$12+'수학 표준점수 테이블'!$H$15,0))</f>
        <v/>
      </c>
      <c r="U14" s="72" t="str">
        <f>IF(OR($B14-U$5&gt;74, $B14-U$5=73, $B14-U$5=1, $B14-U$5&lt;0),"",ROUND(($B14-U$5)*'수학 표준점수 테이블'!$H$10+U$5*'수학 표준점수 테이블'!$H$12+'수학 표준점수 테이블'!$H$15,0))</f>
        <v/>
      </c>
      <c r="V14" s="72" t="str">
        <f>IF(OR($B14-V$5&gt;74, $B14-V$5=73, $B14-V$5=1, $B14-V$5&lt;0),"",ROUND(($B14-V$5)*'수학 표준점수 테이블'!$H$10+V$5*'수학 표준점수 테이블'!$H$12+'수학 표준점수 테이블'!$H$15,0))</f>
        <v/>
      </c>
      <c r="W14" s="72" t="str">
        <f>IF(OR($B14-W$5&gt;74, $B14-W$5=73, $B14-W$5=1, $B14-W$5&lt;0),"",ROUND(($B14-W$5)*'수학 표준점수 테이블'!$H$10+W$5*'수학 표준점수 테이블'!$H$12+'수학 표준점수 테이블'!$H$15,0))</f>
        <v/>
      </c>
      <c r="X14" s="72" t="str">
        <f>IF(OR($B14-X$5&gt;74, $B14-X$5=73, $B14-X$5=1, $B14-X$5&lt;0),"",ROUND(($B14-X$5)*'수학 표준점수 테이블'!$H$10+X$5*'수학 표준점수 테이블'!$H$12+'수학 표준점수 테이블'!$H$15,0))</f>
        <v/>
      </c>
      <c r="Y14" s="72" t="str">
        <f>IF(OR($B14-Y$5&gt;74, $B14-Y$5=73, $B14-Y$5=1, $B14-Y$5&lt;0),"",ROUND(($B14-Y$5)*'수학 표준점수 테이블'!$H$10+Y$5*'수학 표준점수 테이블'!$H$12+'수학 표준점수 테이블'!$H$15,0))</f>
        <v/>
      </c>
      <c r="Z14" s="72" t="str">
        <f>IF(OR($B14-Z$5&gt;74, $B14-Z$5=73, $B14-Z$5=1, $B14-Z$5&lt;0),"",ROUND(($B14-Z$5)*'수학 표준점수 테이블'!$H$10+Z$5*'수학 표준점수 테이블'!$H$12+'수학 표준점수 테이블'!$H$15,0))</f>
        <v/>
      </c>
      <c r="AA14" s="73" t="str">
        <f>IF(OR($B14-AA$5&gt;74, $B14-AA$5=73, $B14-AA$5=1, $B14-AA$5&lt;0),"",ROUND(($B14-AA$5)*'수학 표준점수 테이블'!$H$10+AA$5*'수학 표준점수 테이블'!$H$12+'수학 표준점수 테이블'!$H$15,0))</f>
        <v/>
      </c>
      <c r="AB14" s="34"/>
      <c r="AC14" s="34">
        <f t="shared" si="1"/>
        <v>140</v>
      </c>
      <c r="AD14" s="34">
        <f t="shared" si="2"/>
        <v>141</v>
      </c>
      <c r="AE14" s="36" t="str">
        <f t="shared" si="3"/>
        <v>140 ~ 141</v>
      </c>
      <c r="AF14" s="36">
        <f t="shared" si="4"/>
        <v>1</v>
      </c>
      <c r="AG14" s="36">
        <f t="shared" si="4"/>
        <v>1</v>
      </c>
      <c r="AH14" s="36">
        <f t="shared" si="5"/>
        <v>1</v>
      </c>
      <c r="AI14" s="194" t="str">
        <f t="shared" si="0"/>
        <v>1등급</v>
      </c>
      <c r="AJ14" s="32" t="e">
        <f>IF(AC14=AD14,VLOOKUP(AE14,'인원 입력 기능'!$B$5:$F$102,6,0), VLOOKUP(AC14,'인원 입력 기능'!$B$5:$F$102,6,0)&amp;" ~ "&amp;VLOOKUP(AD14,'인원 입력 기능'!$B$5:$F$102,6,0))</f>
        <v>#REF!</v>
      </c>
      <c r="AL14" s="36">
        <v>9</v>
      </c>
      <c r="AM14" s="36"/>
    </row>
    <row r="15" spans="1:40">
      <c r="A15" s="16"/>
      <c r="B15" s="86">
        <v>91</v>
      </c>
      <c r="C15" s="72">
        <f>IF(OR($B15-C$5&gt;74, $B15-C$5=73, $B15-C$5=1, $B15-C$5&lt;0),"",ROUND(($B15-C$5)*'수학 표준점수 테이블'!$H$10+C$5*'수학 표준점수 테이블'!$H$12+'수학 표준점수 테이블'!$H$15,0))</f>
        <v>140</v>
      </c>
      <c r="D15" s="72">
        <f>IF(OR($B15-D$5&gt;74, $B15-D$5=73, $B15-D$5=1, $B15-D$5&lt;0),"",ROUND(($B15-D$5)*'수학 표준점수 테이블'!$H$10+D$5*'수학 표준점수 테이블'!$H$12+'수학 표준점수 테이블'!$H$15,0))</f>
        <v>140</v>
      </c>
      <c r="E15" s="72">
        <f>IF(OR($B15-E$5&gt;74, $B15-E$5=73, $B15-E$5=1, $B15-E$5&lt;0),"",ROUND(($B15-E$5)*'수학 표준점수 테이블'!$H$10+E$5*'수학 표준점수 테이블'!$H$12+'수학 표준점수 테이블'!$H$15,0))</f>
        <v>140</v>
      </c>
      <c r="F15" s="72">
        <f>IF(OR($B15-F$5&gt;74, $B15-F$5=73, $B15-F$5=1, $B15-F$5&lt;0),"",ROUND(($B15-F$5)*'수학 표준점수 테이블'!$H$10+F$5*'수학 표준점수 테이블'!$H$12+'수학 표준점수 테이블'!$H$15,0))</f>
        <v>140</v>
      </c>
      <c r="G15" s="72">
        <f>IF(OR($B15-G$5&gt;74, $B15-G$5=73, $B15-G$5=1, $B15-G$5&lt;0),"",ROUND(($B15-G$5)*'수학 표준점수 테이블'!$H$10+G$5*'수학 표준점수 테이블'!$H$12+'수학 표준점수 테이블'!$H$15,0))</f>
        <v>140</v>
      </c>
      <c r="H15" s="72">
        <f>IF(OR($B15-H$5&gt;74, $B15-H$5=73, $B15-H$5=1, $B15-H$5&lt;0),"",ROUND(($B15-H$5)*'수학 표준점수 테이블'!$H$10+H$5*'수학 표준점수 테이블'!$H$12+'수학 표준점수 테이블'!$H$15,0))</f>
        <v>140</v>
      </c>
      <c r="I15" s="72">
        <f>IF(OR($B15-I$5&gt;74, $B15-I$5=73, $B15-I$5=1, $B15-I$5&lt;0),"",ROUND(($B15-I$5)*'수학 표준점수 테이블'!$H$10+I$5*'수학 표준점수 테이블'!$H$12+'수학 표준점수 테이블'!$H$15,0))</f>
        <v>140</v>
      </c>
      <c r="J15" s="72" t="str">
        <f>IF(OR($B15-J$5&gt;74, $B15-J$5=73, $B15-J$5=1, $B15-J$5&lt;0),"",ROUND(($B15-J$5)*'수학 표준점수 테이블'!$H$10+J$5*'수학 표준점수 테이블'!$H$12+'수학 표준점수 테이블'!$H$15,0))</f>
        <v/>
      </c>
      <c r="K15" s="72">
        <f>IF(OR($B15-K$5&gt;74, $B15-K$5=73, $B15-K$5=1, $B15-K$5&lt;0),"",ROUND(($B15-K$5)*'수학 표준점수 테이블'!$H$10+K$5*'수학 표준점수 테이블'!$H$12+'수학 표준점수 테이블'!$H$15,0))</f>
        <v>140</v>
      </c>
      <c r="L15" s="72" t="str">
        <f>IF(OR($B15-L$5&gt;74, $B15-L$5=73, $B15-L$5=1, $B15-L$5&lt;0),"",ROUND(($B15-L$5)*'수학 표준점수 테이블'!$H$10+L$5*'수학 표준점수 테이블'!$H$12+'수학 표준점수 테이블'!$H$15,0))</f>
        <v/>
      </c>
      <c r="M15" s="72" t="str">
        <f>IF(OR($B15-M$5&gt;74, $B15-M$5=73, $B15-M$5=1, $B15-M$5&lt;0),"",ROUND(($B15-M$5)*'수학 표준점수 테이블'!$H$10+M$5*'수학 표준점수 테이블'!$H$12+'수학 표준점수 테이블'!$H$15,0))</f>
        <v/>
      </c>
      <c r="N15" s="72" t="str">
        <f>IF(OR($B15-N$5&gt;74, $B15-N$5=73, $B15-N$5=1, $B15-N$5&lt;0),"",ROUND(($B15-N$5)*'수학 표준점수 테이블'!$H$10+N$5*'수학 표준점수 테이블'!$H$12+'수학 표준점수 테이블'!$H$15,0))</f>
        <v/>
      </c>
      <c r="O15" s="72" t="str">
        <f>IF(OR($B15-O$5&gt;74, $B15-O$5=73, $B15-O$5=1, $B15-O$5&lt;0),"",ROUND(($B15-O$5)*'수학 표준점수 테이블'!$H$10+O$5*'수학 표준점수 테이블'!$H$12+'수학 표준점수 테이블'!$H$15,0))</f>
        <v/>
      </c>
      <c r="P15" s="72" t="str">
        <f>IF(OR($B15-P$5&gt;74, $B15-P$5=73, $B15-P$5=1, $B15-P$5&lt;0),"",ROUND(($B15-P$5)*'수학 표준점수 테이블'!$H$10+P$5*'수학 표준점수 테이블'!$H$12+'수학 표준점수 테이블'!$H$15,0))</f>
        <v/>
      </c>
      <c r="Q15" s="72" t="str">
        <f>IF(OR($B15-Q$5&gt;74, $B15-Q$5=73, $B15-Q$5=1, $B15-Q$5&lt;0),"",ROUND(($B15-Q$5)*'수학 표준점수 테이블'!$H$10+Q$5*'수학 표준점수 테이블'!$H$12+'수학 표준점수 테이블'!$H$15,0))</f>
        <v/>
      </c>
      <c r="R15" s="72" t="str">
        <f>IF(OR($B15-R$5&gt;74, $B15-R$5=73, $B15-R$5=1, $B15-R$5&lt;0),"",ROUND(($B15-R$5)*'수학 표준점수 테이블'!$H$10+R$5*'수학 표준점수 테이블'!$H$12+'수학 표준점수 테이블'!$H$15,0))</f>
        <v/>
      </c>
      <c r="S15" s="72" t="str">
        <f>IF(OR($B15-S$5&gt;74, $B15-S$5=73, $B15-S$5=1, $B15-S$5&lt;0),"",ROUND(($B15-S$5)*'수학 표준점수 테이블'!$H$10+S$5*'수학 표준점수 테이블'!$H$12+'수학 표준점수 테이블'!$H$15,0))</f>
        <v/>
      </c>
      <c r="T15" s="72" t="str">
        <f>IF(OR($B15-T$5&gt;74, $B15-T$5=73, $B15-T$5=1, $B15-T$5&lt;0),"",ROUND(($B15-T$5)*'수학 표준점수 테이블'!$H$10+T$5*'수학 표준점수 테이블'!$H$12+'수학 표준점수 테이블'!$H$15,0))</f>
        <v/>
      </c>
      <c r="U15" s="72" t="str">
        <f>IF(OR($B15-U$5&gt;74, $B15-U$5=73, $B15-U$5=1, $B15-U$5&lt;0),"",ROUND(($B15-U$5)*'수학 표준점수 테이블'!$H$10+U$5*'수학 표준점수 테이블'!$H$12+'수학 표준점수 테이블'!$H$15,0))</f>
        <v/>
      </c>
      <c r="V15" s="72" t="str">
        <f>IF(OR($B15-V$5&gt;74, $B15-V$5=73, $B15-V$5=1, $B15-V$5&lt;0),"",ROUND(($B15-V$5)*'수학 표준점수 테이블'!$H$10+V$5*'수학 표준점수 테이블'!$H$12+'수학 표준점수 테이블'!$H$15,0))</f>
        <v/>
      </c>
      <c r="W15" s="72" t="str">
        <f>IF(OR($B15-W$5&gt;74, $B15-W$5=73, $B15-W$5=1, $B15-W$5&lt;0),"",ROUND(($B15-W$5)*'수학 표준점수 테이블'!$H$10+W$5*'수학 표준점수 테이블'!$H$12+'수학 표준점수 테이블'!$H$15,0))</f>
        <v/>
      </c>
      <c r="X15" s="72" t="str">
        <f>IF(OR($B15-X$5&gt;74, $B15-X$5=73, $B15-X$5=1, $B15-X$5&lt;0),"",ROUND(($B15-X$5)*'수학 표준점수 테이블'!$H$10+X$5*'수학 표준점수 테이블'!$H$12+'수학 표준점수 테이블'!$H$15,0))</f>
        <v/>
      </c>
      <c r="Y15" s="72" t="str">
        <f>IF(OR($B15-Y$5&gt;74, $B15-Y$5=73, $B15-Y$5=1, $B15-Y$5&lt;0),"",ROUND(($B15-Y$5)*'수학 표준점수 테이블'!$H$10+Y$5*'수학 표준점수 테이블'!$H$12+'수학 표준점수 테이블'!$H$15,0))</f>
        <v/>
      </c>
      <c r="Z15" s="72" t="str">
        <f>IF(OR($B15-Z$5&gt;74, $B15-Z$5=73, $B15-Z$5=1, $B15-Z$5&lt;0),"",ROUND(($B15-Z$5)*'수학 표준점수 테이블'!$H$10+Z$5*'수학 표준점수 테이블'!$H$12+'수학 표준점수 테이블'!$H$15,0))</f>
        <v/>
      </c>
      <c r="AA15" s="73" t="str">
        <f>IF(OR($B15-AA$5&gt;74, $B15-AA$5=73, $B15-AA$5=1, $B15-AA$5&lt;0),"",ROUND(($B15-AA$5)*'수학 표준점수 테이블'!$H$10+AA$5*'수학 표준점수 테이블'!$H$12+'수학 표준점수 테이블'!$H$15,0))</f>
        <v/>
      </c>
      <c r="AB15" s="34"/>
      <c r="AC15" s="34">
        <f t="shared" si="1"/>
        <v>140</v>
      </c>
      <c r="AD15" s="34">
        <f t="shared" si="2"/>
        <v>140</v>
      </c>
      <c r="AE15" s="36">
        <f t="shared" si="3"/>
        <v>140</v>
      </c>
      <c r="AF15" s="36">
        <f t="shared" si="4"/>
        <v>1</v>
      </c>
      <c r="AG15" s="36">
        <f t="shared" si="4"/>
        <v>1</v>
      </c>
      <c r="AH15" s="36">
        <f t="shared" si="5"/>
        <v>1</v>
      </c>
      <c r="AI15" s="194" t="str">
        <f t="shared" si="0"/>
        <v>1등급</v>
      </c>
      <c r="AJ15" s="32" t="e">
        <f>IF(AC15=AD15,VLOOKUP(AE15,'인원 입력 기능'!$B$5:$F$102,6,0), VLOOKUP(AC15,'인원 입력 기능'!$B$5:$F$102,6,0)&amp;" ~ "&amp;VLOOKUP(AD15,'인원 입력 기능'!$B$5:$F$102,6,0))</f>
        <v>#REF!</v>
      </c>
    </row>
    <row r="16" spans="1:40">
      <c r="A16" s="16"/>
      <c r="B16" s="86">
        <v>90</v>
      </c>
      <c r="C16" s="72">
        <f>IF(OR($B16-C$5&gt;74, $B16-C$5=73, $B16-C$5=1, $B16-C$5&lt;0),"",ROUND(($B16-C$5)*'수학 표준점수 테이블'!$H$10+C$5*'수학 표준점수 테이블'!$H$12+'수학 표준점수 테이블'!$H$15,0))</f>
        <v>139</v>
      </c>
      <c r="D16" s="72">
        <f>IF(OR($B16-D$5&gt;74, $B16-D$5=73, $B16-D$5=1, $B16-D$5&lt;0),"",ROUND(($B16-D$5)*'수학 표준점수 테이블'!$H$10+D$5*'수학 표준점수 테이블'!$H$12+'수학 표준점수 테이블'!$H$15,0))</f>
        <v>139</v>
      </c>
      <c r="E16" s="72">
        <f>IF(OR($B16-E$5&gt;74, $B16-E$5=73, $B16-E$5=1, $B16-E$5&lt;0),"",ROUND(($B16-E$5)*'수학 표준점수 테이블'!$H$10+E$5*'수학 표준점수 테이블'!$H$12+'수학 표준점수 테이블'!$H$15,0))</f>
        <v>139</v>
      </c>
      <c r="F16" s="72">
        <f>IF(OR($B16-F$5&gt;74, $B16-F$5=73, $B16-F$5=1, $B16-F$5&lt;0),"",ROUND(($B16-F$5)*'수학 표준점수 테이블'!$H$10+F$5*'수학 표준점수 테이블'!$H$12+'수학 표준점수 테이블'!$H$15,0))</f>
        <v>139</v>
      </c>
      <c r="G16" s="72">
        <f>IF(OR($B16-G$5&gt;74, $B16-G$5=73, $B16-G$5=1, $B16-G$5&lt;0),"",ROUND(($B16-G$5)*'수학 표준점수 테이블'!$H$10+G$5*'수학 표준점수 테이블'!$H$12+'수학 표준점수 테이블'!$H$15,0))</f>
        <v>139</v>
      </c>
      <c r="H16" s="72">
        <f>IF(OR($B16-H$5&gt;74, $B16-H$5=73, $B16-H$5=1, $B16-H$5&lt;0),"",ROUND(($B16-H$5)*'수학 표준점수 테이블'!$H$10+H$5*'수학 표준점수 테이블'!$H$12+'수학 표준점수 테이블'!$H$15,0))</f>
        <v>139</v>
      </c>
      <c r="I16" s="72">
        <f>IF(OR($B16-I$5&gt;74, $B16-I$5=73, $B16-I$5=1, $B16-I$5&lt;0),"",ROUND(($B16-I$5)*'수학 표준점수 테이블'!$H$10+I$5*'수학 표준점수 테이블'!$H$12+'수학 표준점수 테이블'!$H$15,0))</f>
        <v>139</v>
      </c>
      <c r="J16" s="72">
        <f>IF(OR($B16-J$5&gt;74, $B16-J$5=73, $B16-J$5=1, $B16-J$5&lt;0),"",ROUND(($B16-J$5)*'수학 표준점수 테이블'!$H$10+J$5*'수학 표준점수 테이블'!$H$12+'수학 표준점수 테이블'!$H$15,0))</f>
        <v>139</v>
      </c>
      <c r="K16" s="72" t="str">
        <f>IF(OR($B16-K$5&gt;74, $B16-K$5=73, $B16-K$5=1, $B16-K$5&lt;0),"",ROUND(($B16-K$5)*'수학 표준점수 테이블'!$H$10+K$5*'수학 표준점수 테이블'!$H$12+'수학 표준점수 테이블'!$H$15,0))</f>
        <v/>
      </c>
      <c r="L16" s="72">
        <f>IF(OR($B16-L$5&gt;74, $B16-L$5=73, $B16-L$5=1, $B16-L$5&lt;0),"",ROUND(($B16-L$5)*'수학 표준점수 테이블'!$H$10+L$5*'수학 표준점수 테이블'!$H$12+'수학 표준점수 테이블'!$H$15,0))</f>
        <v>139</v>
      </c>
      <c r="M16" s="72" t="str">
        <f>IF(OR($B16-M$5&gt;74, $B16-M$5=73, $B16-M$5=1, $B16-M$5&lt;0),"",ROUND(($B16-M$5)*'수학 표준점수 테이블'!$H$10+M$5*'수학 표준점수 테이블'!$H$12+'수학 표준점수 테이블'!$H$15,0))</f>
        <v/>
      </c>
      <c r="N16" s="72" t="str">
        <f>IF(OR($B16-N$5&gt;74, $B16-N$5=73, $B16-N$5=1, $B16-N$5&lt;0),"",ROUND(($B16-N$5)*'수학 표준점수 테이블'!$H$10+N$5*'수학 표준점수 테이블'!$H$12+'수학 표준점수 테이블'!$H$15,0))</f>
        <v/>
      </c>
      <c r="O16" s="72" t="str">
        <f>IF(OR($B16-O$5&gt;74, $B16-O$5=73, $B16-O$5=1, $B16-O$5&lt;0),"",ROUND(($B16-O$5)*'수학 표준점수 테이블'!$H$10+O$5*'수학 표준점수 테이블'!$H$12+'수학 표준점수 테이블'!$H$15,0))</f>
        <v/>
      </c>
      <c r="P16" s="72" t="str">
        <f>IF(OR($B16-P$5&gt;74, $B16-P$5=73, $B16-P$5=1, $B16-P$5&lt;0),"",ROUND(($B16-P$5)*'수학 표준점수 테이블'!$H$10+P$5*'수학 표준점수 테이블'!$H$12+'수학 표준점수 테이블'!$H$15,0))</f>
        <v/>
      </c>
      <c r="Q16" s="72" t="str">
        <f>IF(OR($B16-Q$5&gt;74, $B16-Q$5=73, $B16-Q$5=1, $B16-Q$5&lt;0),"",ROUND(($B16-Q$5)*'수학 표준점수 테이블'!$H$10+Q$5*'수학 표준점수 테이블'!$H$12+'수학 표준점수 테이블'!$H$15,0))</f>
        <v/>
      </c>
      <c r="R16" s="72" t="str">
        <f>IF(OR($B16-R$5&gt;74, $B16-R$5=73, $B16-R$5=1, $B16-R$5&lt;0),"",ROUND(($B16-R$5)*'수학 표준점수 테이블'!$H$10+R$5*'수학 표준점수 테이블'!$H$12+'수학 표준점수 테이블'!$H$15,0))</f>
        <v/>
      </c>
      <c r="S16" s="72" t="str">
        <f>IF(OR($B16-S$5&gt;74, $B16-S$5=73, $B16-S$5=1, $B16-S$5&lt;0),"",ROUND(($B16-S$5)*'수학 표준점수 테이블'!$H$10+S$5*'수학 표준점수 테이블'!$H$12+'수학 표준점수 테이블'!$H$15,0))</f>
        <v/>
      </c>
      <c r="T16" s="72" t="str">
        <f>IF(OR($B16-T$5&gt;74, $B16-T$5=73, $B16-T$5=1, $B16-T$5&lt;0),"",ROUND(($B16-T$5)*'수학 표준점수 테이블'!$H$10+T$5*'수학 표준점수 테이블'!$H$12+'수학 표준점수 테이블'!$H$15,0))</f>
        <v/>
      </c>
      <c r="U16" s="72" t="str">
        <f>IF(OR($B16-U$5&gt;74, $B16-U$5=73, $B16-U$5=1, $B16-U$5&lt;0),"",ROUND(($B16-U$5)*'수학 표준점수 테이블'!$H$10+U$5*'수학 표준점수 테이블'!$H$12+'수학 표준점수 테이블'!$H$15,0))</f>
        <v/>
      </c>
      <c r="V16" s="72" t="str">
        <f>IF(OR($B16-V$5&gt;74, $B16-V$5=73, $B16-V$5=1, $B16-V$5&lt;0),"",ROUND(($B16-V$5)*'수학 표준점수 테이블'!$H$10+V$5*'수학 표준점수 테이블'!$H$12+'수학 표준점수 테이블'!$H$15,0))</f>
        <v/>
      </c>
      <c r="W16" s="72" t="str">
        <f>IF(OR($B16-W$5&gt;74, $B16-W$5=73, $B16-W$5=1, $B16-W$5&lt;0),"",ROUND(($B16-W$5)*'수학 표준점수 테이블'!$H$10+W$5*'수학 표준점수 테이블'!$H$12+'수학 표준점수 테이블'!$H$15,0))</f>
        <v/>
      </c>
      <c r="X16" s="72" t="str">
        <f>IF(OR($B16-X$5&gt;74, $B16-X$5=73, $B16-X$5=1, $B16-X$5&lt;0),"",ROUND(($B16-X$5)*'수학 표준점수 테이블'!$H$10+X$5*'수학 표준점수 테이블'!$H$12+'수학 표준점수 테이블'!$H$15,0))</f>
        <v/>
      </c>
      <c r="Y16" s="72" t="str">
        <f>IF(OR($B16-Y$5&gt;74, $B16-Y$5=73, $B16-Y$5=1, $B16-Y$5&lt;0),"",ROUND(($B16-Y$5)*'수학 표준점수 테이블'!$H$10+Y$5*'수학 표준점수 테이블'!$H$12+'수학 표준점수 테이블'!$H$15,0))</f>
        <v/>
      </c>
      <c r="Z16" s="72" t="str">
        <f>IF(OR($B16-Z$5&gt;74, $B16-Z$5=73, $B16-Z$5=1, $B16-Z$5&lt;0),"",ROUND(($B16-Z$5)*'수학 표준점수 테이블'!$H$10+Z$5*'수학 표준점수 테이블'!$H$12+'수학 표준점수 테이블'!$H$15,0))</f>
        <v/>
      </c>
      <c r="AA16" s="73" t="str">
        <f>IF(OR($B16-AA$5&gt;74, $B16-AA$5=73, $B16-AA$5=1, $B16-AA$5&lt;0),"",ROUND(($B16-AA$5)*'수학 표준점수 테이블'!$H$10+AA$5*'수학 표준점수 테이블'!$H$12+'수학 표준점수 테이블'!$H$15,0))</f>
        <v/>
      </c>
      <c r="AB16" s="34"/>
      <c r="AC16" s="34">
        <f t="shared" si="1"/>
        <v>139</v>
      </c>
      <c r="AD16" s="34">
        <f t="shared" si="2"/>
        <v>139</v>
      </c>
      <c r="AE16" s="36">
        <f t="shared" si="3"/>
        <v>139</v>
      </c>
      <c r="AF16" s="36">
        <f t="shared" si="4"/>
        <v>1</v>
      </c>
      <c r="AG16" s="36">
        <f t="shared" si="4"/>
        <v>1</v>
      </c>
      <c r="AH16" s="36">
        <f t="shared" si="5"/>
        <v>1</v>
      </c>
      <c r="AI16" s="194" t="str">
        <f t="shared" si="0"/>
        <v>1등급</v>
      </c>
      <c r="AJ16" s="32" t="e">
        <f>IF(AC16=AD16,VLOOKUP(AE16,'인원 입력 기능'!$B$5:$F$102,6,0), VLOOKUP(AC16,'인원 입력 기능'!$B$5:$F$102,6,0)&amp;" ~ "&amp;VLOOKUP(AD16,'인원 입력 기능'!$B$5:$F$102,6,0))</f>
        <v>#REF!</v>
      </c>
    </row>
    <row r="17" spans="1:36">
      <c r="A17" s="16"/>
      <c r="B17" s="86">
        <v>89</v>
      </c>
      <c r="C17" s="72">
        <f>IF(OR($B17-C$5&gt;74, $B17-C$5=73, $B17-C$5=1, $B17-C$5&lt;0),"",ROUND(($B17-C$5)*'수학 표준점수 테이블'!$H$10+C$5*'수학 표준점수 테이블'!$H$12+'수학 표준점수 테이블'!$H$15,0))</f>
        <v>138</v>
      </c>
      <c r="D17" s="72">
        <f>IF(OR($B17-D$5&gt;74, $B17-D$5=73, $B17-D$5=1, $B17-D$5&lt;0),"",ROUND(($B17-D$5)*'수학 표준점수 테이블'!$H$10+D$5*'수학 표준점수 테이블'!$H$12+'수학 표준점수 테이블'!$H$15,0))</f>
        <v>138</v>
      </c>
      <c r="E17" s="72">
        <f>IF(OR($B17-E$5&gt;74, $B17-E$5=73, $B17-E$5=1, $B17-E$5&lt;0),"",ROUND(($B17-E$5)*'수학 표준점수 테이블'!$H$10+E$5*'수학 표준점수 테이블'!$H$12+'수학 표준점수 테이블'!$H$15,0))</f>
        <v>138</v>
      </c>
      <c r="F17" s="72">
        <f>IF(OR($B17-F$5&gt;74, $B17-F$5=73, $B17-F$5=1, $B17-F$5&lt;0),"",ROUND(($B17-F$5)*'수학 표준점수 테이블'!$H$10+F$5*'수학 표준점수 테이블'!$H$12+'수학 표준점수 테이블'!$H$15,0))</f>
        <v>138</v>
      </c>
      <c r="G17" s="72">
        <f>IF(OR($B17-G$5&gt;74, $B17-G$5=73, $B17-G$5=1, $B17-G$5&lt;0),"",ROUND(($B17-G$5)*'수학 표준점수 테이블'!$H$10+G$5*'수학 표준점수 테이블'!$H$12+'수학 표준점수 테이블'!$H$15,0))</f>
        <v>138</v>
      </c>
      <c r="H17" s="72">
        <f>IF(OR($B17-H$5&gt;74, $B17-H$5=73, $B17-H$5=1, $B17-H$5&lt;0),"",ROUND(($B17-H$5)*'수학 표준점수 테이블'!$H$10+H$5*'수학 표준점수 테이블'!$H$12+'수학 표준점수 테이블'!$H$15,0))</f>
        <v>138</v>
      </c>
      <c r="I17" s="72">
        <f>IF(OR($B17-I$5&gt;74, $B17-I$5=73, $B17-I$5=1, $B17-I$5&lt;0),"",ROUND(($B17-I$5)*'수학 표준점수 테이블'!$H$10+I$5*'수학 표준점수 테이블'!$H$12+'수학 표준점수 테이블'!$H$15,0))</f>
        <v>138</v>
      </c>
      <c r="J17" s="72">
        <f>IF(OR($B17-J$5&gt;74, $B17-J$5=73, $B17-J$5=1, $B17-J$5&lt;0),"",ROUND(($B17-J$5)*'수학 표준점수 테이블'!$H$10+J$5*'수학 표준점수 테이블'!$H$12+'수학 표준점수 테이블'!$H$15,0))</f>
        <v>138</v>
      </c>
      <c r="K17" s="72">
        <f>IF(OR($B17-K$5&gt;74, $B17-K$5=73, $B17-K$5=1, $B17-K$5&lt;0),"",ROUND(($B17-K$5)*'수학 표준점수 테이블'!$H$10+K$5*'수학 표준점수 테이블'!$H$12+'수학 표준점수 테이블'!$H$15,0))</f>
        <v>138</v>
      </c>
      <c r="L17" s="72" t="str">
        <f>IF(OR($B17-L$5&gt;74, $B17-L$5=73, $B17-L$5=1, $B17-L$5&lt;0),"",ROUND(($B17-L$5)*'수학 표준점수 테이블'!$H$10+L$5*'수학 표준점수 테이블'!$H$12+'수학 표준점수 테이블'!$H$15,0))</f>
        <v/>
      </c>
      <c r="M17" s="72">
        <f>IF(OR($B17-M$5&gt;74, $B17-M$5=73, $B17-M$5=1, $B17-M$5&lt;0),"",ROUND(($B17-M$5)*'수학 표준점수 테이블'!$H$10+M$5*'수학 표준점수 테이블'!$H$12+'수학 표준점수 테이블'!$H$15,0))</f>
        <v>138</v>
      </c>
      <c r="N17" s="72" t="str">
        <f>IF(OR($B17-N$5&gt;74, $B17-N$5=73, $B17-N$5=1, $B17-N$5&lt;0),"",ROUND(($B17-N$5)*'수학 표준점수 테이블'!$H$10+N$5*'수학 표준점수 테이블'!$H$12+'수학 표준점수 테이블'!$H$15,0))</f>
        <v/>
      </c>
      <c r="O17" s="72" t="str">
        <f>IF(OR($B17-O$5&gt;74, $B17-O$5=73, $B17-O$5=1, $B17-O$5&lt;0),"",ROUND(($B17-O$5)*'수학 표준점수 테이블'!$H$10+O$5*'수학 표준점수 테이블'!$H$12+'수학 표준점수 테이블'!$H$15,0))</f>
        <v/>
      </c>
      <c r="P17" s="72" t="str">
        <f>IF(OR($B17-P$5&gt;74, $B17-P$5=73, $B17-P$5=1, $B17-P$5&lt;0),"",ROUND(($B17-P$5)*'수학 표준점수 테이블'!$H$10+P$5*'수학 표준점수 테이블'!$H$12+'수학 표준점수 테이블'!$H$15,0))</f>
        <v/>
      </c>
      <c r="Q17" s="72" t="str">
        <f>IF(OR($B17-Q$5&gt;74, $B17-Q$5=73, $B17-Q$5=1, $B17-Q$5&lt;0),"",ROUND(($B17-Q$5)*'수학 표준점수 테이블'!$H$10+Q$5*'수학 표준점수 테이블'!$H$12+'수학 표준점수 테이블'!$H$15,0))</f>
        <v/>
      </c>
      <c r="R17" s="72" t="str">
        <f>IF(OR($B17-R$5&gt;74, $B17-R$5=73, $B17-R$5=1, $B17-R$5&lt;0),"",ROUND(($B17-R$5)*'수학 표준점수 테이블'!$H$10+R$5*'수학 표준점수 테이블'!$H$12+'수학 표준점수 테이블'!$H$15,0))</f>
        <v/>
      </c>
      <c r="S17" s="72" t="str">
        <f>IF(OR($B17-S$5&gt;74, $B17-S$5=73, $B17-S$5=1, $B17-S$5&lt;0),"",ROUND(($B17-S$5)*'수학 표준점수 테이블'!$H$10+S$5*'수학 표준점수 테이블'!$H$12+'수학 표준점수 테이블'!$H$15,0))</f>
        <v/>
      </c>
      <c r="T17" s="72" t="str">
        <f>IF(OR($B17-T$5&gt;74, $B17-T$5=73, $B17-T$5=1, $B17-T$5&lt;0),"",ROUND(($B17-T$5)*'수학 표준점수 테이블'!$H$10+T$5*'수학 표준점수 테이블'!$H$12+'수학 표준점수 테이블'!$H$15,0))</f>
        <v/>
      </c>
      <c r="U17" s="72" t="str">
        <f>IF(OR($B17-U$5&gt;74, $B17-U$5=73, $B17-U$5=1, $B17-U$5&lt;0),"",ROUND(($B17-U$5)*'수학 표준점수 테이블'!$H$10+U$5*'수학 표준점수 테이블'!$H$12+'수학 표준점수 테이블'!$H$15,0))</f>
        <v/>
      </c>
      <c r="V17" s="72" t="str">
        <f>IF(OR($B17-V$5&gt;74, $B17-V$5=73, $B17-V$5=1, $B17-V$5&lt;0),"",ROUND(($B17-V$5)*'수학 표준점수 테이블'!$H$10+V$5*'수학 표준점수 테이블'!$H$12+'수학 표준점수 테이블'!$H$15,0))</f>
        <v/>
      </c>
      <c r="W17" s="72" t="str">
        <f>IF(OR($B17-W$5&gt;74, $B17-W$5=73, $B17-W$5=1, $B17-W$5&lt;0),"",ROUND(($B17-W$5)*'수학 표준점수 테이블'!$H$10+W$5*'수학 표준점수 테이블'!$H$12+'수학 표준점수 테이블'!$H$15,0))</f>
        <v/>
      </c>
      <c r="X17" s="72" t="str">
        <f>IF(OR($B17-X$5&gt;74, $B17-X$5=73, $B17-X$5=1, $B17-X$5&lt;0),"",ROUND(($B17-X$5)*'수학 표준점수 테이블'!$H$10+X$5*'수학 표준점수 테이블'!$H$12+'수학 표준점수 테이블'!$H$15,0))</f>
        <v/>
      </c>
      <c r="Y17" s="72" t="str">
        <f>IF(OR($B17-Y$5&gt;74, $B17-Y$5=73, $B17-Y$5=1, $B17-Y$5&lt;0),"",ROUND(($B17-Y$5)*'수학 표준점수 테이블'!$H$10+Y$5*'수학 표준점수 테이블'!$H$12+'수학 표준점수 테이블'!$H$15,0))</f>
        <v/>
      </c>
      <c r="Z17" s="72" t="str">
        <f>IF(OR($B17-Z$5&gt;74, $B17-Z$5=73, $B17-Z$5=1, $B17-Z$5&lt;0),"",ROUND(($B17-Z$5)*'수학 표준점수 테이블'!$H$10+Z$5*'수학 표준점수 테이블'!$H$12+'수학 표준점수 테이블'!$H$15,0))</f>
        <v/>
      </c>
      <c r="AA17" s="73" t="str">
        <f>IF(OR($B17-AA$5&gt;74, $B17-AA$5=73, $B17-AA$5=1, $B17-AA$5&lt;0),"",ROUND(($B17-AA$5)*'수학 표준점수 테이블'!$H$10+AA$5*'수학 표준점수 테이블'!$H$12+'수학 표준점수 테이블'!$H$15,0))</f>
        <v/>
      </c>
      <c r="AB17" s="34"/>
      <c r="AC17" s="34">
        <f t="shared" si="1"/>
        <v>138</v>
      </c>
      <c r="AD17" s="34">
        <f t="shared" si="2"/>
        <v>138</v>
      </c>
      <c r="AE17" s="36">
        <f t="shared" si="3"/>
        <v>138</v>
      </c>
      <c r="AF17" s="36">
        <f t="shared" si="4"/>
        <v>1</v>
      </c>
      <c r="AG17" s="36">
        <f t="shared" si="4"/>
        <v>1</v>
      </c>
      <c r="AH17" s="36">
        <f t="shared" si="5"/>
        <v>1</v>
      </c>
      <c r="AI17" s="194" t="str">
        <f t="shared" si="0"/>
        <v>1등급</v>
      </c>
      <c r="AJ17" s="32" t="e">
        <f>IF(AC17=AD17,VLOOKUP(AE17,'인원 입력 기능'!$B$5:$F$102,6,0), VLOOKUP(AC17,'인원 입력 기능'!$B$5:$F$102,6,0)&amp;" ~ "&amp;VLOOKUP(AD17,'인원 입력 기능'!$B$5:$F$102,6,0))</f>
        <v>#REF!</v>
      </c>
    </row>
    <row r="18" spans="1:36">
      <c r="A18" s="16"/>
      <c r="B18" s="87">
        <v>88</v>
      </c>
      <c r="C18" s="74">
        <f>IF(OR($B18-C$5&gt;74, $B18-C$5=73, $B18-C$5=1, $B18-C$5&lt;0),"",ROUND(($B18-C$5)*'수학 표준점수 테이블'!$H$10+C$5*'수학 표준점수 테이블'!$H$12+'수학 표준점수 테이블'!$H$15,0))</f>
        <v>138</v>
      </c>
      <c r="D18" s="74">
        <f>IF(OR($B18-D$5&gt;74, $B18-D$5=73, $B18-D$5=1, $B18-D$5&lt;0),"",ROUND(($B18-D$5)*'수학 표준점수 테이블'!$H$10+D$5*'수학 표준점수 테이블'!$H$12+'수학 표준점수 테이블'!$H$15,0))</f>
        <v>137</v>
      </c>
      <c r="E18" s="74">
        <f>IF(OR($B18-E$5&gt;74, $B18-E$5=73, $B18-E$5=1, $B18-E$5&lt;0),"",ROUND(($B18-E$5)*'수학 표준점수 테이블'!$H$10+E$5*'수학 표준점수 테이블'!$H$12+'수학 표준점수 테이블'!$H$15,0))</f>
        <v>137</v>
      </c>
      <c r="F18" s="74">
        <f>IF(OR($B18-F$5&gt;74, $B18-F$5=73, $B18-F$5=1, $B18-F$5&lt;0),"",ROUND(($B18-F$5)*'수학 표준점수 테이블'!$H$10+F$5*'수학 표준점수 테이블'!$H$12+'수학 표준점수 테이블'!$H$15,0))</f>
        <v>137</v>
      </c>
      <c r="G18" s="74">
        <f>IF(OR($B18-G$5&gt;74, $B18-G$5=73, $B18-G$5=1, $B18-G$5&lt;0),"",ROUND(($B18-G$5)*'수학 표준점수 테이블'!$H$10+G$5*'수학 표준점수 테이블'!$H$12+'수학 표준점수 테이블'!$H$15,0))</f>
        <v>137</v>
      </c>
      <c r="H18" s="74">
        <f>IF(OR($B18-H$5&gt;74, $B18-H$5=73, $B18-H$5=1, $B18-H$5&lt;0),"",ROUND(($B18-H$5)*'수학 표준점수 테이블'!$H$10+H$5*'수학 표준점수 테이블'!$H$12+'수학 표준점수 테이블'!$H$15,0))</f>
        <v>137</v>
      </c>
      <c r="I18" s="74">
        <f>IF(OR($B18-I$5&gt;74, $B18-I$5=73, $B18-I$5=1, $B18-I$5&lt;0),"",ROUND(($B18-I$5)*'수학 표준점수 테이블'!$H$10+I$5*'수학 표준점수 테이블'!$H$12+'수학 표준점수 테이블'!$H$15,0))</f>
        <v>137</v>
      </c>
      <c r="J18" s="74">
        <f>IF(OR($B18-J$5&gt;74, $B18-J$5=73, $B18-J$5=1, $B18-J$5&lt;0),"",ROUND(($B18-J$5)*'수학 표준점수 테이블'!$H$10+J$5*'수학 표준점수 테이블'!$H$12+'수학 표준점수 테이블'!$H$15,0))</f>
        <v>137</v>
      </c>
      <c r="K18" s="74">
        <f>IF(OR($B18-K$5&gt;74, $B18-K$5=73, $B18-K$5=1, $B18-K$5&lt;0),"",ROUND(($B18-K$5)*'수학 표준점수 테이블'!$H$10+K$5*'수학 표준점수 테이블'!$H$12+'수학 표준점수 테이블'!$H$15,0))</f>
        <v>137</v>
      </c>
      <c r="L18" s="74">
        <f>IF(OR($B18-L$5&gt;74, $B18-L$5=73, $B18-L$5=1, $B18-L$5&lt;0),"",ROUND(($B18-L$5)*'수학 표준점수 테이블'!$H$10+L$5*'수학 표준점수 테이블'!$H$12+'수학 표준점수 테이블'!$H$15,0))</f>
        <v>137</v>
      </c>
      <c r="M18" s="74" t="str">
        <f>IF(OR($B18-M$5&gt;74, $B18-M$5=73, $B18-M$5=1, $B18-M$5&lt;0),"",ROUND(($B18-M$5)*'수학 표준점수 테이블'!$H$10+M$5*'수학 표준점수 테이블'!$H$12+'수학 표준점수 테이블'!$H$15,0))</f>
        <v/>
      </c>
      <c r="N18" s="74">
        <f>IF(OR($B18-N$5&gt;74, $B18-N$5=73, $B18-N$5=1, $B18-N$5&lt;0),"",ROUND(($B18-N$5)*'수학 표준점수 테이블'!$H$10+N$5*'수학 표준점수 테이블'!$H$12+'수학 표준점수 테이블'!$H$15,0))</f>
        <v>137</v>
      </c>
      <c r="O18" s="74" t="str">
        <f>IF(OR($B18-O$5&gt;74, $B18-O$5=73, $B18-O$5=1, $B18-O$5&lt;0),"",ROUND(($B18-O$5)*'수학 표준점수 테이블'!$H$10+O$5*'수학 표준점수 테이블'!$H$12+'수학 표준점수 테이블'!$H$15,0))</f>
        <v/>
      </c>
      <c r="P18" s="74" t="str">
        <f>IF(OR($B18-P$5&gt;74, $B18-P$5=73, $B18-P$5=1, $B18-P$5&lt;0),"",ROUND(($B18-P$5)*'수학 표준점수 테이블'!$H$10+P$5*'수학 표준점수 테이블'!$H$12+'수학 표준점수 테이블'!$H$15,0))</f>
        <v/>
      </c>
      <c r="Q18" s="74" t="str">
        <f>IF(OR($B18-Q$5&gt;74, $B18-Q$5=73, $B18-Q$5=1, $B18-Q$5&lt;0),"",ROUND(($B18-Q$5)*'수학 표준점수 테이블'!$H$10+Q$5*'수학 표준점수 테이블'!$H$12+'수학 표준점수 테이블'!$H$15,0))</f>
        <v/>
      </c>
      <c r="R18" s="74" t="str">
        <f>IF(OR($B18-R$5&gt;74, $B18-R$5=73, $B18-R$5=1, $B18-R$5&lt;0),"",ROUND(($B18-R$5)*'수학 표준점수 테이블'!$H$10+R$5*'수학 표준점수 테이블'!$H$12+'수학 표준점수 테이블'!$H$15,0))</f>
        <v/>
      </c>
      <c r="S18" s="74" t="str">
        <f>IF(OR($B18-S$5&gt;74, $B18-S$5=73, $B18-S$5=1, $B18-S$5&lt;0),"",ROUND(($B18-S$5)*'수학 표준점수 테이블'!$H$10+S$5*'수학 표준점수 테이블'!$H$12+'수학 표준점수 테이블'!$H$15,0))</f>
        <v/>
      </c>
      <c r="T18" s="74" t="str">
        <f>IF(OR($B18-T$5&gt;74, $B18-T$5=73, $B18-T$5=1, $B18-T$5&lt;0),"",ROUND(($B18-T$5)*'수학 표준점수 테이블'!$H$10+T$5*'수학 표준점수 테이블'!$H$12+'수학 표준점수 테이블'!$H$15,0))</f>
        <v/>
      </c>
      <c r="U18" s="74" t="str">
        <f>IF(OR($B18-U$5&gt;74, $B18-U$5=73, $B18-U$5=1, $B18-U$5&lt;0),"",ROUND(($B18-U$5)*'수학 표준점수 테이블'!$H$10+U$5*'수학 표준점수 테이블'!$H$12+'수학 표준점수 테이블'!$H$15,0))</f>
        <v/>
      </c>
      <c r="V18" s="74" t="str">
        <f>IF(OR($B18-V$5&gt;74, $B18-V$5=73, $B18-V$5=1, $B18-V$5&lt;0),"",ROUND(($B18-V$5)*'수학 표준점수 테이블'!$H$10+V$5*'수학 표준점수 테이블'!$H$12+'수학 표준점수 테이블'!$H$15,0))</f>
        <v/>
      </c>
      <c r="W18" s="74" t="str">
        <f>IF(OR($B18-W$5&gt;74, $B18-W$5=73, $B18-W$5=1, $B18-W$5&lt;0),"",ROUND(($B18-W$5)*'수학 표준점수 테이블'!$H$10+W$5*'수학 표준점수 테이블'!$H$12+'수학 표준점수 테이블'!$H$15,0))</f>
        <v/>
      </c>
      <c r="X18" s="74" t="str">
        <f>IF(OR($B18-X$5&gt;74, $B18-X$5=73, $B18-X$5=1, $B18-X$5&lt;0),"",ROUND(($B18-X$5)*'수학 표준점수 테이블'!$H$10+X$5*'수학 표준점수 테이블'!$H$12+'수학 표준점수 테이블'!$H$15,0))</f>
        <v/>
      </c>
      <c r="Y18" s="74" t="str">
        <f>IF(OR($B18-Y$5&gt;74, $B18-Y$5=73, $B18-Y$5=1, $B18-Y$5&lt;0),"",ROUND(($B18-Y$5)*'수학 표준점수 테이블'!$H$10+Y$5*'수학 표준점수 테이블'!$H$12+'수학 표준점수 테이블'!$H$15,0))</f>
        <v/>
      </c>
      <c r="Z18" s="74" t="str">
        <f>IF(OR($B18-Z$5&gt;74, $B18-Z$5=73, $B18-Z$5=1, $B18-Z$5&lt;0),"",ROUND(($B18-Z$5)*'수학 표준점수 테이블'!$H$10+Z$5*'수학 표준점수 테이블'!$H$12+'수학 표준점수 테이블'!$H$15,0))</f>
        <v/>
      </c>
      <c r="AA18" s="75" t="str">
        <f>IF(OR($B18-AA$5&gt;74, $B18-AA$5=73, $B18-AA$5=1, $B18-AA$5&lt;0),"",ROUND(($B18-AA$5)*'수학 표준점수 테이블'!$H$10+AA$5*'수학 표준점수 테이블'!$H$12+'수학 표준점수 테이블'!$H$15,0))</f>
        <v/>
      </c>
      <c r="AB18" s="34"/>
      <c r="AC18" s="34">
        <f t="shared" si="1"/>
        <v>137</v>
      </c>
      <c r="AD18" s="34">
        <f t="shared" si="2"/>
        <v>138</v>
      </c>
      <c r="AE18" s="36" t="str">
        <f t="shared" si="3"/>
        <v>137 ~ 138</v>
      </c>
      <c r="AF18" s="36">
        <f t="shared" si="4"/>
        <v>1</v>
      </c>
      <c r="AG18" s="36">
        <f t="shared" si="4"/>
        <v>1</v>
      </c>
      <c r="AH18" s="36">
        <f t="shared" si="5"/>
        <v>1</v>
      </c>
      <c r="AI18" s="194" t="str">
        <f t="shared" si="0"/>
        <v>1등급</v>
      </c>
      <c r="AJ18" s="32" t="e">
        <f>IF(AC18=AD18,VLOOKUP(AE18,'인원 입력 기능'!$B$5:$F$102,6,0), VLOOKUP(AC18,'인원 입력 기능'!$B$5:$F$102,6,0)&amp;" ~ "&amp;VLOOKUP(AD18,'인원 입력 기능'!$B$5:$F$102,6,0))</f>
        <v>#REF!</v>
      </c>
    </row>
    <row r="19" spans="1:36">
      <c r="A19" s="16"/>
      <c r="B19" s="87">
        <v>87</v>
      </c>
      <c r="C19" s="74">
        <f>IF(OR($B19-C$5&gt;74, $B19-C$5=73, $B19-C$5=1, $B19-C$5&lt;0),"",ROUND(($B19-C$5)*'수학 표준점수 테이블'!$H$10+C$5*'수학 표준점수 테이블'!$H$12+'수학 표준점수 테이블'!$H$15,0))</f>
        <v>137</v>
      </c>
      <c r="D19" s="74">
        <f>IF(OR($B19-D$5&gt;74, $B19-D$5=73, $B19-D$5=1, $B19-D$5&lt;0),"",ROUND(($B19-D$5)*'수학 표준점수 테이블'!$H$10+D$5*'수학 표준점수 테이블'!$H$12+'수학 표준점수 테이블'!$H$15,0))</f>
        <v>137</v>
      </c>
      <c r="E19" s="74">
        <f>IF(OR($B19-E$5&gt;74, $B19-E$5=73, $B19-E$5=1, $B19-E$5&lt;0),"",ROUND(($B19-E$5)*'수학 표준점수 테이블'!$H$10+E$5*'수학 표준점수 테이블'!$H$12+'수학 표준점수 테이블'!$H$15,0))</f>
        <v>137</v>
      </c>
      <c r="F19" s="74">
        <f>IF(OR($B19-F$5&gt;74, $B19-F$5=73, $B19-F$5=1, $B19-F$5&lt;0),"",ROUND(($B19-F$5)*'수학 표준점수 테이블'!$H$10+F$5*'수학 표준점수 테이블'!$H$12+'수학 표준점수 테이블'!$H$15,0))</f>
        <v>137</v>
      </c>
      <c r="G19" s="74">
        <f>IF(OR($B19-G$5&gt;74, $B19-G$5=73, $B19-G$5=1, $B19-G$5&lt;0),"",ROUND(($B19-G$5)*'수학 표준점수 테이블'!$H$10+G$5*'수학 표준점수 테이블'!$H$12+'수학 표준점수 테이블'!$H$15,0))</f>
        <v>136</v>
      </c>
      <c r="H19" s="74">
        <f>IF(OR($B19-H$5&gt;74, $B19-H$5=73, $B19-H$5=1, $B19-H$5&lt;0),"",ROUND(($B19-H$5)*'수학 표준점수 테이블'!$H$10+H$5*'수학 표준점수 테이블'!$H$12+'수학 표준점수 테이블'!$H$15,0))</f>
        <v>136</v>
      </c>
      <c r="I19" s="74">
        <f>IF(OR($B19-I$5&gt;74, $B19-I$5=73, $B19-I$5=1, $B19-I$5&lt;0),"",ROUND(($B19-I$5)*'수학 표준점수 테이블'!$H$10+I$5*'수학 표준점수 테이블'!$H$12+'수학 표준점수 테이블'!$H$15,0))</f>
        <v>136</v>
      </c>
      <c r="J19" s="74">
        <f>IF(OR($B19-J$5&gt;74, $B19-J$5=73, $B19-J$5=1, $B19-J$5&lt;0),"",ROUND(($B19-J$5)*'수학 표준점수 테이블'!$H$10+J$5*'수학 표준점수 테이블'!$H$12+'수학 표준점수 테이블'!$H$15,0))</f>
        <v>136</v>
      </c>
      <c r="K19" s="74">
        <f>IF(OR($B19-K$5&gt;74, $B19-K$5=73, $B19-K$5=1, $B19-K$5&lt;0),"",ROUND(($B19-K$5)*'수학 표준점수 테이블'!$H$10+K$5*'수학 표준점수 테이블'!$H$12+'수학 표준점수 테이블'!$H$15,0))</f>
        <v>136</v>
      </c>
      <c r="L19" s="74">
        <f>IF(OR($B19-L$5&gt;74, $B19-L$5=73, $B19-L$5=1, $B19-L$5&lt;0),"",ROUND(($B19-L$5)*'수학 표준점수 테이블'!$H$10+L$5*'수학 표준점수 테이블'!$H$12+'수학 표준점수 테이블'!$H$15,0))</f>
        <v>136</v>
      </c>
      <c r="M19" s="74">
        <f>IF(OR($B19-M$5&gt;74, $B19-M$5=73, $B19-M$5=1, $B19-M$5&lt;0),"",ROUND(($B19-M$5)*'수학 표준점수 테이블'!$H$10+M$5*'수학 표준점수 테이블'!$H$12+'수학 표준점수 테이블'!$H$15,0))</f>
        <v>136</v>
      </c>
      <c r="N19" s="74" t="str">
        <f>IF(OR($B19-N$5&gt;74, $B19-N$5=73, $B19-N$5=1, $B19-N$5&lt;0),"",ROUND(($B19-N$5)*'수학 표준점수 테이블'!$H$10+N$5*'수학 표준점수 테이블'!$H$12+'수학 표준점수 테이블'!$H$15,0))</f>
        <v/>
      </c>
      <c r="O19" s="74">
        <f>IF(OR($B19-O$5&gt;74, $B19-O$5=73, $B19-O$5=1, $B19-O$5&lt;0),"",ROUND(($B19-O$5)*'수학 표준점수 테이블'!$H$10+O$5*'수학 표준점수 테이블'!$H$12+'수학 표준점수 테이블'!$H$15,0))</f>
        <v>136</v>
      </c>
      <c r="P19" s="74" t="str">
        <f>IF(OR($B19-P$5&gt;74, $B19-P$5=73, $B19-P$5=1, $B19-P$5&lt;0),"",ROUND(($B19-P$5)*'수학 표준점수 테이블'!$H$10+P$5*'수학 표준점수 테이블'!$H$12+'수학 표준점수 테이블'!$H$15,0))</f>
        <v/>
      </c>
      <c r="Q19" s="74" t="str">
        <f>IF(OR($B19-Q$5&gt;74, $B19-Q$5=73, $B19-Q$5=1, $B19-Q$5&lt;0),"",ROUND(($B19-Q$5)*'수학 표준점수 테이블'!$H$10+Q$5*'수학 표준점수 테이블'!$H$12+'수학 표준점수 테이블'!$H$15,0))</f>
        <v/>
      </c>
      <c r="R19" s="74" t="str">
        <f>IF(OR($B19-R$5&gt;74, $B19-R$5=73, $B19-R$5=1, $B19-R$5&lt;0),"",ROUND(($B19-R$5)*'수학 표준점수 테이블'!$H$10+R$5*'수학 표준점수 테이블'!$H$12+'수학 표준점수 테이블'!$H$15,0))</f>
        <v/>
      </c>
      <c r="S19" s="74" t="str">
        <f>IF(OR($B19-S$5&gt;74, $B19-S$5=73, $B19-S$5=1, $B19-S$5&lt;0),"",ROUND(($B19-S$5)*'수학 표준점수 테이블'!$H$10+S$5*'수학 표준점수 테이블'!$H$12+'수학 표준점수 테이블'!$H$15,0))</f>
        <v/>
      </c>
      <c r="T19" s="74" t="str">
        <f>IF(OR($B19-T$5&gt;74, $B19-T$5=73, $B19-T$5=1, $B19-T$5&lt;0),"",ROUND(($B19-T$5)*'수학 표준점수 테이블'!$H$10+T$5*'수학 표준점수 테이블'!$H$12+'수학 표준점수 테이블'!$H$15,0))</f>
        <v/>
      </c>
      <c r="U19" s="74" t="str">
        <f>IF(OR($B19-U$5&gt;74, $B19-U$5=73, $B19-U$5=1, $B19-U$5&lt;0),"",ROUND(($B19-U$5)*'수학 표준점수 테이블'!$H$10+U$5*'수학 표준점수 테이블'!$H$12+'수학 표준점수 테이블'!$H$15,0))</f>
        <v/>
      </c>
      <c r="V19" s="74" t="str">
        <f>IF(OR($B19-V$5&gt;74, $B19-V$5=73, $B19-V$5=1, $B19-V$5&lt;0),"",ROUND(($B19-V$5)*'수학 표준점수 테이블'!$H$10+V$5*'수학 표준점수 테이블'!$H$12+'수학 표준점수 테이블'!$H$15,0))</f>
        <v/>
      </c>
      <c r="W19" s="74" t="str">
        <f>IF(OR($B19-W$5&gt;74, $B19-W$5=73, $B19-W$5=1, $B19-W$5&lt;0),"",ROUND(($B19-W$5)*'수학 표준점수 테이블'!$H$10+W$5*'수학 표준점수 테이블'!$H$12+'수학 표준점수 테이블'!$H$15,0))</f>
        <v/>
      </c>
      <c r="X19" s="74" t="str">
        <f>IF(OR($B19-X$5&gt;74, $B19-X$5=73, $B19-X$5=1, $B19-X$5&lt;0),"",ROUND(($B19-X$5)*'수학 표준점수 테이블'!$H$10+X$5*'수학 표준점수 테이블'!$H$12+'수학 표준점수 테이블'!$H$15,0))</f>
        <v/>
      </c>
      <c r="Y19" s="74" t="str">
        <f>IF(OR($B19-Y$5&gt;74, $B19-Y$5=73, $B19-Y$5=1, $B19-Y$5&lt;0),"",ROUND(($B19-Y$5)*'수학 표준점수 테이블'!$H$10+Y$5*'수학 표준점수 테이블'!$H$12+'수학 표준점수 테이블'!$H$15,0))</f>
        <v/>
      </c>
      <c r="Z19" s="74" t="str">
        <f>IF(OR($B19-Z$5&gt;74, $B19-Z$5=73, $B19-Z$5=1, $B19-Z$5&lt;0),"",ROUND(($B19-Z$5)*'수학 표준점수 테이블'!$H$10+Z$5*'수학 표준점수 테이블'!$H$12+'수학 표준점수 테이블'!$H$15,0))</f>
        <v/>
      </c>
      <c r="AA19" s="75" t="str">
        <f>IF(OR($B19-AA$5&gt;74, $B19-AA$5=73, $B19-AA$5=1, $B19-AA$5&lt;0),"",ROUND(($B19-AA$5)*'수학 표준점수 테이블'!$H$10+AA$5*'수학 표준점수 테이블'!$H$12+'수학 표준점수 테이블'!$H$15,0))</f>
        <v/>
      </c>
      <c r="AB19" s="34"/>
      <c r="AC19" s="34">
        <f t="shared" si="1"/>
        <v>136</v>
      </c>
      <c r="AD19" s="34">
        <f t="shared" si="2"/>
        <v>137</v>
      </c>
      <c r="AE19" s="36" t="str">
        <f t="shared" si="3"/>
        <v>136 ~ 137</v>
      </c>
      <c r="AF19" s="36">
        <f t="shared" si="4"/>
        <v>1</v>
      </c>
      <c r="AG19" s="36">
        <f t="shared" si="4"/>
        <v>1</v>
      </c>
      <c r="AH19" s="36">
        <f t="shared" si="5"/>
        <v>1</v>
      </c>
      <c r="AI19" s="194" t="str">
        <f t="shared" si="0"/>
        <v>1등급</v>
      </c>
      <c r="AJ19" s="32" t="e">
        <f>IF(AC19=AD19,VLOOKUP(AE19,'인원 입력 기능'!$B$5:$F$102,6,0), VLOOKUP(AC19,'인원 입력 기능'!$B$5:$F$102,6,0)&amp;" ~ "&amp;VLOOKUP(AD19,'인원 입력 기능'!$B$5:$F$102,6,0))</f>
        <v>#REF!</v>
      </c>
    </row>
    <row r="20" spans="1:36">
      <c r="A20" s="16"/>
      <c r="B20" s="87">
        <v>86</v>
      </c>
      <c r="C20" s="74">
        <f>IF(OR($B20-C$5&gt;74, $B20-C$5=73, $B20-C$5=1, $B20-C$5&lt;0),"",ROUND(($B20-C$5)*'수학 표준점수 테이블'!$H$10+C$5*'수학 표준점수 테이블'!$H$12+'수학 표준점수 테이블'!$H$15,0))</f>
        <v>136</v>
      </c>
      <c r="D20" s="74">
        <f>IF(OR($B20-D$5&gt;74, $B20-D$5=73, $B20-D$5=1, $B20-D$5&lt;0),"",ROUND(($B20-D$5)*'수학 표준점수 테이블'!$H$10+D$5*'수학 표준점수 테이블'!$H$12+'수학 표준점수 테이블'!$H$15,0))</f>
        <v>136</v>
      </c>
      <c r="E20" s="74">
        <f>IF(OR($B20-E$5&gt;74, $B20-E$5=73, $B20-E$5=1, $B20-E$5&lt;0),"",ROUND(($B20-E$5)*'수학 표준점수 테이블'!$H$10+E$5*'수학 표준점수 테이블'!$H$12+'수학 표준점수 테이블'!$H$15,0))</f>
        <v>136</v>
      </c>
      <c r="F20" s="74">
        <f>IF(OR($B20-F$5&gt;74, $B20-F$5=73, $B20-F$5=1, $B20-F$5&lt;0),"",ROUND(($B20-F$5)*'수학 표준점수 테이블'!$H$10+F$5*'수학 표준점수 테이블'!$H$12+'수학 표준점수 테이블'!$H$15,0))</f>
        <v>136</v>
      </c>
      <c r="G20" s="74">
        <f>IF(OR($B20-G$5&gt;74, $B20-G$5=73, $B20-G$5=1, $B20-G$5&lt;0),"",ROUND(($B20-G$5)*'수학 표준점수 테이블'!$H$10+G$5*'수학 표준점수 테이블'!$H$12+'수학 표준점수 테이블'!$H$15,0))</f>
        <v>136</v>
      </c>
      <c r="H20" s="74">
        <f>IF(OR($B20-H$5&gt;74, $B20-H$5=73, $B20-H$5=1, $B20-H$5&lt;0),"",ROUND(($B20-H$5)*'수학 표준점수 테이블'!$H$10+H$5*'수학 표준점수 테이블'!$H$12+'수학 표준점수 테이블'!$H$15,0))</f>
        <v>136</v>
      </c>
      <c r="I20" s="74">
        <f>IF(OR($B20-I$5&gt;74, $B20-I$5=73, $B20-I$5=1, $B20-I$5&lt;0),"",ROUND(($B20-I$5)*'수학 표준점수 테이블'!$H$10+I$5*'수학 표준점수 테이블'!$H$12+'수학 표준점수 테이블'!$H$15,0))</f>
        <v>136</v>
      </c>
      <c r="J20" s="74">
        <f>IF(OR($B20-J$5&gt;74, $B20-J$5=73, $B20-J$5=1, $B20-J$5&lt;0),"",ROUND(($B20-J$5)*'수학 표준점수 테이블'!$H$10+J$5*'수학 표준점수 테이블'!$H$12+'수학 표준점수 테이블'!$H$15,0))</f>
        <v>136</v>
      </c>
      <c r="K20" s="74">
        <f>IF(OR($B20-K$5&gt;74, $B20-K$5=73, $B20-K$5=1, $B20-K$5&lt;0),"",ROUND(($B20-K$5)*'수학 표준점수 테이블'!$H$10+K$5*'수학 표준점수 테이블'!$H$12+'수학 표준점수 테이블'!$H$15,0))</f>
        <v>135</v>
      </c>
      <c r="L20" s="74">
        <f>IF(OR($B20-L$5&gt;74, $B20-L$5=73, $B20-L$5=1, $B20-L$5&lt;0),"",ROUND(($B20-L$5)*'수학 표준점수 테이블'!$H$10+L$5*'수학 표준점수 테이블'!$H$12+'수학 표준점수 테이블'!$H$15,0))</f>
        <v>135</v>
      </c>
      <c r="M20" s="74">
        <f>IF(OR($B20-M$5&gt;74, $B20-M$5=73, $B20-M$5=1, $B20-M$5&lt;0),"",ROUND(($B20-M$5)*'수학 표준점수 테이블'!$H$10+M$5*'수학 표준점수 테이블'!$H$12+'수학 표준점수 테이블'!$H$15,0))</f>
        <v>135</v>
      </c>
      <c r="N20" s="74">
        <f>IF(OR($B20-N$5&gt;74, $B20-N$5=73, $B20-N$5=1, $B20-N$5&lt;0),"",ROUND(($B20-N$5)*'수학 표준점수 테이블'!$H$10+N$5*'수학 표준점수 테이블'!$H$12+'수학 표준점수 테이블'!$H$15,0))</f>
        <v>135</v>
      </c>
      <c r="O20" s="74" t="str">
        <f>IF(OR($B20-O$5&gt;74, $B20-O$5=73, $B20-O$5=1, $B20-O$5&lt;0),"",ROUND(($B20-O$5)*'수학 표준점수 테이블'!$H$10+O$5*'수학 표준점수 테이블'!$H$12+'수학 표준점수 테이블'!$H$15,0))</f>
        <v/>
      </c>
      <c r="P20" s="74">
        <f>IF(OR($B20-P$5&gt;74, $B20-P$5=73, $B20-P$5=1, $B20-P$5&lt;0),"",ROUND(($B20-P$5)*'수학 표준점수 테이블'!$H$10+P$5*'수학 표준점수 테이블'!$H$12+'수학 표준점수 테이블'!$H$15,0))</f>
        <v>135</v>
      </c>
      <c r="Q20" s="74" t="str">
        <f>IF(OR($B20-Q$5&gt;74, $B20-Q$5=73, $B20-Q$5=1, $B20-Q$5&lt;0),"",ROUND(($B20-Q$5)*'수학 표준점수 테이블'!$H$10+Q$5*'수학 표준점수 테이블'!$H$12+'수학 표준점수 테이블'!$H$15,0))</f>
        <v/>
      </c>
      <c r="R20" s="74" t="str">
        <f>IF(OR($B20-R$5&gt;74, $B20-R$5=73, $B20-R$5=1, $B20-R$5&lt;0),"",ROUND(($B20-R$5)*'수학 표준점수 테이블'!$H$10+R$5*'수학 표준점수 테이블'!$H$12+'수학 표준점수 테이블'!$H$15,0))</f>
        <v/>
      </c>
      <c r="S20" s="74" t="str">
        <f>IF(OR($B20-S$5&gt;74, $B20-S$5=73, $B20-S$5=1, $B20-S$5&lt;0),"",ROUND(($B20-S$5)*'수학 표준점수 테이블'!$H$10+S$5*'수학 표준점수 테이블'!$H$12+'수학 표준점수 테이블'!$H$15,0))</f>
        <v/>
      </c>
      <c r="T20" s="74" t="str">
        <f>IF(OR($B20-T$5&gt;74, $B20-T$5=73, $B20-T$5=1, $B20-T$5&lt;0),"",ROUND(($B20-T$5)*'수학 표준점수 테이블'!$H$10+T$5*'수학 표준점수 테이블'!$H$12+'수학 표준점수 테이블'!$H$15,0))</f>
        <v/>
      </c>
      <c r="U20" s="74" t="str">
        <f>IF(OR($B20-U$5&gt;74, $B20-U$5=73, $B20-U$5=1, $B20-U$5&lt;0),"",ROUND(($B20-U$5)*'수학 표준점수 테이블'!$H$10+U$5*'수학 표준점수 테이블'!$H$12+'수학 표준점수 테이블'!$H$15,0))</f>
        <v/>
      </c>
      <c r="V20" s="74" t="str">
        <f>IF(OR($B20-V$5&gt;74, $B20-V$5=73, $B20-V$5=1, $B20-V$5&lt;0),"",ROUND(($B20-V$5)*'수학 표준점수 테이블'!$H$10+V$5*'수학 표준점수 테이블'!$H$12+'수학 표준점수 테이블'!$H$15,0))</f>
        <v/>
      </c>
      <c r="W20" s="74" t="str">
        <f>IF(OR($B20-W$5&gt;74, $B20-W$5=73, $B20-W$5=1, $B20-W$5&lt;0),"",ROUND(($B20-W$5)*'수학 표준점수 테이블'!$H$10+W$5*'수학 표준점수 테이블'!$H$12+'수학 표준점수 테이블'!$H$15,0))</f>
        <v/>
      </c>
      <c r="X20" s="74" t="str">
        <f>IF(OR($B20-X$5&gt;74, $B20-X$5=73, $B20-X$5=1, $B20-X$5&lt;0),"",ROUND(($B20-X$5)*'수학 표준점수 테이블'!$H$10+X$5*'수학 표준점수 테이블'!$H$12+'수학 표준점수 테이블'!$H$15,0))</f>
        <v/>
      </c>
      <c r="Y20" s="74" t="str">
        <f>IF(OR($B20-Y$5&gt;74, $B20-Y$5=73, $B20-Y$5=1, $B20-Y$5&lt;0),"",ROUND(($B20-Y$5)*'수학 표준점수 테이블'!$H$10+Y$5*'수학 표준점수 테이블'!$H$12+'수학 표준점수 테이블'!$H$15,0))</f>
        <v/>
      </c>
      <c r="Z20" s="74" t="str">
        <f>IF(OR($B20-Z$5&gt;74, $B20-Z$5=73, $B20-Z$5=1, $B20-Z$5&lt;0),"",ROUND(($B20-Z$5)*'수학 표준점수 테이블'!$H$10+Z$5*'수학 표준점수 테이블'!$H$12+'수학 표준점수 테이블'!$H$15,0))</f>
        <v/>
      </c>
      <c r="AA20" s="75" t="str">
        <f>IF(OR($B20-AA$5&gt;74, $B20-AA$5=73, $B20-AA$5=1, $B20-AA$5&lt;0),"",ROUND(($B20-AA$5)*'수학 표준점수 테이블'!$H$10+AA$5*'수학 표준점수 테이블'!$H$12+'수학 표준점수 테이블'!$H$15,0))</f>
        <v/>
      </c>
      <c r="AB20" s="34"/>
      <c r="AC20" s="34">
        <f t="shared" si="1"/>
        <v>135</v>
      </c>
      <c r="AD20" s="34">
        <f t="shared" si="2"/>
        <v>136</v>
      </c>
      <c r="AE20" s="36" t="str">
        <f t="shared" si="3"/>
        <v>135 ~ 136</v>
      </c>
      <c r="AF20" s="36">
        <f t="shared" si="4"/>
        <v>1</v>
      </c>
      <c r="AG20" s="36">
        <f t="shared" si="4"/>
        <v>1</v>
      </c>
      <c r="AH20" s="36">
        <f t="shared" si="5"/>
        <v>1</v>
      </c>
      <c r="AI20" s="194" t="str">
        <f t="shared" si="0"/>
        <v>1등급</v>
      </c>
      <c r="AJ20" s="32" t="e">
        <f>IF(AC20=AD20,VLOOKUP(AE20,'인원 입력 기능'!$B$5:$F$102,6,0), VLOOKUP(AC20,'인원 입력 기능'!$B$5:$F$102,6,0)&amp;" ~ "&amp;VLOOKUP(AD20,'인원 입력 기능'!$B$5:$F$102,6,0))</f>
        <v>#REF!</v>
      </c>
    </row>
    <row r="21" spans="1:36">
      <c r="A21" s="16"/>
      <c r="B21" s="87">
        <v>85</v>
      </c>
      <c r="C21" s="74">
        <f>IF(OR($B21-C$5&gt;74, $B21-C$5=73, $B21-C$5=1, $B21-C$5&lt;0),"",ROUND(($B21-C$5)*'수학 표준점수 테이블'!$H$10+C$5*'수학 표준점수 테이블'!$H$12+'수학 표준점수 테이블'!$H$15,0))</f>
        <v>135</v>
      </c>
      <c r="D21" s="74">
        <f>IF(OR($B21-D$5&gt;74, $B21-D$5=73, $B21-D$5=1, $B21-D$5&lt;0),"",ROUND(($B21-D$5)*'수학 표준점수 테이블'!$H$10+D$5*'수학 표준점수 테이블'!$H$12+'수학 표준점수 테이블'!$H$15,0))</f>
        <v>135</v>
      </c>
      <c r="E21" s="74">
        <f>IF(OR($B21-E$5&gt;74, $B21-E$5=73, $B21-E$5=1, $B21-E$5&lt;0),"",ROUND(($B21-E$5)*'수학 표준점수 테이블'!$H$10+E$5*'수학 표준점수 테이블'!$H$12+'수학 표준점수 테이블'!$H$15,0))</f>
        <v>135</v>
      </c>
      <c r="F21" s="74">
        <f>IF(OR($B21-F$5&gt;74, $B21-F$5=73, $B21-F$5=1, $B21-F$5&lt;0),"",ROUND(($B21-F$5)*'수학 표준점수 테이블'!$H$10+F$5*'수학 표준점수 테이블'!$H$12+'수학 표준점수 테이블'!$H$15,0))</f>
        <v>135</v>
      </c>
      <c r="G21" s="74">
        <f>IF(OR($B21-G$5&gt;74, $B21-G$5=73, $B21-G$5=1, $B21-G$5&lt;0),"",ROUND(($B21-G$5)*'수학 표준점수 테이블'!$H$10+G$5*'수학 표준점수 테이블'!$H$12+'수학 표준점수 테이블'!$H$15,0))</f>
        <v>135</v>
      </c>
      <c r="H21" s="74">
        <f>IF(OR($B21-H$5&gt;74, $B21-H$5=73, $B21-H$5=1, $B21-H$5&lt;0),"",ROUND(($B21-H$5)*'수학 표준점수 테이블'!$H$10+H$5*'수학 표준점수 테이블'!$H$12+'수학 표준점수 테이블'!$H$15,0))</f>
        <v>135</v>
      </c>
      <c r="I21" s="74">
        <f>IF(OR($B21-I$5&gt;74, $B21-I$5=73, $B21-I$5=1, $B21-I$5&lt;0),"",ROUND(($B21-I$5)*'수학 표준점수 테이블'!$H$10+I$5*'수학 표준점수 테이블'!$H$12+'수학 표준점수 테이블'!$H$15,0))</f>
        <v>135</v>
      </c>
      <c r="J21" s="74">
        <f>IF(OR($B21-J$5&gt;74, $B21-J$5=73, $B21-J$5=1, $B21-J$5&lt;0),"",ROUND(($B21-J$5)*'수학 표준점수 테이블'!$H$10+J$5*'수학 표준점수 테이블'!$H$12+'수학 표준점수 테이블'!$H$15,0))</f>
        <v>135</v>
      </c>
      <c r="K21" s="74">
        <f>IF(OR($B21-K$5&gt;74, $B21-K$5=73, $B21-K$5=1, $B21-K$5&lt;0),"",ROUND(($B21-K$5)*'수학 표준점수 테이블'!$H$10+K$5*'수학 표준점수 테이블'!$H$12+'수학 표준점수 테이블'!$H$15,0))</f>
        <v>135</v>
      </c>
      <c r="L21" s="74">
        <f>IF(OR($B21-L$5&gt;74, $B21-L$5=73, $B21-L$5=1, $B21-L$5&lt;0),"",ROUND(($B21-L$5)*'수학 표준점수 테이블'!$H$10+L$5*'수학 표준점수 테이블'!$H$12+'수학 표준점수 테이블'!$H$15,0))</f>
        <v>135</v>
      </c>
      <c r="M21" s="74">
        <f>IF(OR($B21-M$5&gt;74, $B21-M$5=73, $B21-M$5=1, $B21-M$5&lt;0),"",ROUND(($B21-M$5)*'수학 표준점수 테이블'!$H$10+M$5*'수학 표준점수 테이블'!$H$12+'수학 표준점수 테이블'!$H$15,0))</f>
        <v>135</v>
      </c>
      <c r="N21" s="74">
        <f>IF(OR($B21-N$5&gt;74, $B21-N$5=73, $B21-N$5=1, $B21-N$5&lt;0),"",ROUND(($B21-N$5)*'수학 표준점수 테이블'!$H$10+N$5*'수학 표준점수 테이블'!$H$12+'수학 표준점수 테이블'!$H$15,0))</f>
        <v>135</v>
      </c>
      <c r="O21" s="74">
        <f>IF(OR($B21-O$5&gt;74, $B21-O$5=73, $B21-O$5=1, $B21-O$5&lt;0),"",ROUND(($B21-O$5)*'수학 표준점수 테이블'!$H$10+O$5*'수학 표준점수 테이블'!$H$12+'수학 표준점수 테이블'!$H$15,0))</f>
        <v>134</v>
      </c>
      <c r="P21" s="74" t="str">
        <f>IF(OR($B21-P$5&gt;74, $B21-P$5=73, $B21-P$5=1, $B21-P$5&lt;0),"",ROUND(($B21-P$5)*'수학 표준점수 테이블'!$H$10+P$5*'수학 표준점수 테이블'!$H$12+'수학 표준점수 테이블'!$H$15,0))</f>
        <v/>
      </c>
      <c r="Q21" s="74">
        <f>IF(OR($B21-Q$5&gt;74, $B21-Q$5=73, $B21-Q$5=1, $B21-Q$5&lt;0),"",ROUND(($B21-Q$5)*'수학 표준점수 테이블'!$H$10+Q$5*'수학 표준점수 테이블'!$H$12+'수학 표준점수 테이블'!$H$15,0))</f>
        <v>134</v>
      </c>
      <c r="R21" s="74" t="str">
        <f>IF(OR($B21-R$5&gt;74, $B21-R$5=73, $B21-R$5=1, $B21-R$5&lt;0),"",ROUND(($B21-R$5)*'수학 표준점수 테이블'!$H$10+R$5*'수학 표준점수 테이블'!$H$12+'수학 표준점수 테이블'!$H$15,0))</f>
        <v/>
      </c>
      <c r="S21" s="74" t="str">
        <f>IF(OR($B21-S$5&gt;74, $B21-S$5=73, $B21-S$5=1, $B21-S$5&lt;0),"",ROUND(($B21-S$5)*'수학 표준점수 테이블'!$H$10+S$5*'수학 표준점수 테이블'!$H$12+'수학 표준점수 테이블'!$H$15,0))</f>
        <v/>
      </c>
      <c r="T21" s="74" t="str">
        <f>IF(OR($B21-T$5&gt;74, $B21-T$5=73, $B21-T$5=1, $B21-T$5&lt;0),"",ROUND(($B21-T$5)*'수학 표준점수 테이블'!$H$10+T$5*'수학 표준점수 테이블'!$H$12+'수학 표준점수 테이블'!$H$15,0))</f>
        <v/>
      </c>
      <c r="U21" s="74" t="str">
        <f>IF(OR($B21-U$5&gt;74, $B21-U$5=73, $B21-U$5=1, $B21-U$5&lt;0),"",ROUND(($B21-U$5)*'수학 표준점수 테이블'!$H$10+U$5*'수학 표준점수 테이블'!$H$12+'수학 표준점수 테이블'!$H$15,0))</f>
        <v/>
      </c>
      <c r="V21" s="74" t="str">
        <f>IF(OR($B21-V$5&gt;74, $B21-V$5=73, $B21-V$5=1, $B21-V$5&lt;0),"",ROUND(($B21-V$5)*'수학 표준점수 테이블'!$H$10+V$5*'수학 표준점수 테이블'!$H$12+'수학 표준점수 테이블'!$H$15,0))</f>
        <v/>
      </c>
      <c r="W21" s="74" t="str">
        <f>IF(OR($B21-W$5&gt;74, $B21-W$5=73, $B21-W$5=1, $B21-W$5&lt;0),"",ROUND(($B21-W$5)*'수학 표준점수 테이블'!$H$10+W$5*'수학 표준점수 테이블'!$H$12+'수학 표준점수 테이블'!$H$15,0))</f>
        <v/>
      </c>
      <c r="X21" s="74" t="str">
        <f>IF(OR($B21-X$5&gt;74, $B21-X$5=73, $B21-X$5=1, $B21-X$5&lt;0),"",ROUND(($B21-X$5)*'수학 표준점수 테이블'!$H$10+X$5*'수학 표준점수 테이블'!$H$12+'수학 표준점수 테이블'!$H$15,0))</f>
        <v/>
      </c>
      <c r="Y21" s="74" t="str">
        <f>IF(OR($B21-Y$5&gt;74, $B21-Y$5=73, $B21-Y$5=1, $B21-Y$5&lt;0),"",ROUND(($B21-Y$5)*'수학 표준점수 테이블'!$H$10+Y$5*'수학 표준점수 테이블'!$H$12+'수학 표준점수 테이블'!$H$15,0))</f>
        <v/>
      </c>
      <c r="Z21" s="74" t="str">
        <f>IF(OR($B21-Z$5&gt;74, $B21-Z$5=73, $B21-Z$5=1, $B21-Z$5&lt;0),"",ROUND(($B21-Z$5)*'수학 표준점수 테이블'!$H$10+Z$5*'수학 표준점수 테이블'!$H$12+'수학 표준점수 테이블'!$H$15,0))</f>
        <v/>
      </c>
      <c r="AA21" s="75" t="str">
        <f>IF(OR($B21-AA$5&gt;74, $B21-AA$5=73, $B21-AA$5=1, $B21-AA$5&lt;0),"",ROUND(($B21-AA$5)*'수학 표준점수 테이블'!$H$10+AA$5*'수학 표준점수 테이블'!$H$12+'수학 표준점수 테이블'!$H$15,0))</f>
        <v/>
      </c>
      <c r="AB21" s="34"/>
      <c r="AC21" s="34">
        <f t="shared" si="1"/>
        <v>134</v>
      </c>
      <c r="AD21" s="34">
        <f t="shared" si="2"/>
        <v>135</v>
      </c>
      <c r="AE21" s="36" t="str">
        <f t="shared" si="3"/>
        <v>134 ~ 135</v>
      </c>
      <c r="AF21" s="36">
        <f t="shared" si="4"/>
        <v>1</v>
      </c>
      <c r="AG21" s="36">
        <f t="shared" si="4"/>
        <v>1</v>
      </c>
      <c r="AH21" s="36">
        <f t="shared" si="5"/>
        <v>1</v>
      </c>
      <c r="AI21" s="194" t="str">
        <f t="shared" si="0"/>
        <v>1등급</v>
      </c>
      <c r="AJ21" s="32" t="e">
        <f>IF(AC21=AD21,VLOOKUP(AE21,'인원 입력 기능'!$B$5:$F$102,6,0), VLOOKUP(AC21,'인원 입력 기능'!$B$5:$F$102,6,0)&amp;" ~ "&amp;VLOOKUP(AD21,'인원 입력 기능'!$B$5:$F$102,6,0))</f>
        <v>#REF!</v>
      </c>
    </row>
    <row r="22" spans="1:36">
      <c r="A22" s="16"/>
      <c r="B22" s="88">
        <v>84</v>
      </c>
      <c r="C22" s="76">
        <f>IF(OR($B22-C$5&gt;74, $B22-C$5=73, $B22-C$5=1, $B22-C$5&lt;0),"",ROUND(($B22-C$5)*'수학 표준점수 테이블'!$H$10+C$5*'수학 표준점수 테이블'!$H$12+'수학 표준점수 테이블'!$H$15,0))</f>
        <v>134</v>
      </c>
      <c r="D22" s="76">
        <f>IF(OR($B22-D$5&gt;74, $B22-D$5=73, $B22-D$5=1, $B22-D$5&lt;0),"",ROUND(($B22-D$5)*'수학 표준점수 테이블'!$H$10+D$5*'수학 표준점수 테이블'!$H$12+'수학 표준점수 테이블'!$H$15,0))</f>
        <v>134</v>
      </c>
      <c r="E22" s="76">
        <f>IF(OR($B22-E$5&gt;74, $B22-E$5=73, $B22-E$5=1, $B22-E$5&lt;0),"",ROUND(($B22-E$5)*'수학 표준점수 테이블'!$H$10+E$5*'수학 표준점수 테이블'!$H$12+'수학 표준점수 테이블'!$H$15,0))</f>
        <v>134</v>
      </c>
      <c r="F22" s="76">
        <f>IF(OR($B22-F$5&gt;74, $B22-F$5=73, $B22-F$5=1, $B22-F$5&lt;0),"",ROUND(($B22-F$5)*'수학 표준점수 테이블'!$H$10+F$5*'수학 표준점수 테이블'!$H$12+'수학 표준점수 테이블'!$H$15,0))</f>
        <v>134</v>
      </c>
      <c r="G22" s="76">
        <f>IF(OR($B22-G$5&gt;74, $B22-G$5=73, $B22-G$5=1, $B22-G$5&lt;0),"",ROUND(($B22-G$5)*'수학 표준점수 테이블'!$H$10+G$5*'수학 표준점수 테이블'!$H$12+'수학 표준점수 테이블'!$H$15,0))</f>
        <v>134</v>
      </c>
      <c r="H22" s="76">
        <f>IF(OR($B22-H$5&gt;74, $B22-H$5=73, $B22-H$5=1, $B22-H$5&lt;0),"",ROUND(($B22-H$5)*'수학 표준점수 테이블'!$H$10+H$5*'수학 표준점수 테이블'!$H$12+'수학 표준점수 테이블'!$H$15,0))</f>
        <v>134</v>
      </c>
      <c r="I22" s="76">
        <f>IF(OR($B22-I$5&gt;74, $B22-I$5=73, $B22-I$5=1, $B22-I$5&lt;0),"",ROUND(($B22-I$5)*'수학 표준점수 테이블'!$H$10+I$5*'수학 표준점수 테이블'!$H$12+'수학 표준점수 테이블'!$H$15,0))</f>
        <v>134</v>
      </c>
      <c r="J22" s="76">
        <f>IF(OR($B22-J$5&gt;74, $B22-J$5=73, $B22-J$5=1, $B22-J$5&lt;0),"",ROUND(($B22-J$5)*'수학 표준점수 테이블'!$H$10+J$5*'수학 표준점수 테이블'!$H$12+'수학 표준점수 테이블'!$H$15,0))</f>
        <v>134</v>
      </c>
      <c r="K22" s="76">
        <f>IF(OR($B22-K$5&gt;74, $B22-K$5=73, $B22-K$5=1, $B22-K$5&lt;0),"",ROUND(($B22-K$5)*'수학 표준점수 테이블'!$H$10+K$5*'수학 표준점수 테이블'!$H$12+'수학 표준점수 테이블'!$H$15,0))</f>
        <v>134</v>
      </c>
      <c r="L22" s="76">
        <f>IF(OR($B22-L$5&gt;74, $B22-L$5=73, $B22-L$5=1, $B22-L$5&lt;0),"",ROUND(($B22-L$5)*'수학 표준점수 테이블'!$H$10+L$5*'수학 표준점수 테이블'!$H$12+'수학 표준점수 테이블'!$H$15,0))</f>
        <v>134</v>
      </c>
      <c r="M22" s="76">
        <f>IF(OR($B22-M$5&gt;74, $B22-M$5=73, $B22-M$5=1, $B22-M$5&lt;0),"",ROUND(($B22-M$5)*'수학 표준점수 테이블'!$H$10+M$5*'수학 표준점수 테이블'!$H$12+'수학 표준점수 테이블'!$H$15,0))</f>
        <v>134</v>
      </c>
      <c r="N22" s="76">
        <f>IF(OR($B22-N$5&gt;74, $B22-N$5=73, $B22-N$5=1, $B22-N$5&lt;0),"",ROUND(($B22-N$5)*'수학 표준점수 테이블'!$H$10+N$5*'수학 표준점수 테이블'!$H$12+'수학 표준점수 테이블'!$H$15,0))</f>
        <v>134</v>
      </c>
      <c r="O22" s="76">
        <f>IF(OR($B22-O$5&gt;74, $B22-O$5=73, $B22-O$5=1, $B22-O$5&lt;0),"",ROUND(($B22-O$5)*'수학 표준점수 테이블'!$H$10+O$5*'수학 표준점수 테이블'!$H$12+'수학 표준점수 테이블'!$H$15,0))</f>
        <v>134</v>
      </c>
      <c r="P22" s="76">
        <f>IF(OR($B22-P$5&gt;74, $B22-P$5=73, $B22-P$5=1, $B22-P$5&lt;0),"",ROUND(($B22-P$5)*'수학 표준점수 테이블'!$H$10+P$5*'수학 표준점수 테이블'!$H$12+'수학 표준점수 테이블'!$H$15,0))</f>
        <v>134</v>
      </c>
      <c r="Q22" s="76" t="str">
        <f>IF(OR($B22-Q$5&gt;74, $B22-Q$5=73, $B22-Q$5=1, $B22-Q$5&lt;0),"",ROUND(($B22-Q$5)*'수학 표준점수 테이블'!$H$10+Q$5*'수학 표준점수 테이블'!$H$12+'수학 표준점수 테이블'!$H$15,0))</f>
        <v/>
      </c>
      <c r="R22" s="76">
        <f>IF(OR($B22-R$5&gt;74, $B22-R$5=73, $B22-R$5=1, $B22-R$5&lt;0),"",ROUND(($B22-R$5)*'수학 표준점수 테이블'!$H$10+R$5*'수학 표준점수 테이블'!$H$12+'수학 표준점수 테이블'!$H$15,0))</f>
        <v>134</v>
      </c>
      <c r="S22" s="76" t="str">
        <f>IF(OR($B22-S$5&gt;74, $B22-S$5=73, $B22-S$5=1, $B22-S$5&lt;0),"",ROUND(($B22-S$5)*'수학 표준점수 테이블'!$H$10+S$5*'수학 표준점수 테이블'!$H$12+'수학 표준점수 테이블'!$H$15,0))</f>
        <v/>
      </c>
      <c r="T22" s="76" t="str">
        <f>IF(OR($B22-T$5&gt;74, $B22-T$5=73, $B22-T$5=1, $B22-T$5&lt;0),"",ROUND(($B22-T$5)*'수학 표준점수 테이블'!$H$10+T$5*'수학 표준점수 테이블'!$H$12+'수학 표준점수 테이블'!$H$15,0))</f>
        <v/>
      </c>
      <c r="U22" s="76" t="str">
        <f>IF(OR($B22-U$5&gt;74, $B22-U$5=73, $B22-U$5=1, $B22-U$5&lt;0),"",ROUND(($B22-U$5)*'수학 표준점수 테이블'!$H$10+U$5*'수학 표준점수 테이블'!$H$12+'수학 표준점수 테이블'!$H$15,0))</f>
        <v/>
      </c>
      <c r="V22" s="76" t="str">
        <f>IF(OR($B22-V$5&gt;74, $B22-V$5=73, $B22-V$5=1, $B22-V$5&lt;0),"",ROUND(($B22-V$5)*'수학 표준점수 테이블'!$H$10+V$5*'수학 표준점수 테이블'!$H$12+'수학 표준점수 테이블'!$H$15,0))</f>
        <v/>
      </c>
      <c r="W22" s="76" t="str">
        <f>IF(OR($B22-W$5&gt;74, $B22-W$5=73, $B22-W$5=1, $B22-W$5&lt;0),"",ROUND(($B22-W$5)*'수학 표준점수 테이블'!$H$10+W$5*'수학 표준점수 테이블'!$H$12+'수학 표준점수 테이블'!$H$15,0))</f>
        <v/>
      </c>
      <c r="X22" s="76" t="str">
        <f>IF(OR($B22-X$5&gt;74, $B22-X$5=73, $B22-X$5=1, $B22-X$5&lt;0),"",ROUND(($B22-X$5)*'수학 표준점수 테이블'!$H$10+X$5*'수학 표준점수 테이블'!$H$12+'수학 표준점수 테이블'!$H$15,0))</f>
        <v/>
      </c>
      <c r="Y22" s="76" t="str">
        <f>IF(OR($B22-Y$5&gt;74, $B22-Y$5=73, $B22-Y$5=1, $B22-Y$5&lt;0),"",ROUND(($B22-Y$5)*'수학 표준점수 테이블'!$H$10+Y$5*'수학 표준점수 테이블'!$H$12+'수학 표준점수 테이블'!$H$15,0))</f>
        <v/>
      </c>
      <c r="Z22" s="76" t="str">
        <f>IF(OR($B22-Z$5&gt;74, $B22-Z$5=73, $B22-Z$5=1, $B22-Z$5&lt;0),"",ROUND(($B22-Z$5)*'수학 표준점수 테이블'!$H$10+Z$5*'수학 표준점수 테이블'!$H$12+'수학 표준점수 테이블'!$H$15,0))</f>
        <v/>
      </c>
      <c r="AA22" s="77" t="str">
        <f>IF(OR($B22-AA$5&gt;74, $B22-AA$5=73, $B22-AA$5=1, $B22-AA$5&lt;0),"",ROUND(($B22-AA$5)*'수학 표준점수 테이블'!$H$10+AA$5*'수학 표준점수 테이블'!$H$12+'수학 표준점수 테이블'!$H$15,0))</f>
        <v/>
      </c>
      <c r="AB22" s="34"/>
      <c r="AC22" s="34">
        <f t="shared" si="1"/>
        <v>134</v>
      </c>
      <c r="AD22" s="34">
        <f t="shared" si="2"/>
        <v>134</v>
      </c>
      <c r="AE22" s="36">
        <f t="shared" si="3"/>
        <v>134</v>
      </c>
      <c r="AF22" s="36">
        <f t="shared" si="4"/>
        <v>1</v>
      </c>
      <c r="AG22" s="36">
        <f t="shared" si="4"/>
        <v>1</v>
      </c>
      <c r="AH22" s="36">
        <f t="shared" si="5"/>
        <v>1</v>
      </c>
      <c r="AI22" s="194" t="str">
        <f t="shared" si="0"/>
        <v>1등급</v>
      </c>
      <c r="AJ22" s="32" t="e">
        <f>IF(AC22=AD22,VLOOKUP(AE22,'인원 입력 기능'!$B$5:$F$102,6,0), VLOOKUP(AC22,'인원 입력 기능'!$B$5:$F$102,6,0)&amp;" ~ "&amp;VLOOKUP(AD22,'인원 입력 기능'!$B$5:$F$102,6,0))</f>
        <v>#REF!</v>
      </c>
    </row>
    <row r="23" spans="1:36">
      <c r="A23" s="16"/>
      <c r="B23" s="88">
        <v>83</v>
      </c>
      <c r="C23" s="76">
        <f>IF(OR($B23-C$5&gt;74, $B23-C$5=73, $B23-C$5=1, $B23-C$5&lt;0),"",ROUND(($B23-C$5)*'수학 표준점수 테이블'!$H$10+C$5*'수학 표준점수 테이블'!$H$12+'수학 표준점수 테이블'!$H$15,0))</f>
        <v>133</v>
      </c>
      <c r="D23" s="76">
        <f>IF(OR($B23-D$5&gt;74, $B23-D$5=73, $B23-D$5=1, $B23-D$5&lt;0),"",ROUND(($B23-D$5)*'수학 표준점수 테이블'!$H$10+D$5*'수학 표준점수 테이블'!$H$12+'수학 표준점수 테이블'!$H$15,0))</f>
        <v>133</v>
      </c>
      <c r="E23" s="76">
        <f>IF(OR($B23-E$5&gt;74, $B23-E$5=73, $B23-E$5=1, $B23-E$5&lt;0),"",ROUND(($B23-E$5)*'수학 표준점수 테이블'!$H$10+E$5*'수학 표준점수 테이블'!$H$12+'수학 표준점수 테이블'!$H$15,0))</f>
        <v>133</v>
      </c>
      <c r="F23" s="76">
        <f>IF(OR($B23-F$5&gt;74, $B23-F$5=73, $B23-F$5=1, $B23-F$5&lt;0),"",ROUND(($B23-F$5)*'수학 표준점수 테이블'!$H$10+F$5*'수학 표준점수 테이블'!$H$12+'수학 표준점수 테이블'!$H$15,0))</f>
        <v>133</v>
      </c>
      <c r="G23" s="76">
        <f>IF(OR($B23-G$5&gt;74, $B23-G$5=73, $B23-G$5=1, $B23-G$5&lt;0),"",ROUND(($B23-G$5)*'수학 표준점수 테이블'!$H$10+G$5*'수학 표준점수 테이블'!$H$12+'수학 표준점수 테이블'!$H$15,0))</f>
        <v>133</v>
      </c>
      <c r="H23" s="76">
        <f>IF(OR($B23-H$5&gt;74, $B23-H$5=73, $B23-H$5=1, $B23-H$5&lt;0),"",ROUND(($B23-H$5)*'수학 표준점수 테이블'!$H$10+H$5*'수학 표준점수 테이블'!$H$12+'수학 표준점수 테이블'!$H$15,0))</f>
        <v>133</v>
      </c>
      <c r="I23" s="76">
        <f>IF(OR($B23-I$5&gt;74, $B23-I$5=73, $B23-I$5=1, $B23-I$5&lt;0),"",ROUND(($B23-I$5)*'수학 표준점수 테이블'!$H$10+I$5*'수학 표준점수 테이블'!$H$12+'수학 표준점수 테이블'!$H$15,0))</f>
        <v>133</v>
      </c>
      <c r="J23" s="76">
        <f>IF(OR($B23-J$5&gt;74, $B23-J$5=73, $B23-J$5=1, $B23-J$5&lt;0),"",ROUND(($B23-J$5)*'수학 표준점수 테이블'!$H$10+J$5*'수학 표준점수 테이블'!$H$12+'수학 표준점수 테이블'!$H$15,0))</f>
        <v>133</v>
      </c>
      <c r="K23" s="76">
        <f>IF(OR($B23-K$5&gt;74, $B23-K$5=73, $B23-K$5=1, $B23-K$5&lt;0),"",ROUND(($B23-K$5)*'수학 표준점수 테이블'!$H$10+K$5*'수학 표준점수 테이블'!$H$12+'수학 표준점수 테이블'!$H$15,0))</f>
        <v>133</v>
      </c>
      <c r="L23" s="76">
        <f>IF(OR($B23-L$5&gt;74, $B23-L$5=73, $B23-L$5=1, $B23-L$5&lt;0),"",ROUND(($B23-L$5)*'수학 표준점수 테이블'!$H$10+L$5*'수학 표준점수 테이블'!$H$12+'수학 표준점수 테이블'!$H$15,0))</f>
        <v>133</v>
      </c>
      <c r="M23" s="76">
        <f>IF(OR($B23-M$5&gt;74, $B23-M$5=73, $B23-M$5=1, $B23-M$5&lt;0),"",ROUND(($B23-M$5)*'수학 표준점수 테이블'!$H$10+M$5*'수학 표준점수 테이블'!$H$12+'수학 표준점수 테이블'!$H$15,0))</f>
        <v>133</v>
      </c>
      <c r="N23" s="76">
        <f>IF(OR($B23-N$5&gt;74, $B23-N$5=73, $B23-N$5=1, $B23-N$5&lt;0),"",ROUND(($B23-N$5)*'수학 표준점수 테이블'!$H$10+N$5*'수학 표준점수 테이블'!$H$12+'수학 표준점수 테이블'!$H$15,0))</f>
        <v>133</v>
      </c>
      <c r="O23" s="76">
        <f>IF(OR($B23-O$5&gt;74, $B23-O$5=73, $B23-O$5=1, $B23-O$5&lt;0),"",ROUND(($B23-O$5)*'수학 표준점수 테이블'!$H$10+O$5*'수학 표준점수 테이블'!$H$12+'수학 표준점수 테이블'!$H$15,0))</f>
        <v>133</v>
      </c>
      <c r="P23" s="76">
        <f>IF(OR($B23-P$5&gt;74, $B23-P$5=73, $B23-P$5=1, $B23-P$5&lt;0),"",ROUND(($B23-P$5)*'수학 표준점수 테이블'!$H$10+P$5*'수학 표준점수 테이블'!$H$12+'수학 표준점수 테이블'!$H$15,0))</f>
        <v>133</v>
      </c>
      <c r="Q23" s="76">
        <f>IF(OR($B23-Q$5&gt;74, $B23-Q$5=73, $B23-Q$5=1, $B23-Q$5&lt;0),"",ROUND(($B23-Q$5)*'수학 표준점수 테이블'!$H$10+Q$5*'수학 표준점수 테이블'!$H$12+'수학 표준점수 테이블'!$H$15,0))</f>
        <v>133</v>
      </c>
      <c r="R23" s="76" t="str">
        <f>IF(OR($B23-R$5&gt;74, $B23-R$5=73, $B23-R$5=1, $B23-R$5&lt;0),"",ROUND(($B23-R$5)*'수학 표준점수 테이블'!$H$10+R$5*'수학 표준점수 테이블'!$H$12+'수학 표준점수 테이블'!$H$15,0))</f>
        <v/>
      </c>
      <c r="S23" s="76">
        <f>IF(OR($B23-S$5&gt;74, $B23-S$5=73, $B23-S$5=1, $B23-S$5&lt;0),"",ROUND(($B23-S$5)*'수학 표준점수 테이블'!$H$10+S$5*'수학 표준점수 테이블'!$H$12+'수학 표준점수 테이블'!$H$15,0))</f>
        <v>133</v>
      </c>
      <c r="T23" s="76" t="str">
        <f>IF(OR($B23-T$5&gt;74, $B23-T$5=73, $B23-T$5=1, $B23-T$5&lt;0),"",ROUND(($B23-T$5)*'수학 표준점수 테이블'!$H$10+T$5*'수학 표준점수 테이블'!$H$12+'수학 표준점수 테이블'!$H$15,0))</f>
        <v/>
      </c>
      <c r="U23" s="76" t="str">
        <f>IF(OR($B23-U$5&gt;74, $B23-U$5=73, $B23-U$5=1, $B23-U$5&lt;0),"",ROUND(($B23-U$5)*'수학 표준점수 테이블'!$H$10+U$5*'수학 표준점수 테이블'!$H$12+'수학 표준점수 테이블'!$H$15,0))</f>
        <v/>
      </c>
      <c r="V23" s="76" t="str">
        <f>IF(OR($B23-V$5&gt;74, $B23-V$5=73, $B23-V$5=1, $B23-V$5&lt;0),"",ROUND(($B23-V$5)*'수학 표준점수 테이블'!$H$10+V$5*'수학 표준점수 테이블'!$H$12+'수학 표준점수 테이블'!$H$15,0))</f>
        <v/>
      </c>
      <c r="W23" s="76" t="str">
        <f>IF(OR($B23-W$5&gt;74, $B23-W$5=73, $B23-W$5=1, $B23-W$5&lt;0),"",ROUND(($B23-W$5)*'수학 표준점수 테이블'!$H$10+W$5*'수학 표준점수 테이블'!$H$12+'수학 표준점수 테이블'!$H$15,0))</f>
        <v/>
      </c>
      <c r="X23" s="76" t="str">
        <f>IF(OR($B23-X$5&gt;74, $B23-X$5=73, $B23-X$5=1, $B23-X$5&lt;0),"",ROUND(($B23-X$5)*'수학 표준점수 테이블'!$H$10+X$5*'수학 표준점수 테이블'!$H$12+'수학 표준점수 테이블'!$H$15,0))</f>
        <v/>
      </c>
      <c r="Y23" s="76" t="str">
        <f>IF(OR($B23-Y$5&gt;74, $B23-Y$5=73, $B23-Y$5=1, $B23-Y$5&lt;0),"",ROUND(($B23-Y$5)*'수학 표준점수 테이블'!$H$10+Y$5*'수학 표준점수 테이블'!$H$12+'수학 표준점수 테이블'!$H$15,0))</f>
        <v/>
      </c>
      <c r="Z23" s="76" t="str">
        <f>IF(OR($B23-Z$5&gt;74, $B23-Z$5=73, $B23-Z$5=1, $B23-Z$5&lt;0),"",ROUND(($B23-Z$5)*'수학 표준점수 테이블'!$H$10+Z$5*'수학 표준점수 테이블'!$H$12+'수학 표준점수 테이블'!$H$15,0))</f>
        <v/>
      </c>
      <c r="AA23" s="77" t="str">
        <f>IF(OR($B23-AA$5&gt;74, $B23-AA$5=73, $B23-AA$5=1, $B23-AA$5&lt;0),"",ROUND(($B23-AA$5)*'수학 표준점수 테이블'!$H$10+AA$5*'수학 표준점수 테이블'!$H$12+'수학 표준점수 테이블'!$H$15,0))</f>
        <v/>
      </c>
      <c r="AB23" s="34"/>
      <c r="AC23" s="34">
        <f t="shared" si="1"/>
        <v>133</v>
      </c>
      <c r="AD23" s="34">
        <f t="shared" si="2"/>
        <v>133</v>
      </c>
      <c r="AE23" s="36">
        <f t="shared" si="3"/>
        <v>133</v>
      </c>
      <c r="AF23" s="36">
        <f t="shared" si="4"/>
        <v>1</v>
      </c>
      <c r="AG23" s="36">
        <f t="shared" si="4"/>
        <v>1</v>
      </c>
      <c r="AH23" s="36">
        <f t="shared" si="5"/>
        <v>1</v>
      </c>
      <c r="AI23" s="194" t="str">
        <f t="shared" si="0"/>
        <v>1등급</v>
      </c>
      <c r="AJ23" s="32" t="e">
        <f>IF(AC23=AD23,VLOOKUP(AE23,'인원 입력 기능'!$B$5:$F$102,6,0), VLOOKUP(AC23,'인원 입력 기능'!$B$5:$F$102,6,0)&amp;" ~ "&amp;VLOOKUP(AD23,'인원 입력 기능'!$B$5:$F$102,6,0))</f>
        <v>#REF!</v>
      </c>
    </row>
    <row r="24" spans="1:36">
      <c r="A24" s="16"/>
      <c r="B24" s="88">
        <v>82</v>
      </c>
      <c r="C24" s="76">
        <f>IF(OR($B24-C$5&gt;74, $B24-C$5=73, $B24-C$5=1, $B24-C$5&lt;0),"",ROUND(($B24-C$5)*'수학 표준점수 테이블'!$H$10+C$5*'수학 표준점수 테이블'!$H$12+'수학 표준점수 테이블'!$H$15,0))</f>
        <v>133</v>
      </c>
      <c r="D24" s="76">
        <f>IF(OR($B24-D$5&gt;74, $B24-D$5=73, $B24-D$5=1, $B24-D$5&lt;0),"",ROUND(($B24-D$5)*'수학 표준점수 테이블'!$H$10+D$5*'수학 표준점수 테이블'!$H$12+'수학 표준점수 테이블'!$H$15,0))</f>
        <v>133</v>
      </c>
      <c r="E24" s="76">
        <f>IF(OR($B24-E$5&gt;74, $B24-E$5=73, $B24-E$5=1, $B24-E$5&lt;0),"",ROUND(($B24-E$5)*'수학 표준점수 테이블'!$H$10+E$5*'수학 표준점수 테이블'!$H$12+'수학 표준점수 테이블'!$H$15,0))</f>
        <v>133</v>
      </c>
      <c r="F24" s="76">
        <f>IF(OR($B24-F$5&gt;74, $B24-F$5=73, $B24-F$5=1, $B24-F$5&lt;0),"",ROUND(($B24-F$5)*'수학 표준점수 테이블'!$H$10+F$5*'수학 표준점수 테이블'!$H$12+'수학 표준점수 테이블'!$H$15,0))</f>
        <v>132</v>
      </c>
      <c r="G24" s="76">
        <f>IF(OR($B24-G$5&gt;74, $B24-G$5=73, $B24-G$5=1, $B24-G$5&lt;0),"",ROUND(($B24-G$5)*'수학 표준점수 테이블'!$H$10+G$5*'수학 표준점수 테이블'!$H$12+'수학 표준점수 테이블'!$H$15,0))</f>
        <v>132</v>
      </c>
      <c r="H24" s="76">
        <f>IF(OR($B24-H$5&gt;74, $B24-H$5=73, $B24-H$5=1, $B24-H$5&lt;0),"",ROUND(($B24-H$5)*'수학 표준점수 테이블'!$H$10+H$5*'수학 표준점수 테이블'!$H$12+'수학 표준점수 테이블'!$H$15,0))</f>
        <v>132</v>
      </c>
      <c r="I24" s="76">
        <f>IF(OR($B24-I$5&gt;74, $B24-I$5=73, $B24-I$5=1, $B24-I$5&lt;0),"",ROUND(($B24-I$5)*'수학 표준점수 테이블'!$H$10+I$5*'수학 표준점수 테이블'!$H$12+'수학 표준점수 테이블'!$H$15,0))</f>
        <v>132</v>
      </c>
      <c r="J24" s="76">
        <f>IF(OR($B24-J$5&gt;74, $B24-J$5=73, $B24-J$5=1, $B24-J$5&lt;0),"",ROUND(($B24-J$5)*'수학 표준점수 테이블'!$H$10+J$5*'수학 표준점수 테이블'!$H$12+'수학 표준점수 테이블'!$H$15,0))</f>
        <v>132</v>
      </c>
      <c r="K24" s="76">
        <f>IF(OR($B24-K$5&gt;74, $B24-K$5=73, $B24-K$5=1, $B24-K$5&lt;0),"",ROUND(($B24-K$5)*'수학 표준점수 테이블'!$H$10+K$5*'수학 표준점수 테이블'!$H$12+'수학 표준점수 테이블'!$H$15,0))</f>
        <v>132</v>
      </c>
      <c r="L24" s="76">
        <f>IF(OR($B24-L$5&gt;74, $B24-L$5=73, $B24-L$5=1, $B24-L$5&lt;0),"",ROUND(($B24-L$5)*'수학 표준점수 테이블'!$H$10+L$5*'수학 표준점수 테이블'!$H$12+'수학 표준점수 테이블'!$H$15,0))</f>
        <v>132</v>
      </c>
      <c r="M24" s="76">
        <f>IF(OR($B24-M$5&gt;74, $B24-M$5=73, $B24-M$5=1, $B24-M$5&lt;0),"",ROUND(($B24-M$5)*'수학 표준점수 테이블'!$H$10+M$5*'수학 표준점수 테이블'!$H$12+'수학 표준점수 테이블'!$H$15,0))</f>
        <v>132</v>
      </c>
      <c r="N24" s="76">
        <f>IF(OR($B24-N$5&gt;74, $B24-N$5=73, $B24-N$5=1, $B24-N$5&lt;0),"",ROUND(($B24-N$5)*'수학 표준점수 테이블'!$H$10+N$5*'수학 표준점수 테이블'!$H$12+'수학 표준점수 테이블'!$H$15,0))</f>
        <v>132</v>
      </c>
      <c r="O24" s="76">
        <f>IF(OR($B24-O$5&gt;74, $B24-O$5=73, $B24-O$5=1, $B24-O$5&lt;0),"",ROUND(($B24-O$5)*'수학 표준점수 테이블'!$H$10+O$5*'수학 표준점수 테이블'!$H$12+'수학 표준점수 테이블'!$H$15,0))</f>
        <v>132</v>
      </c>
      <c r="P24" s="76">
        <f>IF(OR($B24-P$5&gt;74, $B24-P$5=73, $B24-P$5=1, $B24-P$5&lt;0),"",ROUND(($B24-P$5)*'수학 표준점수 테이블'!$H$10+P$5*'수학 표준점수 테이블'!$H$12+'수학 표준점수 테이블'!$H$15,0))</f>
        <v>132</v>
      </c>
      <c r="Q24" s="76">
        <f>IF(OR($B24-Q$5&gt;74, $B24-Q$5=73, $B24-Q$5=1, $B24-Q$5&lt;0),"",ROUND(($B24-Q$5)*'수학 표준점수 테이블'!$H$10+Q$5*'수학 표준점수 테이블'!$H$12+'수학 표준점수 테이블'!$H$15,0))</f>
        <v>132</v>
      </c>
      <c r="R24" s="76">
        <f>IF(OR($B24-R$5&gt;74, $B24-R$5=73, $B24-R$5=1, $B24-R$5&lt;0),"",ROUND(($B24-R$5)*'수학 표준점수 테이블'!$H$10+R$5*'수학 표준점수 테이블'!$H$12+'수학 표준점수 테이블'!$H$15,0))</f>
        <v>132</v>
      </c>
      <c r="S24" s="76" t="str">
        <f>IF(OR($B24-S$5&gt;74, $B24-S$5=73, $B24-S$5=1, $B24-S$5&lt;0),"",ROUND(($B24-S$5)*'수학 표준점수 테이블'!$H$10+S$5*'수학 표준점수 테이블'!$H$12+'수학 표준점수 테이블'!$H$15,0))</f>
        <v/>
      </c>
      <c r="T24" s="76">
        <f>IF(OR($B24-T$5&gt;74, $B24-T$5=73, $B24-T$5=1, $B24-T$5&lt;0),"",ROUND(($B24-T$5)*'수학 표준점수 테이블'!$H$10+T$5*'수학 표준점수 테이블'!$H$12+'수학 표준점수 테이블'!$H$15,0))</f>
        <v>132</v>
      </c>
      <c r="U24" s="76" t="str">
        <f>IF(OR($B24-U$5&gt;74, $B24-U$5=73, $B24-U$5=1, $B24-U$5&lt;0),"",ROUND(($B24-U$5)*'수학 표준점수 테이블'!$H$10+U$5*'수학 표준점수 테이블'!$H$12+'수학 표준점수 테이블'!$H$15,0))</f>
        <v/>
      </c>
      <c r="V24" s="76" t="str">
        <f>IF(OR($B24-V$5&gt;74, $B24-V$5=73, $B24-V$5=1, $B24-V$5&lt;0),"",ROUND(($B24-V$5)*'수학 표준점수 테이블'!$H$10+V$5*'수학 표준점수 테이블'!$H$12+'수학 표준점수 테이블'!$H$15,0))</f>
        <v/>
      </c>
      <c r="W24" s="76" t="str">
        <f>IF(OR($B24-W$5&gt;74, $B24-W$5=73, $B24-W$5=1, $B24-W$5&lt;0),"",ROUND(($B24-W$5)*'수학 표준점수 테이블'!$H$10+W$5*'수학 표준점수 테이블'!$H$12+'수학 표준점수 테이블'!$H$15,0))</f>
        <v/>
      </c>
      <c r="X24" s="76" t="str">
        <f>IF(OR($B24-X$5&gt;74, $B24-X$5=73, $B24-X$5=1, $B24-X$5&lt;0),"",ROUND(($B24-X$5)*'수학 표준점수 테이블'!$H$10+X$5*'수학 표준점수 테이블'!$H$12+'수학 표준점수 테이블'!$H$15,0))</f>
        <v/>
      </c>
      <c r="Y24" s="76" t="str">
        <f>IF(OR($B24-Y$5&gt;74, $B24-Y$5=73, $B24-Y$5=1, $B24-Y$5&lt;0),"",ROUND(($B24-Y$5)*'수학 표준점수 테이블'!$H$10+Y$5*'수학 표준점수 테이블'!$H$12+'수학 표준점수 테이블'!$H$15,0))</f>
        <v/>
      </c>
      <c r="Z24" s="76" t="str">
        <f>IF(OR($B24-Z$5&gt;74, $B24-Z$5=73, $B24-Z$5=1, $B24-Z$5&lt;0),"",ROUND(($B24-Z$5)*'수학 표준점수 테이블'!$H$10+Z$5*'수학 표준점수 테이블'!$H$12+'수학 표준점수 테이블'!$H$15,0))</f>
        <v/>
      </c>
      <c r="AA24" s="77" t="str">
        <f>IF(OR($B24-AA$5&gt;74, $B24-AA$5=73, $B24-AA$5=1, $B24-AA$5&lt;0),"",ROUND(($B24-AA$5)*'수학 표준점수 테이블'!$H$10+AA$5*'수학 표준점수 테이블'!$H$12+'수학 표준점수 테이블'!$H$15,0))</f>
        <v/>
      </c>
      <c r="AB24" s="34"/>
      <c r="AC24" s="34">
        <f t="shared" si="1"/>
        <v>132</v>
      </c>
      <c r="AD24" s="34">
        <f t="shared" si="2"/>
        <v>133</v>
      </c>
      <c r="AE24" s="36" t="str">
        <f t="shared" si="3"/>
        <v>132 ~ 133</v>
      </c>
      <c r="AF24" s="36">
        <f t="shared" si="4"/>
        <v>2</v>
      </c>
      <c r="AG24" s="36">
        <f t="shared" si="4"/>
        <v>1</v>
      </c>
      <c r="AH24" s="36" t="str">
        <f t="shared" si="5"/>
        <v>2 ~ 1</v>
      </c>
      <c r="AI24" s="194" t="str">
        <f t="shared" si="0"/>
        <v>조건부 1등급</v>
      </c>
      <c r="AJ24" s="32" t="e">
        <f>IF(AC24=AD24,VLOOKUP(AE24,'인원 입력 기능'!$B$5:$F$102,6,0), VLOOKUP(AC24,'인원 입력 기능'!$B$5:$F$102,6,0)&amp;" ~ "&amp;VLOOKUP(AD24,'인원 입력 기능'!$B$5:$F$102,6,0))</f>
        <v>#REF!</v>
      </c>
    </row>
    <row r="25" spans="1:36">
      <c r="A25" s="16"/>
      <c r="B25" s="88">
        <v>81</v>
      </c>
      <c r="C25" s="76">
        <f>IF(OR($B25-C$5&gt;74, $B25-C$5=73, $B25-C$5=1, $B25-C$5&lt;0),"",ROUND(($B25-C$5)*'수학 표준점수 테이블'!$H$10+C$5*'수학 표준점수 테이블'!$H$12+'수학 표준점수 테이블'!$H$15,0))</f>
        <v>132</v>
      </c>
      <c r="D25" s="76">
        <f>IF(OR($B25-D$5&gt;74, $B25-D$5=73, $B25-D$5=1, $B25-D$5&lt;0),"",ROUND(($B25-D$5)*'수학 표준점수 테이블'!$H$10+D$5*'수학 표준점수 테이블'!$H$12+'수학 표준점수 테이블'!$H$15,0))</f>
        <v>132</v>
      </c>
      <c r="E25" s="76">
        <f>IF(OR($B25-E$5&gt;74, $B25-E$5=73, $B25-E$5=1, $B25-E$5&lt;0),"",ROUND(($B25-E$5)*'수학 표준점수 테이블'!$H$10+E$5*'수학 표준점수 테이블'!$H$12+'수학 표준점수 테이블'!$H$15,0))</f>
        <v>132</v>
      </c>
      <c r="F25" s="76">
        <f>IF(OR($B25-F$5&gt;74, $B25-F$5=73, $B25-F$5=1, $B25-F$5&lt;0),"",ROUND(($B25-F$5)*'수학 표준점수 테이블'!$H$10+F$5*'수학 표준점수 테이블'!$H$12+'수학 표준점수 테이블'!$H$15,0))</f>
        <v>132</v>
      </c>
      <c r="G25" s="76">
        <f>IF(OR($B25-G$5&gt;74, $B25-G$5=73, $B25-G$5=1, $B25-G$5&lt;0),"",ROUND(($B25-G$5)*'수학 표준점수 테이블'!$H$10+G$5*'수학 표준점수 테이블'!$H$12+'수학 표준점수 테이블'!$H$15,0))</f>
        <v>132</v>
      </c>
      <c r="H25" s="76">
        <f>IF(OR($B25-H$5&gt;74, $B25-H$5=73, $B25-H$5=1, $B25-H$5&lt;0),"",ROUND(($B25-H$5)*'수학 표준점수 테이블'!$H$10+H$5*'수학 표준점수 테이블'!$H$12+'수학 표준점수 테이블'!$H$15,0))</f>
        <v>132</v>
      </c>
      <c r="I25" s="76">
        <f>IF(OR($B25-I$5&gt;74, $B25-I$5=73, $B25-I$5=1, $B25-I$5&lt;0),"",ROUND(($B25-I$5)*'수학 표준점수 테이블'!$H$10+I$5*'수학 표준점수 테이블'!$H$12+'수학 표준점수 테이블'!$H$15,0))</f>
        <v>132</v>
      </c>
      <c r="J25" s="76">
        <f>IF(OR($B25-J$5&gt;74, $B25-J$5=73, $B25-J$5=1, $B25-J$5&lt;0),"",ROUND(($B25-J$5)*'수학 표준점수 테이블'!$H$10+J$5*'수학 표준점수 테이블'!$H$12+'수학 표준점수 테이블'!$H$15,0))</f>
        <v>131</v>
      </c>
      <c r="K25" s="76">
        <f>IF(OR($B25-K$5&gt;74, $B25-K$5=73, $B25-K$5=1, $B25-K$5&lt;0),"",ROUND(($B25-K$5)*'수학 표준점수 테이블'!$H$10+K$5*'수학 표준점수 테이블'!$H$12+'수학 표준점수 테이블'!$H$15,0))</f>
        <v>131</v>
      </c>
      <c r="L25" s="76">
        <f>IF(OR($B25-L$5&gt;74, $B25-L$5=73, $B25-L$5=1, $B25-L$5&lt;0),"",ROUND(($B25-L$5)*'수학 표준점수 테이블'!$H$10+L$5*'수학 표준점수 테이블'!$H$12+'수학 표준점수 테이블'!$H$15,0))</f>
        <v>131</v>
      </c>
      <c r="M25" s="76">
        <f>IF(OR($B25-M$5&gt;74, $B25-M$5=73, $B25-M$5=1, $B25-M$5&lt;0),"",ROUND(($B25-M$5)*'수학 표준점수 테이블'!$H$10+M$5*'수학 표준점수 테이블'!$H$12+'수학 표준점수 테이블'!$H$15,0))</f>
        <v>131</v>
      </c>
      <c r="N25" s="76">
        <f>IF(OR($B25-N$5&gt;74, $B25-N$5=73, $B25-N$5=1, $B25-N$5&lt;0),"",ROUND(($B25-N$5)*'수학 표준점수 테이블'!$H$10+N$5*'수학 표준점수 테이블'!$H$12+'수학 표준점수 테이블'!$H$15,0))</f>
        <v>131</v>
      </c>
      <c r="O25" s="76">
        <f>IF(OR($B25-O$5&gt;74, $B25-O$5=73, $B25-O$5=1, $B25-O$5&lt;0),"",ROUND(($B25-O$5)*'수학 표준점수 테이블'!$H$10+O$5*'수학 표준점수 테이블'!$H$12+'수학 표준점수 테이블'!$H$15,0))</f>
        <v>131</v>
      </c>
      <c r="P25" s="76">
        <f>IF(OR($B25-P$5&gt;74, $B25-P$5=73, $B25-P$5=1, $B25-P$5&lt;0),"",ROUND(($B25-P$5)*'수학 표준점수 테이블'!$H$10+P$5*'수학 표준점수 테이블'!$H$12+'수학 표준점수 테이블'!$H$15,0))</f>
        <v>131</v>
      </c>
      <c r="Q25" s="76">
        <f>IF(OR($B25-Q$5&gt;74, $B25-Q$5=73, $B25-Q$5=1, $B25-Q$5&lt;0),"",ROUND(($B25-Q$5)*'수학 표준점수 테이블'!$H$10+Q$5*'수학 표준점수 테이블'!$H$12+'수학 표준점수 테이블'!$H$15,0))</f>
        <v>131</v>
      </c>
      <c r="R25" s="76">
        <f>IF(OR($B25-R$5&gt;74, $B25-R$5=73, $B25-R$5=1, $B25-R$5&lt;0),"",ROUND(($B25-R$5)*'수학 표준점수 테이블'!$H$10+R$5*'수학 표준점수 테이블'!$H$12+'수학 표준점수 테이블'!$H$15,0))</f>
        <v>131</v>
      </c>
      <c r="S25" s="76">
        <f>IF(OR($B25-S$5&gt;74, $B25-S$5=73, $B25-S$5=1, $B25-S$5&lt;0),"",ROUND(($B25-S$5)*'수학 표준점수 테이블'!$H$10+S$5*'수학 표준점수 테이블'!$H$12+'수학 표준점수 테이블'!$H$15,0))</f>
        <v>131</v>
      </c>
      <c r="T25" s="76" t="str">
        <f>IF(OR($B25-T$5&gt;74, $B25-T$5=73, $B25-T$5=1, $B25-T$5&lt;0),"",ROUND(($B25-T$5)*'수학 표준점수 테이블'!$H$10+T$5*'수학 표준점수 테이블'!$H$12+'수학 표준점수 테이블'!$H$15,0))</f>
        <v/>
      </c>
      <c r="U25" s="76">
        <f>IF(OR($B25-U$5&gt;74, $B25-U$5=73, $B25-U$5=1, $B25-U$5&lt;0),"",ROUND(($B25-U$5)*'수학 표준점수 테이블'!$H$10+U$5*'수학 표준점수 테이블'!$H$12+'수학 표준점수 테이블'!$H$15,0))</f>
        <v>131</v>
      </c>
      <c r="V25" s="76" t="str">
        <f>IF(OR($B25-V$5&gt;74, $B25-V$5=73, $B25-V$5=1, $B25-V$5&lt;0),"",ROUND(($B25-V$5)*'수학 표준점수 테이블'!$H$10+V$5*'수학 표준점수 테이블'!$H$12+'수학 표준점수 테이블'!$H$15,0))</f>
        <v/>
      </c>
      <c r="W25" s="76" t="str">
        <f>IF(OR($B25-W$5&gt;74, $B25-W$5=73, $B25-W$5=1, $B25-W$5&lt;0),"",ROUND(($B25-W$5)*'수학 표준점수 테이블'!$H$10+W$5*'수학 표준점수 테이블'!$H$12+'수학 표준점수 테이블'!$H$15,0))</f>
        <v/>
      </c>
      <c r="X25" s="76" t="str">
        <f>IF(OR($B25-X$5&gt;74, $B25-X$5=73, $B25-X$5=1, $B25-X$5&lt;0),"",ROUND(($B25-X$5)*'수학 표준점수 테이블'!$H$10+X$5*'수학 표준점수 테이블'!$H$12+'수학 표준점수 테이블'!$H$15,0))</f>
        <v/>
      </c>
      <c r="Y25" s="76" t="str">
        <f>IF(OR($B25-Y$5&gt;74, $B25-Y$5=73, $B25-Y$5=1, $B25-Y$5&lt;0),"",ROUND(($B25-Y$5)*'수학 표준점수 테이블'!$H$10+Y$5*'수학 표준점수 테이블'!$H$12+'수학 표준점수 테이블'!$H$15,0))</f>
        <v/>
      </c>
      <c r="Z25" s="76" t="str">
        <f>IF(OR($B25-Z$5&gt;74, $B25-Z$5=73, $B25-Z$5=1, $B25-Z$5&lt;0),"",ROUND(($B25-Z$5)*'수학 표준점수 테이블'!$H$10+Z$5*'수학 표준점수 테이블'!$H$12+'수학 표준점수 테이블'!$H$15,0))</f>
        <v/>
      </c>
      <c r="AA25" s="77" t="str">
        <f>IF(OR($B25-AA$5&gt;74, $B25-AA$5=73, $B25-AA$5=1, $B25-AA$5&lt;0),"",ROUND(($B25-AA$5)*'수학 표준점수 테이블'!$H$10+AA$5*'수학 표준점수 테이블'!$H$12+'수학 표준점수 테이블'!$H$15,0))</f>
        <v/>
      </c>
      <c r="AB25" s="34"/>
      <c r="AC25" s="34">
        <f t="shared" si="1"/>
        <v>131</v>
      </c>
      <c r="AD25" s="34">
        <f t="shared" si="2"/>
        <v>132</v>
      </c>
      <c r="AE25" s="36" t="str">
        <f t="shared" si="3"/>
        <v>131 ~ 132</v>
      </c>
      <c r="AF25" s="36">
        <f t="shared" si="4"/>
        <v>2</v>
      </c>
      <c r="AG25" s="36">
        <f t="shared" si="4"/>
        <v>2</v>
      </c>
      <c r="AH25" s="36">
        <f t="shared" si="5"/>
        <v>2</v>
      </c>
      <c r="AI25" s="194" t="str">
        <f t="shared" si="0"/>
        <v>2등급</v>
      </c>
      <c r="AJ25" s="32" t="e">
        <f>IF(AC25=AD25,VLOOKUP(AE25,'인원 입력 기능'!$B$5:$F$102,6,0), VLOOKUP(AC25,'인원 입력 기능'!$B$5:$F$102,6,0)&amp;" ~ "&amp;VLOOKUP(AD25,'인원 입력 기능'!$B$5:$F$102,6,0))</f>
        <v>#REF!</v>
      </c>
    </row>
    <row r="26" spans="1:36">
      <c r="A26" s="16"/>
      <c r="B26" s="83">
        <v>80</v>
      </c>
      <c r="C26" s="68">
        <f>IF(OR($B26-C$5&gt;74, $B26-C$5=73, $B26-C$5=1, $B26-C$5&lt;0),"",ROUND(($B26-C$5)*'수학 표준점수 테이블'!$H$10+C$5*'수학 표준점수 테이블'!$H$12+'수학 표준점수 테이블'!$H$15,0))</f>
        <v>131</v>
      </c>
      <c r="D26" s="68">
        <f>IF(OR($B26-D$5&gt;74, $B26-D$5=73, $B26-D$5=1, $B26-D$5&lt;0),"",ROUND(($B26-D$5)*'수학 표준점수 테이블'!$H$10+D$5*'수학 표준점수 테이블'!$H$12+'수학 표준점수 테이블'!$H$15,0))</f>
        <v>131</v>
      </c>
      <c r="E26" s="68">
        <f>IF(OR($B26-E$5&gt;74, $B26-E$5=73, $B26-E$5=1, $B26-E$5&lt;0),"",ROUND(($B26-E$5)*'수학 표준점수 테이블'!$H$10+E$5*'수학 표준점수 테이블'!$H$12+'수학 표준점수 테이블'!$H$15,0))</f>
        <v>131</v>
      </c>
      <c r="F26" s="68">
        <f>IF(OR($B26-F$5&gt;74, $B26-F$5=73, $B26-F$5=1, $B26-F$5&lt;0),"",ROUND(($B26-F$5)*'수학 표준점수 테이블'!$H$10+F$5*'수학 표준점수 테이블'!$H$12+'수학 표준점수 테이블'!$H$15,0))</f>
        <v>131</v>
      </c>
      <c r="G26" s="68">
        <f>IF(OR($B26-G$5&gt;74, $B26-G$5=73, $B26-G$5=1, $B26-G$5&lt;0),"",ROUND(($B26-G$5)*'수학 표준점수 테이블'!$H$10+G$5*'수학 표준점수 테이블'!$H$12+'수학 표준점수 테이블'!$H$15,0))</f>
        <v>131</v>
      </c>
      <c r="H26" s="68">
        <f>IF(OR($B26-H$5&gt;74, $B26-H$5=73, $B26-H$5=1, $B26-H$5&lt;0),"",ROUND(($B26-H$5)*'수학 표준점수 테이블'!$H$10+H$5*'수학 표준점수 테이블'!$H$12+'수학 표준점수 테이블'!$H$15,0))</f>
        <v>131</v>
      </c>
      <c r="I26" s="68">
        <f>IF(OR($B26-I$5&gt;74, $B26-I$5=73, $B26-I$5=1, $B26-I$5&lt;0),"",ROUND(($B26-I$5)*'수학 표준점수 테이블'!$H$10+I$5*'수학 표준점수 테이블'!$H$12+'수학 표준점수 테이블'!$H$15,0))</f>
        <v>131</v>
      </c>
      <c r="J26" s="68">
        <f>IF(OR($B26-J$5&gt;74, $B26-J$5=73, $B26-J$5=1, $B26-J$5&lt;0),"",ROUND(($B26-J$5)*'수학 표준점수 테이블'!$H$10+J$5*'수학 표준점수 테이블'!$H$12+'수학 표준점수 테이블'!$H$15,0))</f>
        <v>131</v>
      </c>
      <c r="K26" s="68">
        <f>IF(OR($B26-K$5&gt;74, $B26-K$5=73, $B26-K$5=1, $B26-K$5&lt;0),"",ROUND(($B26-K$5)*'수학 표준점수 테이블'!$H$10+K$5*'수학 표준점수 테이블'!$H$12+'수학 표준점수 테이블'!$H$15,0))</f>
        <v>131</v>
      </c>
      <c r="L26" s="68">
        <f>IF(OR($B26-L$5&gt;74, $B26-L$5=73, $B26-L$5=1, $B26-L$5&lt;0),"",ROUND(($B26-L$5)*'수학 표준점수 테이블'!$H$10+L$5*'수학 표준점수 테이블'!$H$12+'수학 표준점수 테이블'!$H$15,0))</f>
        <v>131</v>
      </c>
      <c r="M26" s="68">
        <f>IF(OR($B26-M$5&gt;74, $B26-M$5=73, $B26-M$5=1, $B26-M$5&lt;0),"",ROUND(($B26-M$5)*'수학 표준점수 테이블'!$H$10+M$5*'수학 표준점수 테이블'!$H$12+'수학 표준점수 테이블'!$H$15,0))</f>
        <v>131</v>
      </c>
      <c r="N26" s="68">
        <f>IF(OR($B26-N$5&gt;74, $B26-N$5=73, $B26-N$5=1, $B26-N$5&lt;0),"",ROUND(($B26-N$5)*'수학 표준점수 테이블'!$H$10+N$5*'수학 표준점수 테이블'!$H$12+'수학 표준점수 테이블'!$H$15,0))</f>
        <v>130</v>
      </c>
      <c r="O26" s="68">
        <f>IF(OR($B26-O$5&gt;74, $B26-O$5=73, $B26-O$5=1, $B26-O$5&lt;0),"",ROUND(($B26-O$5)*'수학 표준점수 테이블'!$H$10+O$5*'수학 표준점수 테이블'!$H$12+'수학 표준점수 테이블'!$H$15,0))</f>
        <v>130</v>
      </c>
      <c r="P26" s="68">
        <f>IF(OR($B26-P$5&gt;74, $B26-P$5=73, $B26-P$5=1, $B26-P$5&lt;0),"",ROUND(($B26-P$5)*'수학 표준점수 테이블'!$H$10+P$5*'수학 표준점수 테이블'!$H$12+'수학 표준점수 테이블'!$H$15,0))</f>
        <v>130</v>
      </c>
      <c r="Q26" s="68">
        <f>IF(OR($B26-Q$5&gt;74, $B26-Q$5=73, $B26-Q$5=1, $B26-Q$5&lt;0),"",ROUND(($B26-Q$5)*'수학 표준점수 테이블'!$H$10+Q$5*'수학 표준점수 테이블'!$H$12+'수학 표준점수 테이블'!$H$15,0))</f>
        <v>130</v>
      </c>
      <c r="R26" s="68">
        <f>IF(OR($B26-R$5&gt;74, $B26-R$5=73, $B26-R$5=1, $B26-R$5&lt;0),"",ROUND(($B26-R$5)*'수학 표준점수 테이블'!$H$10+R$5*'수학 표준점수 테이블'!$H$12+'수학 표준점수 테이블'!$H$15,0))</f>
        <v>130</v>
      </c>
      <c r="S26" s="68">
        <f>IF(OR($B26-S$5&gt;74, $B26-S$5=73, $B26-S$5=1, $B26-S$5&lt;0),"",ROUND(($B26-S$5)*'수학 표준점수 테이블'!$H$10+S$5*'수학 표준점수 테이블'!$H$12+'수학 표준점수 테이블'!$H$15,0))</f>
        <v>130</v>
      </c>
      <c r="T26" s="68">
        <f>IF(OR($B26-T$5&gt;74, $B26-T$5=73, $B26-T$5=1, $B26-T$5&lt;0),"",ROUND(($B26-T$5)*'수학 표준점수 테이블'!$H$10+T$5*'수학 표준점수 테이블'!$H$12+'수학 표준점수 테이블'!$H$15,0))</f>
        <v>130</v>
      </c>
      <c r="U26" s="68" t="str">
        <f>IF(OR($B26-U$5&gt;74, $B26-U$5=73, $B26-U$5=1, $B26-U$5&lt;0),"",ROUND(($B26-U$5)*'수학 표준점수 테이블'!$H$10+U$5*'수학 표준점수 테이블'!$H$12+'수학 표준점수 테이블'!$H$15,0))</f>
        <v/>
      </c>
      <c r="V26" s="68">
        <f>IF(OR($B26-V$5&gt;74, $B26-V$5=73, $B26-V$5=1, $B26-V$5&lt;0),"",ROUND(($B26-V$5)*'수학 표준점수 테이블'!$H$10+V$5*'수학 표준점수 테이블'!$H$12+'수학 표준점수 테이블'!$H$15,0))</f>
        <v>130</v>
      </c>
      <c r="W26" s="68" t="str">
        <f>IF(OR($B26-W$5&gt;74, $B26-W$5=73, $B26-W$5=1, $B26-W$5&lt;0),"",ROUND(($B26-W$5)*'수학 표준점수 테이블'!$H$10+W$5*'수학 표준점수 테이블'!$H$12+'수학 표준점수 테이블'!$H$15,0))</f>
        <v/>
      </c>
      <c r="X26" s="68" t="str">
        <f>IF(OR($B26-X$5&gt;74, $B26-X$5=73, $B26-X$5=1, $B26-X$5&lt;0),"",ROUND(($B26-X$5)*'수학 표준점수 테이블'!$H$10+X$5*'수학 표준점수 테이블'!$H$12+'수학 표준점수 테이블'!$H$15,0))</f>
        <v/>
      </c>
      <c r="Y26" s="68" t="str">
        <f>IF(OR($B26-Y$5&gt;74, $B26-Y$5=73, $B26-Y$5=1, $B26-Y$5&lt;0),"",ROUND(($B26-Y$5)*'수학 표준점수 테이블'!$H$10+Y$5*'수학 표준점수 테이블'!$H$12+'수학 표준점수 테이블'!$H$15,0))</f>
        <v/>
      </c>
      <c r="Z26" s="68" t="str">
        <f>IF(OR($B26-Z$5&gt;74, $B26-Z$5=73, $B26-Z$5=1, $B26-Z$5&lt;0),"",ROUND(($B26-Z$5)*'수학 표준점수 테이블'!$H$10+Z$5*'수학 표준점수 테이블'!$H$12+'수학 표준점수 테이블'!$H$15,0))</f>
        <v/>
      </c>
      <c r="AA26" s="69" t="str">
        <f>IF(OR($B26-AA$5&gt;74, $B26-AA$5=73, $B26-AA$5=1, $B26-AA$5&lt;0),"",ROUND(($B26-AA$5)*'수학 표준점수 테이블'!$H$10+AA$5*'수학 표준점수 테이블'!$H$12+'수학 표준점수 테이블'!$H$15,0))</f>
        <v/>
      </c>
      <c r="AB26" s="34"/>
      <c r="AC26" s="34">
        <f t="shared" si="1"/>
        <v>130</v>
      </c>
      <c r="AD26" s="34">
        <f t="shared" si="2"/>
        <v>131</v>
      </c>
      <c r="AE26" s="36" t="str">
        <f t="shared" si="3"/>
        <v>130 ~ 131</v>
      </c>
      <c r="AF26" s="36">
        <f t="shared" si="4"/>
        <v>2</v>
      </c>
      <c r="AG26" s="36">
        <f t="shared" si="4"/>
        <v>2</v>
      </c>
      <c r="AH26" s="36">
        <f t="shared" si="5"/>
        <v>2</v>
      </c>
      <c r="AI26" s="194" t="str">
        <f t="shared" si="0"/>
        <v>2등급</v>
      </c>
      <c r="AJ26" s="32" t="e">
        <f>IF(AC26=AD26,VLOOKUP(AE26,'인원 입력 기능'!$B$5:$F$102,6,0), VLOOKUP(AC26,'인원 입력 기능'!$B$5:$F$102,6,0)&amp;" ~ "&amp;VLOOKUP(AD26,'인원 입력 기능'!$B$5:$F$102,6,0))</f>
        <v>#REF!</v>
      </c>
    </row>
    <row r="27" spans="1:36">
      <c r="A27" s="16"/>
      <c r="B27" s="84">
        <v>79</v>
      </c>
      <c r="C27" s="68">
        <f>IF(OR($B27-C$5&gt;74, $B27-C$5=73, $B27-C$5=1, $B27-C$5&lt;0),"",ROUND(($B27-C$5)*'수학 표준점수 테이블'!$H$10+C$5*'수학 표준점수 테이블'!$H$12+'수학 표준점수 테이블'!$H$15,0))</f>
        <v>130</v>
      </c>
      <c r="D27" s="68">
        <f>IF(OR($B27-D$5&gt;74, $B27-D$5=73, $B27-D$5=1, $B27-D$5&lt;0),"",ROUND(($B27-D$5)*'수학 표준점수 테이블'!$H$10+D$5*'수학 표준점수 테이블'!$H$12+'수학 표준점수 테이블'!$H$15,0))</f>
        <v>130</v>
      </c>
      <c r="E27" s="68">
        <f>IF(OR($B27-E$5&gt;74, $B27-E$5=73, $B27-E$5=1, $B27-E$5&lt;0),"",ROUND(($B27-E$5)*'수학 표준점수 테이블'!$H$10+E$5*'수학 표준점수 테이블'!$H$12+'수학 표준점수 테이블'!$H$15,0))</f>
        <v>130</v>
      </c>
      <c r="F27" s="68">
        <f>IF(OR($B27-F$5&gt;74, $B27-F$5=73, $B27-F$5=1, $B27-F$5&lt;0),"",ROUND(($B27-F$5)*'수학 표준점수 테이블'!$H$10+F$5*'수학 표준점수 테이블'!$H$12+'수학 표준점수 테이블'!$H$15,0))</f>
        <v>130</v>
      </c>
      <c r="G27" s="68">
        <f>IF(OR($B27-G$5&gt;74, $B27-G$5=73, $B27-G$5=1, $B27-G$5&lt;0),"",ROUND(($B27-G$5)*'수학 표준점수 테이블'!$H$10+G$5*'수학 표준점수 테이블'!$H$12+'수학 표준점수 테이블'!$H$15,0))</f>
        <v>130</v>
      </c>
      <c r="H27" s="68">
        <f>IF(OR($B27-H$5&gt;74, $B27-H$5=73, $B27-H$5=1, $B27-H$5&lt;0),"",ROUND(($B27-H$5)*'수학 표준점수 테이블'!$H$10+H$5*'수학 표준점수 테이블'!$H$12+'수학 표준점수 테이블'!$H$15,0))</f>
        <v>130</v>
      </c>
      <c r="I27" s="68">
        <f>IF(OR($B27-I$5&gt;74, $B27-I$5=73, $B27-I$5=1, $B27-I$5&lt;0),"",ROUND(($B27-I$5)*'수학 표준점수 테이블'!$H$10+I$5*'수학 표준점수 테이블'!$H$12+'수학 표준점수 테이블'!$H$15,0))</f>
        <v>130</v>
      </c>
      <c r="J27" s="68">
        <f>IF(OR($B27-J$5&gt;74, $B27-J$5=73, $B27-J$5=1, $B27-J$5&lt;0),"",ROUND(($B27-J$5)*'수학 표준점수 테이블'!$H$10+J$5*'수학 표준점수 테이블'!$H$12+'수학 표준점수 테이블'!$H$15,0))</f>
        <v>130</v>
      </c>
      <c r="K27" s="68">
        <f>IF(OR($B27-K$5&gt;74, $B27-K$5=73, $B27-K$5=1, $B27-K$5&lt;0),"",ROUND(($B27-K$5)*'수학 표준점수 테이블'!$H$10+K$5*'수학 표준점수 테이블'!$H$12+'수학 표준점수 테이블'!$H$15,0))</f>
        <v>130</v>
      </c>
      <c r="L27" s="68">
        <f>IF(OR($B27-L$5&gt;74, $B27-L$5=73, $B27-L$5=1, $B27-L$5&lt;0),"",ROUND(($B27-L$5)*'수학 표준점수 테이블'!$H$10+L$5*'수학 표준점수 테이블'!$H$12+'수학 표준점수 테이블'!$H$15,0))</f>
        <v>130</v>
      </c>
      <c r="M27" s="68">
        <f>IF(OR($B27-M$5&gt;74, $B27-M$5=73, $B27-M$5=1, $B27-M$5&lt;0),"",ROUND(($B27-M$5)*'수학 표준점수 테이블'!$H$10+M$5*'수학 표준점수 테이블'!$H$12+'수학 표준점수 테이블'!$H$15,0))</f>
        <v>130</v>
      </c>
      <c r="N27" s="68">
        <f>IF(OR($B27-N$5&gt;74, $B27-N$5=73, $B27-N$5=1, $B27-N$5&lt;0),"",ROUND(($B27-N$5)*'수학 표준점수 테이블'!$H$10+N$5*'수학 표준점수 테이블'!$H$12+'수학 표준점수 테이블'!$H$15,0))</f>
        <v>130</v>
      </c>
      <c r="O27" s="68">
        <f>IF(OR($B27-O$5&gt;74, $B27-O$5=73, $B27-O$5=1, $B27-O$5&lt;0),"",ROUND(($B27-O$5)*'수학 표준점수 테이블'!$H$10+O$5*'수학 표준점수 테이블'!$H$12+'수학 표준점수 테이블'!$H$15,0))</f>
        <v>130</v>
      </c>
      <c r="P27" s="68">
        <f>IF(OR($B27-P$5&gt;74, $B27-P$5=73, $B27-P$5=1, $B27-P$5&lt;0),"",ROUND(($B27-P$5)*'수학 표준점수 테이블'!$H$10+P$5*'수학 표준점수 테이블'!$H$12+'수학 표준점수 테이블'!$H$15,0))</f>
        <v>130</v>
      </c>
      <c r="Q27" s="68">
        <f>IF(OR($B27-Q$5&gt;74, $B27-Q$5=73, $B27-Q$5=1, $B27-Q$5&lt;0),"",ROUND(($B27-Q$5)*'수학 표준점수 테이블'!$H$10+Q$5*'수학 표준점수 테이블'!$H$12+'수학 표준점수 테이블'!$H$15,0))</f>
        <v>130</v>
      </c>
      <c r="R27" s="68">
        <f>IF(OR($B27-R$5&gt;74, $B27-R$5=73, $B27-R$5=1, $B27-R$5&lt;0),"",ROUND(($B27-R$5)*'수학 표준점수 테이블'!$H$10+R$5*'수학 표준점수 테이블'!$H$12+'수학 표준점수 테이블'!$H$15,0))</f>
        <v>129</v>
      </c>
      <c r="S27" s="68">
        <f>IF(OR($B27-S$5&gt;74, $B27-S$5=73, $B27-S$5=1, $B27-S$5&lt;0),"",ROUND(($B27-S$5)*'수학 표준점수 테이블'!$H$10+S$5*'수학 표준점수 테이블'!$H$12+'수학 표준점수 테이블'!$H$15,0))</f>
        <v>129</v>
      </c>
      <c r="T27" s="68">
        <f>IF(OR($B27-T$5&gt;74, $B27-T$5=73, $B27-T$5=1, $B27-T$5&lt;0),"",ROUND(($B27-T$5)*'수학 표준점수 테이블'!$H$10+T$5*'수학 표준점수 테이블'!$H$12+'수학 표준점수 테이블'!$H$15,0))</f>
        <v>129</v>
      </c>
      <c r="U27" s="68">
        <f>IF(OR($B27-U$5&gt;74, $B27-U$5=73, $B27-U$5=1, $B27-U$5&lt;0),"",ROUND(($B27-U$5)*'수학 표준점수 테이블'!$H$10+U$5*'수학 표준점수 테이블'!$H$12+'수학 표준점수 테이블'!$H$15,0))</f>
        <v>129</v>
      </c>
      <c r="V27" s="68" t="str">
        <f>IF(OR($B27-V$5&gt;74, $B27-V$5=73, $B27-V$5=1, $B27-V$5&lt;0),"",ROUND(($B27-V$5)*'수학 표준점수 테이블'!$H$10+V$5*'수학 표준점수 테이블'!$H$12+'수학 표준점수 테이블'!$H$15,0))</f>
        <v/>
      </c>
      <c r="W27" s="68">
        <f>IF(OR($B27-W$5&gt;74, $B27-W$5=73, $B27-W$5=1, $B27-W$5&lt;0),"",ROUND(($B27-W$5)*'수학 표준점수 테이블'!$H$10+W$5*'수학 표준점수 테이블'!$H$12+'수학 표준점수 테이블'!$H$15,0))</f>
        <v>129</v>
      </c>
      <c r="X27" s="68" t="str">
        <f>IF(OR($B27-X$5&gt;74, $B27-X$5=73, $B27-X$5=1, $B27-X$5&lt;0),"",ROUND(($B27-X$5)*'수학 표준점수 테이블'!$H$10+X$5*'수학 표준점수 테이블'!$H$12+'수학 표준점수 테이블'!$H$15,0))</f>
        <v/>
      </c>
      <c r="Y27" s="68" t="str">
        <f>IF(OR($B27-Y$5&gt;74, $B27-Y$5=73, $B27-Y$5=1, $B27-Y$5&lt;0),"",ROUND(($B27-Y$5)*'수학 표준점수 테이블'!$H$10+Y$5*'수학 표준점수 테이블'!$H$12+'수학 표준점수 테이블'!$H$15,0))</f>
        <v/>
      </c>
      <c r="Z27" s="68" t="str">
        <f>IF(OR($B27-Z$5&gt;74, $B27-Z$5=73, $B27-Z$5=1, $B27-Z$5&lt;0),"",ROUND(($B27-Z$5)*'수학 표준점수 테이블'!$H$10+Z$5*'수학 표준점수 테이블'!$H$12+'수학 표준점수 테이블'!$H$15,0))</f>
        <v/>
      </c>
      <c r="AA27" s="69" t="str">
        <f>IF(OR($B27-AA$5&gt;74, $B27-AA$5=73, $B27-AA$5=1, $B27-AA$5&lt;0),"",ROUND(($B27-AA$5)*'수학 표준점수 테이블'!$H$10+AA$5*'수학 표준점수 테이블'!$H$12+'수학 표준점수 테이블'!$H$15,0))</f>
        <v/>
      </c>
      <c r="AB27" s="34"/>
      <c r="AC27" s="34">
        <f t="shared" si="1"/>
        <v>129</v>
      </c>
      <c r="AD27" s="34">
        <f t="shared" si="2"/>
        <v>130</v>
      </c>
      <c r="AE27" s="36" t="str">
        <f t="shared" si="3"/>
        <v>129 ~ 130</v>
      </c>
      <c r="AF27" s="36">
        <f t="shared" si="4"/>
        <v>2</v>
      </c>
      <c r="AG27" s="36">
        <f t="shared" si="4"/>
        <v>2</v>
      </c>
      <c r="AH27" s="36">
        <f t="shared" si="5"/>
        <v>2</v>
      </c>
      <c r="AI27" s="194" t="str">
        <f t="shared" si="0"/>
        <v>2등급</v>
      </c>
      <c r="AJ27" s="32" t="e">
        <f>IF(AC27=AD27,VLOOKUP(AE27,'인원 입력 기능'!$B$5:$F$102,6,0), VLOOKUP(AC27,'인원 입력 기능'!$B$5:$F$102,6,0)&amp;" ~ "&amp;VLOOKUP(AD27,'인원 입력 기능'!$B$5:$F$102,6,0))</f>
        <v>#REF!</v>
      </c>
    </row>
    <row r="28" spans="1:36">
      <c r="A28" s="16"/>
      <c r="B28" s="84">
        <v>78</v>
      </c>
      <c r="C28" s="68">
        <f>IF(OR($B28-C$5&gt;74, $B28-C$5=73, $B28-C$5=1, $B28-C$5&lt;0),"",ROUND(($B28-C$5)*'수학 표준점수 테이블'!$H$10+C$5*'수학 표준점수 테이블'!$H$12+'수학 표준점수 테이블'!$H$15,0))</f>
        <v>129</v>
      </c>
      <c r="D28" s="68">
        <f>IF(OR($B28-D$5&gt;74, $B28-D$5=73, $B28-D$5=1, $B28-D$5&lt;0),"",ROUND(($B28-D$5)*'수학 표준점수 테이블'!$H$10+D$5*'수학 표준점수 테이블'!$H$12+'수학 표준점수 테이블'!$H$15,0))</f>
        <v>129</v>
      </c>
      <c r="E28" s="68">
        <f>IF(OR($B28-E$5&gt;74, $B28-E$5=73, $B28-E$5=1, $B28-E$5&lt;0),"",ROUND(($B28-E$5)*'수학 표준점수 테이블'!$H$10+E$5*'수학 표준점수 테이블'!$H$12+'수학 표준점수 테이블'!$H$15,0))</f>
        <v>129</v>
      </c>
      <c r="F28" s="68">
        <f>IF(OR($B28-F$5&gt;74, $B28-F$5=73, $B28-F$5=1, $B28-F$5&lt;0),"",ROUND(($B28-F$5)*'수학 표준점수 테이블'!$H$10+F$5*'수학 표준점수 테이블'!$H$12+'수학 표준점수 테이블'!$H$15,0))</f>
        <v>129</v>
      </c>
      <c r="G28" s="68">
        <f>IF(OR($B28-G$5&gt;74, $B28-G$5=73, $B28-G$5=1, $B28-G$5&lt;0),"",ROUND(($B28-G$5)*'수학 표준점수 테이블'!$H$10+G$5*'수학 표준점수 테이블'!$H$12+'수학 표준점수 테이블'!$H$15,0))</f>
        <v>129</v>
      </c>
      <c r="H28" s="68">
        <f>IF(OR($B28-H$5&gt;74, $B28-H$5=73, $B28-H$5=1, $B28-H$5&lt;0),"",ROUND(($B28-H$5)*'수학 표준점수 테이블'!$H$10+H$5*'수학 표준점수 테이블'!$H$12+'수학 표준점수 테이블'!$H$15,0))</f>
        <v>129</v>
      </c>
      <c r="I28" s="68">
        <f>IF(OR($B28-I$5&gt;74, $B28-I$5=73, $B28-I$5=1, $B28-I$5&lt;0),"",ROUND(($B28-I$5)*'수학 표준점수 테이블'!$H$10+I$5*'수학 표준점수 테이블'!$H$12+'수학 표준점수 테이블'!$H$15,0))</f>
        <v>129</v>
      </c>
      <c r="J28" s="68">
        <f>IF(OR($B28-J$5&gt;74, $B28-J$5=73, $B28-J$5=1, $B28-J$5&lt;0),"",ROUND(($B28-J$5)*'수학 표준점수 테이블'!$H$10+J$5*'수학 표준점수 테이블'!$H$12+'수학 표준점수 테이블'!$H$15,0))</f>
        <v>129</v>
      </c>
      <c r="K28" s="68">
        <f>IF(OR($B28-K$5&gt;74, $B28-K$5=73, $B28-K$5=1, $B28-K$5&lt;0),"",ROUND(($B28-K$5)*'수학 표준점수 테이블'!$H$10+K$5*'수학 표준점수 테이블'!$H$12+'수학 표준점수 테이블'!$H$15,0))</f>
        <v>129</v>
      </c>
      <c r="L28" s="68">
        <f>IF(OR($B28-L$5&gt;74, $B28-L$5=73, $B28-L$5=1, $B28-L$5&lt;0),"",ROUND(($B28-L$5)*'수학 표준점수 테이블'!$H$10+L$5*'수학 표준점수 테이블'!$H$12+'수학 표준점수 테이블'!$H$15,0))</f>
        <v>129</v>
      </c>
      <c r="M28" s="68">
        <f>IF(OR($B28-M$5&gt;74, $B28-M$5=73, $B28-M$5=1, $B28-M$5&lt;0),"",ROUND(($B28-M$5)*'수학 표준점수 테이블'!$H$10+M$5*'수학 표준점수 테이블'!$H$12+'수학 표준점수 테이블'!$H$15,0))</f>
        <v>129</v>
      </c>
      <c r="N28" s="68">
        <f>IF(OR($B28-N$5&gt;74, $B28-N$5=73, $B28-N$5=1, $B28-N$5&lt;0),"",ROUND(($B28-N$5)*'수학 표준점수 테이블'!$H$10+N$5*'수학 표준점수 테이블'!$H$12+'수학 표준점수 테이블'!$H$15,0))</f>
        <v>129</v>
      </c>
      <c r="O28" s="68">
        <f>IF(OR($B28-O$5&gt;74, $B28-O$5=73, $B28-O$5=1, $B28-O$5&lt;0),"",ROUND(($B28-O$5)*'수학 표준점수 테이블'!$H$10+O$5*'수학 표준점수 테이블'!$H$12+'수학 표준점수 테이블'!$H$15,0))</f>
        <v>129</v>
      </c>
      <c r="P28" s="68">
        <f>IF(OR($B28-P$5&gt;74, $B28-P$5=73, $B28-P$5=1, $B28-P$5&lt;0),"",ROUND(($B28-P$5)*'수학 표준점수 테이블'!$H$10+P$5*'수학 표준점수 테이블'!$H$12+'수학 표준점수 테이블'!$H$15,0))</f>
        <v>129</v>
      </c>
      <c r="Q28" s="68">
        <f>IF(OR($B28-Q$5&gt;74, $B28-Q$5=73, $B28-Q$5=1, $B28-Q$5&lt;0),"",ROUND(($B28-Q$5)*'수학 표준점수 테이블'!$H$10+Q$5*'수학 표준점수 테이블'!$H$12+'수학 표준점수 테이블'!$H$15,0))</f>
        <v>129</v>
      </c>
      <c r="R28" s="68">
        <f>IF(OR($B28-R$5&gt;74, $B28-R$5=73, $B28-R$5=1, $B28-R$5&lt;0),"",ROUND(($B28-R$5)*'수학 표준점수 테이블'!$H$10+R$5*'수학 표준점수 테이블'!$H$12+'수학 표준점수 테이블'!$H$15,0))</f>
        <v>129</v>
      </c>
      <c r="S28" s="68">
        <f>IF(OR($B28-S$5&gt;74, $B28-S$5=73, $B28-S$5=1, $B28-S$5&lt;0),"",ROUND(($B28-S$5)*'수학 표준점수 테이블'!$H$10+S$5*'수학 표준점수 테이블'!$H$12+'수학 표준점수 테이블'!$H$15,0))</f>
        <v>129</v>
      </c>
      <c r="T28" s="68">
        <f>IF(OR($B28-T$5&gt;74, $B28-T$5=73, $B28-T$5=1, $B28-T$5&lt;0),"",ROUND(($B28-T$5)*'수학 표준점수 테이블'!$H$10+T$5*'수학 표준점수 테이블'!$H$12+'수학 표준점수 테이블'!$H$15,0))</f>
        <v>129</v>
      </c>
      <c r="U28" s="68">
        <f>IF(OR($B28-U$5&gt;74, $B28-U$5=73, $B28-U$5=1, $B28-U$5&lt;0),"",ROUND(($B28-U$5)*'수학 표준점수 테이블'!$H$10+U$5*'수학 표준점수 테이블'!$H$12+'수학 표준점수 테이블'!$H$15,0))</f>
        <v>129</v>
      </c>
      <c r="V28" s="68">
        <f>IF(OR($B28-V$5&gt;74, $B28-V$5=73, $B28-V$5=1, $B28-V$5&lt;0),"",ROUND(($B28-V$5)*'수학 표준점수 테이블'!$H$10+V$5*'수학 표준점수 테이블'!$H$12+'수학 표준점수 테이블'!$H$15,0))</f>
        <v>128</v>
      </c>
      <c r="W28" s="68" t="str">
        <f>IF(OR($B28-W$5&gt;74, $B28-W$5=73, $B28-W$5=1, $B28-W$5&lt;0),"",ROUND(($B28-W$5)*'수학 표준점수 테이블'!$H$10+W$5*'수학 표준점수 테이블'!$H$12+'수학 표준점수 테이블'!$H$15,0))</f>
        <v/>
      </c>
      <c r="X28" s="68">
        <f>IF(OR($B28-X$5&gt;74, $B28-X$5=73, $B28-X$5=1, $B28-X$5&lt;0),"",ROUND(($B28-X$5)*'수학 표준점수 테이블'!$H$10+X$5*'수학 표준점수 테이블'!$H$12+'수학 표준점수 테이블'!$H$15,0))</f>
        <v>128</v>
      </c>
      <c r="Y28" s="68" t="str">
        <f>IF(OR($B28-Y$5&gt;74, $B28-Y$5=73, $B28-Y$5=1, $B28-Y$5&lt;0),"",ROUND(($B28-Y$5)*'수학 표준점수 테이블'!$H$10+Y$5*'수학 표준점수 테이블'!$H$12+'수학 표준점수 테이블'!$H$15,0))</f>
        <v/>
      </c>
      <c r="Z28" s="68" t="str">
        <f>IF(OR($B28-Z$5&gt;74, $B28-Z$5=73, $B28-Z$5=1, $B28-Z$5&lt;0),"",ROUND(($B28-Z$5)*'수학 표준점수 테이블'!$H$10+Z$5*'수학 표준점수 테이블'!$H$12+'수학 표준점수 테이블'!$H$15,0))</f>
        <v/>
      </c>
      <c r="AA28" s="69" t="str">
        <f>IF(OR($B28-AA$5&gt;74, $B28-AA$5=73, $B28-AA$5=1, $B28-AA$5&lt;0),"",ROUND(($B28-AA$5)*'수학 표준점수 테이블'!$H$10+AA$5*'수학 표준점수 테이블'!$H$12+'수학 표준점수 테이블'!$H$15,0))</f>
        <v/>
      </c>
      <c r="AB28" s="34"/>
      <c r="AC28" s="34">
        <f t="shared" si="1"/>
        <v>128</v>
      </c>
      <c r="AD28" s="34">
        <f t="shared" si="2"/>
        <v>129</v>
      </c>
      <c r="AE28" s="36" t="str">
        <f t="shared" si="3"/>
        <v>128 ~ 129</v>
      </c>
      <c r="AF28" s="36">
        <f t="shared" si="4"/>
        <v>2</v>
      </c>
      <c r="AG28" s="36">
        <f t="shared" si="4"/>
        <v>2</v>
      </c>
      <c r="AH28" s="36">
        <f t="shared" si="5"/>
        <v>2</v>
      </c>
      <c r="AI28" s="194" t="str">
        <f t="shared" si="0"/>
        <v>2등급</v>
      </c>
      <c r="AJ28" s="32" t="e">
        <f>IF(AC28=AD28,VLOOKUP(AE28,'인원 입력 기능'!$B$5:$F$102,6,0), VLOOKUP(AC28,'인원 입력 기능'!$B$5:$F$102,6,0)&amp;" ~ "&amp;VLOOKUP(AD28,'인원 입력 기능'!$B$5:$F$102,6,0))</f>
        <v>#REF!</v>
      </c>
    </row>
    <row r="29" spans="1:36">
      <c r="A29" s="16"/>
      <c r="B29" s="84">
        <v>77</v>
      </c>
      <c r="C29" s="68">
        <f>IF(OR($B29-C$5&gt;74, $B29-C$5=73, $B29-C$5=1, $B29-C$5&lt;0),"",ROUND(($B29-C$5)*'수학 표준점수 테이블'!$H$10+C$5*'수학 표준점수 테이블'!$H$12+'수학 표준점수 테이블'!$H$15,0))</f>
        <v>129</v>
      </c>
      <c r="D29" s="68">
        <f>IF(OR($B29-D$5&gt;74, $B29-D$5=73, $B29-D$5=1, $B29-D$5&lt;0),"",ROUND(($B29-D$5)*'수학 표준점수 테이블'!$H$10+D$5*'수학 표준점수 테이블'!$H$12+'수학 표준점수 테이블'!$H$15,0))</f>
        <v>129</v>
      </c>
      <c r="E29" s="68">
        <f>IF(OR($B29-E$5&gt;74, $B29-E$5=73, $B29-E$5=1, $B29-E$5&lt;0),"",ROUND(($B29-E$5)*'수학 표준점수 테이블'!$H$10+E$5*'수학 표준점수 테이블'!$H$12+'수학 표준점수 테이블'!$H$15,0))</f>
        <v>128</v>
      </c>
      <c r="F29" s="68">
        <f>IF(OR($B29-F$5&gt;74, $B29-F$5=73, $B29-F$5=1, $B29-F$5&lt;0),"",ROUND(($B29-F$5)*'수학 표준점수 테이블'!$H$10+F$5*'수학 표준점수 테이블'!$H$12+'수학 표준점수 테이블'!$H$15,0))</f>
        <v>128</v>
      </c>
      <c r="G29" s="68">
        <f>IF(OR($B29-G$5&gt;74, $B29-G$5=73, $B29-G$5=1, $B29-G$5&lt;0),"",ROUND(($B29-G$5)*'수학 표준점수 테이블'!$H$10+G$5*'수학 표준점수 테이블'!$H$12+'수학 표준점수 테이블'!$H$15,0))</f>
        <v>128</v>
      </c>
      <c r="H29" s="68">
        <f>IF(OR($B29-H$5&gt;74, $B29-H$5=73, $B29-H$5=1, $B29-H$5&lt;0),"",ROUND(($B29-H$5)*'수학 표준점수 테이블'!$H$10+H$5*'수학 표준점수 테이블'!$H$12+'수학 표준점수 테이블'!$H$15,0))</f>
        <v>128</v>
      </c>
      <c r="I29" s="68">
        <f>IF(OR($B29-I$5&gt;74, $B29-I$5=73, $B29-I$5=1, $B29-I$5&lt;0),"",ROUND(($B29-I$5)*'수학 표준점수 테이블'!$H$10+I$5*'수학 표준점수 테이블'!$H$12+'수학 표준점수 테이블'!$H$15,0))</f>
        <v>128</v>
      </c>
      <c r="J29" s="68">
        <f>IF(OR($B29-J$5&gt;74, $B29-J$5=73, $B29-J$5=1, $B29-J$5&lt;0),"",ROUND(($B29-J$5)*'수학 표준점수 테이블'!$H$10+J$5*'수학 표준점수 테이블'!$H$12+'수학 표준점수 테이블'!$H$15,0))</f>
        <v>128</v>
      </c>
      <c r="K29" s="68">
        <f>IF(OR($B29-K$5&gt;74, $B29-K$5=73, $B29-K$5=1, $B29-K$5&lt;0),"",ROUND(($B29-K$5)*'수학 표준점수 테이블'!$H$10+K$5*'수학 표준점수 테이블'!$H$12+'수학 표준점수 테이블'!$H$15,0))</f>
        <v>128</v>
      </c>
      <c r="L29" s="68">
        <f>IF(OR($B29-L$5&gt;74, $B29-L$5=73, $B29-L$5=1, $B29-L$5&lt;0),"",ROUND(($B29-L$5)*'수학 표준점수 테이블'!$H$10+L$5*'수학 표준점수 테이블'!$H$12+'수학 표준점수 테이블'!$H$15,0))</f>
        <v>128</v>
      </c>
      <c r="M29" s="68">
        <f>IF(OR($B29-M$5&gt;74, $B29-M$5=73, $B29-M$5=1, $B29-M$5&lt;0),"",ROUND(($B29-M$5)*'수학 표준점수 테이블'!$H$10+M$5*'수학 표준점수 테이블'!$H$12+'수학 표준점수 테이블'!$H$15,0))</f>
        <v>128</v>
      </c>
      <c r="N29" s="68">
        <f>IF(OR($B29-N$5&gt;74, $B29-N$5=73, $B29-N$5=1, $B29-N$5&lt;0),"",ROUND(($B29-N$5)*'수학 표준점수 테이블'!$H$10+N$5*'수학 표준점수 테이블'!$H$12+'수학 표준점수 테이블'!$H$15,0))</f>
        <v>128</v>
      </c>
      <c r="O29" s="68">
        <f>IF(OR($B29-O$5&gt;74, $B29-O$5=73, $B29-O$5=1, $B29-O$5&lt;0),"",ROUND(($B29-O$5)*'수학 표준점수 테이블'!$H$10+O$5*'수학 표준점수 테이블'!$H$12+'수학 표준점수 테이블'!$H$15,0))</f>
        <v>128</v>
      </c>
      <c r="P29" s="68">
        <f>IF(OR($B29-P$5&gt;74, $B29-P$5=73, $B29-P$5=1, $B29-P$5&lt;0),"",ROUND(($B29-P$5)*'수학 표준점수 테이블'!$H$10+P$5*'수학 표준점수 테이블'!$H$12+'수학 표준점수 테이블'!$H$15,0))</f>
        <v>128</v>
      </c>
      <c r="Q29" s="68">
        <f>IF(OR($B29-Q$5&gt;74, $B29-Q$5=73, $B29-Q$5=1, $B29-Q$5&lt;0),"",ROUND(($B29-Q$5)*'수학 표준점수 테이블'!$H$10+Q$5*'수학 표준점수 테이블'!$H$12+'수학 표준점수 테이블'!$H$15,0))</f>
        <v>128</v>
      </c>
      <c r="R29" s="68">
        <f>IF(OR($B29-R$5&gt;74, $B29-R$5=73, $B29-R$5=1, $B29-R$5&lt;0),"",ROUND(($B29-R$5)*'수학 표준점수 테이블'!$H$10+R$5*'수학 표준점수 테이블'!$H$12+'수학 표준점수 테이블'!$H$15,0))</f>
        <v>128</v>
      </c>
      <c r="S29" s="68">
        <f>IF(OR($B29-S$5&gt;74, $B29-S$5=73, $B29-S$5=1, $B29-S$5&lt;0),"",ROUND(($B29-S$5)*'수학 표준점수 테이블'!$H$10+S$5*'수학 표준점수 테이블'!$H$12+'수학 표준점수 테이블'!$H$15,0))</f>
        <v>128</v>
      </c>
      <c r="T29" s="68">
        <f>IF(OR($B29-T$5&gt;74, $B29-T$5=73, $B29-T$5=1, $B29-T$5&lt;0),"",ROUND(($B29-T$5)*'수학 표준점수 테이블'!$H$10+T$5*'수학 표준점수 테이블'!$H$12+'수학 표준점수 테이블'!$H$15,0))</f>
        <v>128</v>
      </c>
      <c r="U29" s="68">
        <f>IF(OR($B29-U$5&gt;74, $B29-U$5=73, $B29-U$5=1, $B29-U$5&lt;0),"",ROUND(($B29-U$5)*'수학 표준점수 테이블'!$H$10+U$5*'수학 표준점수 테이블'!$H$12+'수학 표준점수 테이블'!$H$15,0))</f>
        <v>128</v>
      </c>
      <c r="V29" s="68">
        <f>IF(OR($B29-V$5&gt;74, $B29-V$5=73, $B29-V$5=1, $B29-V$5&lt;0),"",ROUND(($B29-V$5)*'수학 표준점수 테이블'!$H$10+V$5*'수학 표준점수 테이블'!$H$12+'수학 표준점수 테이블'!$H$15,0))</f>
        <v>128</v>
      </c>
      <c r="W29" s="68">
        <f>IF(OR($B29-W$5&gt;74, $B29-W$5=73, $B29-W$5=1, $B29-W$5&lt;0),"",ROUND(($B29-W$5)*'수학 표준점수 테이블'!$H$10+W$5*'수학 표준점수 테이블'!$H$12+'수학 표준점수 테이블'!$H$15,0))</f>
        <v>128</v>
      </c>
      <c r="X29" s="68" t="str">
        <f>IF(OR($B29-X$5&gt;74, $B29-X$5=73, $B29-X$5=1, $B29-X$5&lt;0),"",ROUND(($B29-X$5)*'수학 표준점수 테이블'!$H$10+X$5*'수학 표준점수 테이블'!$H$12+'수학 표준점수 테이블'!$H$15,0))</f>
        <v/>
      </c>
      <c r="Y29" s="68">
        <f>IF(OR($B29-Y$5&gt;74, $B29-Y$5=73, $B29-Y$5=1, $B29-Y$5&lt;0),"",ROUND(($B29-Y$5)*'수학 표준점수 테이블'!$H$10+Y$5*'수학 표준점수 테이블'!$H$12+'수학 표준점수 테이블'!$H$15,0))</f>
        <v>128</v>
      </c>
      <c r="Z29" s="68" t="str">
        <f>IF(OR($B29-Z$5&gt;74, $B29-Z$5=73, $B29-Z$5=1, $B29-Z$5&lt;0),"",ROUND(($B29-Z$5)*'수학 표준점수 테이블'!$H$10+Z$5*'수학 표준점수 테이블'!$H$12+'수학 표준점수 테이블'!$H$15,0))</f>
        <v/>
      </c>
      <c r="AA29" s="69" t="str">
        <f>IF(OR($B29-AA$5&gt;74, $B29-AA$5=73, $B29-AA$5=1, $B29-AA$5&lt;0),"",ROUND(($B29-AA$5)*'수학 표준점수 테이블'!$H$10+AA$5*'수학 표준점수 테이블'!$H$12+'수학 표준점수 테이블'!$H$15,0))</f>
        <v/>
      </c>
      <c r="AB29" s="34"/>
      <c r="AC29" s="34">
        <f t="shared" si="1"/>
        <v>128</v>
      </c>
      <c r="AD29" s="34">
        <f t="shared" si="2"/>
        <v>129</v>
      </c>
      <c r="AE29" s="36" t="str">
        <f t="shared" si="3"/>
        <v>128 ~ 129</v>
      </c>
      <c r="AF29" s="36">
        <f t="shared" si="4"/>
        <v>2</v>
      </c>
      <c r="AG29" s="36">
        <f t="shared" si="4"/>
        <v>2</v>
      </c>
      <c r="AH29" s="36">
        <f t="shared" si="5"/>
        <v>2</v>
      </c>
      <c r="AI29" s="194" t="str">
        <f t="shared" si="0"/>
        <v>2등급</v>
      </c>
      <c r="AJ29" s="32" t="e">
        <f>IF(AC29=AD29,VLOOKUP(AE29,'인원 입력 기능'!$B$5:$F$102,6,0), VLOOKUP(AC29,'인원 입력 기능'!$B$5:$F$102,6,0)&amp;" ~ "&amp;VLOOKUP(AD29,'인원 입력 기능'!$B$5:$F$102,6,0))</f>
        <v>#REF!</v>
      </c>
    </row>
    <row r="30" spans="1:36">
      <c r="A30" s="16"/>
      <c r="B30" s="85">
        <v>76</v>
      </c>
      <c r="C30" s="70">
        <f>IF(OR($B30-C$5&gt;74, $B30-C$5=73, $B30-C$5=1, $B30-C$5&lt;0),"",ROUND(($B30-C$5)*'수학 표준점수 테이블'!$H$10+C$5*'수학 표준점수 테이블'!$H$12+'수학 표준점수 테이블'!$H$15,0))</f>
        <v>128</v>
      </c>
      <c r="D30" s="70">
        <f>IF(OR($B30-D$5&gt;74, $B30-D$5=73, $B30-D$5=1, $B30-D$5&lt;0),"",ROUND(($B30-D$5)*'수학 표준점수 테이블'!$H$10+D$5*'수학 표준점수 테이블'!$H$12+'수학 표준점수 테이블'!$H$15,0))</f>
        <v>128</v>
      </c>
      <c r="E30" s="70">
        <f>IF(OR($B30-E$5&gt;74, $B30-E$5=73, $B30-E$5=1, $B30-E$5&lt;0),"",ROUND(($B30-E$5)*'수학 표준점수 테이블'!$H$10+E$5*'수학 표준점수 테이블'!$H$12+'수학 표준점수 테이블'!$H$15,0))</f>
        <v>128</v>
      </c>
      <c r="F30" s="70">
        <f>IF(OR($B30-F$5&gt;74, $B30-F$5=73, $B30-F$5=1, $B30-F$5&lt;0),"",ROUND(($B30-F$5)*'수학 표준점수 테이블'!$H$10+F$5*'수학 표준점수 테이블'!$H$12+'수학 표준점수 테이블'!$H$15,0))</f>
        <v>128</v>
      </c>
      <c r="G30" s="70">
        <f>IF(OR($B30-G$5&gt;74, $B30-G$5=73, $B30-G$5=1, $B30-G$5&lt;0),"",ROUND(($B30-G$5)*'수학 표준점수 테이블'!$H$10+G$5*'수학 표준점수 테이블'!$H$12+'수학 표준점수 테이블'!$H$15,0))</f>
        <v>128</v>
      </c>
      <c r="H30" s="70">
        <f>IF(OR($B30-H$5&gt;74, $B30-H$5=73, $B30-H$5=1, $B30-H$5&lt;0),"",ROUND(($B30-H$5)*'수학 표준점수 테이블'!$H$10+H$5*'수학 표준점수 테이블'!$H$12+'수학 표준점수 테이블'!$H$15,0))</f>
        <v>128</v>
      </c>
      <c r="I30" s="70">
        <f>IF(OR($B30-I$5&gt;74, $B30-I$5=73, $B30-I$5=1, $B30-I$5&lt;0),"",ROUND(($B30-I$5)*'수학 표준점수 테이블'!$H$10+I$5*'수학 표준점수 테이블'!$H$12+'수학 표준점수 테이블'!$H$15,0))</f>
        <v>127</v>
      </c>
      <c r="J30" s="70">
        <f>IF(OR($B30-J$5&gt;74, $B30-J$5=73, $B30-J$5=1, $B30-J$5&lt;0),"",ROUND(($B30-J$5)*'수학 표준점수 테이블'!$H$10+J$5*'수학 표준점수 테이블'!$H$12+'수학 표준점수 테이블'!$H$15,0))</f>
        <v>127</v>
      </c>
      <c r="K30" s="70">
        <f>IF(OR($B30-K$5&gt;74, $B30-K$5=73, $B30-K$5=1, $B30-K$5&lt;0),"",ROUND(($B30-K$5)*'수학 표준점수 테이블'!$H$10+K$5*'수학 표준점수 테이블'!$H$12+'수학 표준점수 테이블'!$H$15,0))</f>
        <v>127</v>
      </c>
      <c r="L30" s="70">
        <f>IF(OR($B30-L$5&gt;74, $B30-L$5=73, $B30-L$5=1, $B30-L$5&lt;0),"",ROUND(($B30-L$5)*'수학 표준점수 테이블'!$H$10+L$5*'수학 표준점수 테이블'!$H$12+'수학 표준점수 테이블'!$H$15,0))</f>
        <v>127</v>
      </c>
      <c r="M30" s="70">
        <f>IF(OR($B30-M$5&gt;74, $B30-M$5=73, $B30-M$5=1, $B30-M$5&lt;0),"",ROUND(($B30-M$5)*'수학 표준점수 테이블'!$H$10+M$5*'수학 표준점수 테이블'!$H$12+'수학 표준점수 테이블'!$H$15,0))</f>
        <v>127</v>
      </c>
      <c r="N30" s="70">
        <f>IF(OR($B30-N$5&gt;74, $B30-N$5=73, $B30-N$5=1, $B30-N$5&lt;0),"",ROUND(($B30-N$5)*'수학 표준점수 테이블'!$H$10+N$5*'수학 표준점수 테이블'!$H$12+'수학 표준점수 테이블'!$H$15,0))</f>
        <v>127</v>
      </c>
      <c r="O30" s="70">
        <f>IF(OR($B30-O$5&gt;74, $B30-O$5=73, $B30-O$5=1, $B30-O$5&lt;0),"",ROUND(($B30-O$5)*'수학 표준점수 테이블'!$H$10+O$5*'수학 표준점수 테이블'!$H$12+'수학 표준점수 테이블'!$H$15,0))</f>
        <v>127</v>
      </c>
      <c r="P30" s="70">
        <f>IF(OR($B30-P$5&gt;74, $B30-P$5=73, $B30-P$5=1, $B30-P$5&lt;0),"",ROUND(($B30-P$5)*'수학 표준점수 테이블'!$H$10+P$5*'수학 표준점수 테이블'!$H$12+'수학 표준점수 테이블'!$H$15,0))</f>
        <v>127</v>
      </c>
      <c r="Q30" s="70">
        <f>IF(OR($B30-Q$5&gt;74, $B30-Q$5=73, $B30-Q$5=1, $B30-Q$5&lt;0),"",ROUND(($B30-Q$5)*'수학 표준점수 테이블'!$H$10+Q$5*'수학 표준점수 테이블'!$H$12+'수학 표준점수 테이블'!$H$15,0))</f>
        <v>127</v>
      </c>
      <c r="R30" s="70">
        <f>IF(OR($B30-R$5&gt;74, $B30-R$5=73, $B30-R$5=1, $B30-R$5&lt;0),"",ROUND(($B30-R$5)*'수학 표준점수 테이블'!$H$10+R$5*'수학 표준점수 테이블'!$H$12+'수학 표준점수 테이블'!$H$15,0))</f>
        <v>127</v>
      </c>
      <c r="S30" s="70">
        <f>IF(OR($B30-S$5&gt;74, $B30-S$5=73, $B30-S$5=1, $B30-S$5&lt;0),"",ROUND(($B30-S$5)*'수학 표준점수 테이블'!$H$10+S$5*'수학 표준점수 테이블'!$H$12+'수학 표준점수 테이블'!$H$15,0))</f>
        <v>127</v>
      </c>
      <c r="T30" s="70">
        <f>IF(OR($B30-T$5&gt;74, $B30-T$5=73, $B30-T$5=1, $B30-T$5&lt;0),"",ROUND(($B30-T$5)*'수학 표준점수 테이블'!$H$10+T$5*'수학 표준점수 테이블'!$H$12+'수학 표준점수 테이블'!$H$15,0))</f>
        <v>127</v>
      </c>
      <c r="U30" s="70">
        <f>IF(OR($B30-U$5&gt;74, $B30-U$5=73, $B30-U$5=1, $B30-U$5&lt;0),"",ROUND(($B30-U$5)*'수학 표준점수 테이블'!$H$10+U$5*'수학 표준점수 테이블'!$H$12+'수학 표준점수 테이블'!$H$15,0))</f>
        <v>127</v>
      </c>
      <c r="V30" s="70">
        <f>IF(OR($B30-V$5&gt;74, $B30-V$5=73, $B30-V$5=1, $B30-V$5&lt;0),"",ROUND(($B30-V$5)*'수학 표준점수 테이블'!$H$10+V$5*'수학 표준점수 테이블'!$H$12+'수학 표준점수 테이블'!$H$15,0))</f>
        <v>127</v>
      </c>
      <c r="W30" s="70">
        <f>IF(OR($B30-W$5&gt;74, $B30-W$5=73, $B30-W$5=1, $B30-W$5&lt;0),"",ROUND(($B30-W$5)*'수학 표준점수 테이블'!$H$10+W$5*'수학 표준점수 테이블'!$H$12+'수학 표준점수 테이블'!$H$15,0))</f>
        <v>127</v>
      </c>
      <c r="X30" s="70">
        <f>IF(OR($B30-X$5&gt;74, $B30-X$5=73, $B30-X$5=1, $B30-X$5&lt;0),"",ROUND(($B30-X$5)*'수학 표준점수 테이블'!$H$10+X$5*'수학 표준점수 테이블'!$H$12+'수학 표준점수 테이블'!$H$15,0))</f>
        <v>127</v>
      </c>
      <c r="Y30" s="70" t="str">
        <f>IF(OR($B30-Y$5&gt;74, $B30-Y$5=73, $B30-Y$5=1, $B30-Y$5&lt;0),"",ROUND(($B30-Y$5)*'수학 표준점수 테이블'!$H$10+Y$5*'수학 표준점수 테이블'!$H$12+'수학 표준점수 테이블'!$H$15,0))</f>
        <v/>
      </c>
      <c r="Z30" s="70">
        <f>IF(OR($B30-Z$5&gt;74, $B30-Z$5=73, $B30-Z$5=1, $B30-Z$5&lt;0),"",ROUND(($B30-Z$5)*'수학 표준점수 테이블'!$H$10+Z$5*'수학 표준점수 테이블'!$H$12+'수학 표준점수 테이블'!$H$15,0))</f>
        <v>127</v>
      </c>
      <c r="AA30" s="71" t="str">
        <f>IF(OR($B30-AA$5&gt;74, $B30-AA$5=73, $B30-AA$5=1, $B30-AA$5&lt;0),"",ROUND(($B30-AA$5)*'수학 표준점수 테이블'!$H$10+AA$5*'수학 표준점수 테이블'!$H$12+'수학 표준점수 테이블'!$H$15,0))</f>
        <v/>
      </c>
      <c r="AB30" s="34"/>
      <c r="AC30" s="34">
        <f t="shared" si="1"/>
        <v>127</v>
      </c>
      <c r="AD30" s="34">
        <f t="shared" si="2"/>
        <v>128</v>
      </c>
      <c r="AE30" s="36" t="str">
        <f t="shared" si="3"/>
        <v>127 ~ 128</v>
      </c>
      <c r="AF30" s="36">
        <f t="shared" si="4"/>
        <v>2</v>
      </c>
      <c r="AG30" s="36">
        <f t="shared" si="4"/>
        <v>2</v>
      </c>
      <c r="AH30" s="36">
        <f t="shared" si="5"/>
        <v>2</v>
      </c>
      <c r="AI30" s="194" t="str">
        <f t="shared" si="0"/>
        <v>2등급</v>
      </c>
      <c r="AJ30" s="32" t="e">
        <f>IF(AC30=AD30,VLOOKUP(AE30,'인원 입력 기능'!$B$5:$F$102,6,0), VLOOKUP(AC30,'인원 입력 기능'!$B$5:$F$102,6,0)&amp;" ~ "&amp;VLOOKUP(AD30,'인원 입력 기능'!$B$5:$F$102,6,0))</f>
        <v>#REF!</v>
      </c>
    </row>
    <row r="31" spans="1:36">
      <c r="A31" s="16"/>
      <c r="B31" s="85">
        <v>75</v>
      </c>
      <c r="C31" s="70">
        <f>IF(OR($B31-C$5&gt;74, $B31-C$5=73, $B31-C$5=1, $B31-C$5&lt;0),"",ROUND(($B31-C$5)*'수학 표준점수 테이블'!$H$10+C$5*'수학 표준점수 테이블'!$H$12+'수학 표준점수 테이블'!$H$15,0))</f>
        <v>127</v>
      </c>
      <c r="D31" s="70">
        <f>IF(OR($B31-D$5&gt;74, $B31-D$5=73, $B31-D$5=1, $B31-D$5&lt;0),"",ROUND(($B31-D$5)*'수학 표준점수 테이블'!$H$10+D$5*'수학 표준점수 테이블'!$H$12+'수학 표준점수 테이블'!$H$15,0))</f>
        <v>127</v>
      </c>
      <c r="E31" s="70">
        <f>IF(OR($B31-E$5&gt;74, $B31-E$5=73, $B31-E$5=1, $B31-E$5&lt;0),"",ROUND(($B31-E$5)*'수학 표준점수 테이블'!$H$10+E$5*'수학 표준점수 테이블'!$H$12+'수학 표준점수 테이블'!$H$15,0))</f>
        <v>127</v>
      </c>
      <c r="F31" s="70">
        <f>IF(OR($B31-F$5&gt;74, $B31-F$5=73, $B31-F$5=1, $B31-F$5&lt;0),"",ROUND(($B31-F$5)*'수학 표준점수 테이블'!$H$10+F$5*'수학 표준점수 테이블'!$H$12+'수학 표준점수 테이블'!$H$15,0))</f>
        <v>127</v>
      </c>
      <c r="G31" s="70">
        <f>IF(OR($B31-G$5&gt;74, $B31-G$5=73, $B31-G$5=1, $B31-G$5&lt;0),"",ROUND(($B31-G$5)*'수학 표준점수 테이블'!$H$10+G$5*'수학 표준점수 테이블'!$H$12+'수학 표준점수 테이블'!$H$15,0))</f>
        <v>127</v>
      </c>
      <c r="H31" s="70">
        <f>IF(OR($B31-H$5&gt;74, $B31-H$5=73, $B31-H$5=1, $B31-H$5&lt;0),"",ROUND(($B31-H$5)*'수학 표준점수 테이블'!$H$10+H$5*'수학 표준점수 테이블'!$H$12+'수학 표준점수 테이블'!$H$15,0))</f>
        <v>127</v>
      </c>
      <c r="I31" s="70">
        <f>IF(OR($B31-I$5&gt;74, $B31-I$5=73, $B31-I$5=1, $B31-I$5&lt;0),"",ROUND(($B31-I$5)*'수학 표준점수 테이블'!$H$10+I$5*'수학 표준점수 테이블'!$H$12+'수학 표준점수 테이블'!$H$15,0))</f>
        <v>127</v>
      </c>
      <c r="J31" s="70">
        <f>IF(OR($B31-J$5&gt;74, $B31-J$5=73, $B31-J$5=1, $B31-J$5&lt;0),"",ROUND(($B31-J$5)*'수학 표준점수 테이블'!$H$10+J$5*'수학 표준점수 테이블'!$H$12+'수학 표준점수 테이블'!$H$15,0))</f>
        <v>127</v>
      </c>
      <c r="K31" s="70">
        <f>IF(OR($B31-K$5&gt;74, $B31-K$5=73, $B31-K$5=1, $B31-K$5&lt;0),"",ROUND(($B31-K$5)*'수학 표준점수 테이블'!$H$10+K$5*'수학 표준점수 테이블'!$H$12+'수학 표준점수 테이블'!$H$15,0))</f>
        <v>127</v>
      </c>
      <c r="L31" s="70">
        <f>IF(OR($B31-L$5&gt;74, $B31-L$5=73, $B31-L$5=1, $B31-L$5&lt;0),"",ROUND(($B31-L$5)*'수학 표준점수 테이블'!$H$10+L$5*'수학 표준점수 테이블'!$H$12+'수학 표준점수 테이블'!$H$15,0))</f>
        <v>127</v>
      </c>
      <c r="M31" s="70">
        <f>IF(OR($B31-M$5&gt;74, $B31-M$5=73, $B31-M$5=1, $B31-M$5&lt;0),"",ROUND(($B31-M$5)*'수학 표준점수 테이블'!$H$10+M$5*'수학 표준점수 테이블'!$H$12+'수학 표준점수 테이블'!$H$15,0))</f>
        <v>126</v>
      </c>
      <c r="N31" s="70">
        <f>IF(OR($B31-N$5&gt;74, $B31-N$5=73, $B31-N$5=1, $B31-N$5&lt;0),"",ROUND(($B31-N$5)*'수학 표준점수 테이블'!$H$10+N$5*'수학 표준점수 테이블'!$H$12+'수학 표준점수 테이블'!$H$15,0))</f>
        <v>126</v>
      </c>
      <c r="O31" s="70">
        <f>IF(OR($B31-O$5&gt;74, $B31-O$5=73, $B31-O$5=1, $B31-O$5&lt;0),"",ROUND(($B31-O$5)*'수학 표준점수 테이블'!$H$10+O$5*'수학 표준점수 테이블'!$H$12+'수학 표준점수 테이블'!$H$15,0))</f>
        <v>126</v>
      </c>
      <c r="P31" s="70">
        <f>IF(OR($B31-P$5&gt;74, $B31-P$5=73, $B31-P$5=1, $B31-P$5&lt;0),"",ROUND(($B31-P$5)*'수학 표준점수 테이블'!$H$10+P$5*'수학 표준점수 테이블'!$H$12+'수학 표준점수 테이블'!$H$15,0))</f>
        <v>126</v>
      </c>
      <c r="Q31" s="70">
        <f>IF(OR($B31-Q$5&gt;74, $B31-Q$5=73, $B31-Q$5=1, $B31-Q$5&lt;0),"",ROUND(($B31-Q$5)*'수학 표준점수 테이블'!$H$10+Q$5*'수학 표준점수 테이블'!$H$12+'수학 표준점수 테이블'!$H$15,0))</f>
        <v>126</v>
      </c>
      <c r="R31" s="70">
        <f>IF(OR($B31-R$5&gt;74, $B31-R$5=73, $B31-R$5=1, $B31-R$5&lt;0),"",ROUND(($B31-R$5)*'수학 표준점수 테이블'!$H$10+R$5*'수학 표준점수 테이블'!$H$12+'수학 표준점수 테이블'!$H$15,0))</f>
        <v>126</v>
      </c>
      <c r="S31" s="70">
        <f>IF(OR($B31-S$5&gt;74, $B31-S$5=73, $B31-S$5=1, $B31-S$5&lt;0),"",ROUND(($B31-S$5)*'수학 표준점수 테이블'!$H$10+S$5*'수학 표준점수 테이블'!$H$12+'수학 표준점수 테이블'!$H$15,0))</f>
        <v>126</v>
      </c>
      <c r="T31" s="70">
        <f>IF(OR($B31-T$5&gt;74, $B31-T$5=73, $B31-T$5=1, $B31-T$5&lt;0),"",ROUND(($B31-T$5)*'수학 표준점수 테이블'!$H$10+T$5*'수학 표준점수 테이블'!$H$12+'수학 표준점수 테이블'!$H$15,0))</f>
        <v>126</v>
      </c>
      <c r="U31" s="70">
        <f>IF(OR($B31-U$5&gt;74, $B31-U$5=73, $B31-U$5=1, $B31-U$5&lt;0),"",ROUND(($B31-U$5)*'수학 표준점수 테이블'!$H$10+U$5*'수학 표준점수 테이블'!$H$12+'수학 표준점수 테이블'!$H$15,0))</f>
        <v>126</v>
      </c>
      <c r="V31" s="70">
        <f>IF(OR($B31-V$5&gt;74, $B31-V$5=73, $B31-V$5=1, $B31-V$5&lt;0),"",ROUND(($B31-V$5)*'수학 표준점수 테이블'!$H$10+V$5*'수학 표준점수 테이블'!$H$12+'수학 표준점수 테이블'!$H$15,0))</f>
        <v>126</v>
      </c>
      <c r="W31" s="70">
        <f>IF(OR($B31-W$5&gt;74, $B31-W$5=73, $B31-W$5=1, $B31-W$5&lt;0),"",ROUND(($B31-W$5)*'수학 표준점수 테이블'!$H$10+W$5*'수학 표준점수 테이블'!$H$12+'수학 표준점수 테이블'!$H$15,0))</f>
        <v>126</v>
      </c>
      <c r="X31" s="70">
        <f>IF(OR($B31-X$5&gt;74, $B31-X$5=73, $B31-X$5=1, $B31-X$5&lt;0),"",ROUND(($B31-X$5)*'수학 표준점수 테이블'!$H$10+X$5*'수학 표준점수 테이블'!$H$12+'수학 표준점수 테이블'!$H$15,0))</f>
        <v>126</v>
      </c>
      <c r="Y31" s="70">
        <f>IF(OR($B31-Y$5&gt;74, $B31-Y$5=73, $B31-Y$5=1, $B31-Y$5&lt;0),"",ROUND(($B31-Y$5)*'수학 표준점수 테이블'!$H$10+Y$5*'수학 표준점수 테이블'!$H$12+'수학 표준점수 테이블'!$H$15,0))</f>
        <v>126</v>
      </c>
      <c r="Z31" s="70" t="str">
        <f>IF(OR($B31-Z$5&gt;74, $B31-Z$5=73, $B31-Z$5=1, $B31-Z$5&lt;0),"",ROUND(($B31-Z$5)*'수학 표준점수 테이블'!$H$10+Z$5*'수학 표준점수 테이블'!$H$12+'수학 표준점수 테이블'!$H$15,0))</f>
        <v/>
      </c>
      <c r="AA31" s="71" t="str">
        <f>IF(OR($B31-AA$5&gt;74, $B31-AA$5=73, $B31-AA$5=1, $B31-AA$5&lt;0),"",ROUND(($B31-AA$5)*'수학 표준점수 테이블'!$H$10+AA$5*'수학 표준점수 테이블'!$H$12+'수학 표준점수 테이블'!$H$15,0))</f>
        <v/>
      </c>
      <c r="AB31" s="34"/>
      <c r="AC31" s="34">
        <f t="shared" si="1"/>
        <v>126</v>
      </c>
      <c r="AD31" s="34">
        <f t="shared" si="2"/>
        <v>127</v>
      </c>
      <c r="AE31" s="36" t="str">
        <f t="shared" si="3"/>
        <v>126 ~ 127</v>
      </c>
      <c r="AF31" s="36">
        <f t="shared" si="4"/>
        <v>2</v>
      </c>
      <c r="AG31" s="36">
        <f t="shared" si="4"/>
        <v>2</v>
      </c>
      <c r="AH31" s="36">
        <f t="shared" si="5"/>
        <v>2</v>
      </c>
      <c r="AI31" s="194" t="str">
        <f t="shared" si="0"/>
        <v>2등급</v>
      </c>
      <c r="AJ31" s="32" t="e">
        <f>IF(AC31=AD31,VLOOKUP(AE31,'인원 입력 기능'!$B$5:$F$102,6,0), VLOOKUP(AC31,'인원 입력 기능'!$B$5:$F$102,6,0)&amp;" ~ "&amp;VLOOKUP(AD31,'인원 입력 기능'!$B$5:$F$102,6,0))</f>
        <v>#REF!</v>
      </c>
    </row>
    <row r="32" spans="1:36">
      <c r="A32" s="16"/>
      <c r="B32" s="85">
        <v>74</v>
      </c>
      <c r="C32" s="70">
        <f>IF(OR($B32-C$5&gt;74, $B32-C$5=73, $B32-C$5=1, $B32-C$5&lt;0),"",ROUND(($B32-C$5)*'수학 표준점수 테이블'!$H$10+C$5*'수학 표준점수 테이블'!$H$12+'수학 표준점수 테이블'!$H$15,0))</f>
        <v>126</v>
      </c>
      <c r="D32" s="70">
        <f>IF(OR($B32-D$5&gt;74, $B32-D$5=73, $B32-D$5=1, $B32-D$5&lt;0),"",ROUND(($B32-D$5)*'수학 표준점수 테이블'!$H$10+D$5*'수학 표준점수 테이블'!$H$12+'수학 표준점수 테이블'!$H$15,0))</f>
        <v>126</v>
      </c>
      <c r="E32" s="70">
        <f>IF(OR($B32-E$5&gt;74, $B32-E$5=73, $B32-E$5=1, $B32-E$5&lt;0),"",ROUND(($B32-E$5)*'수학 표준점수 테이블'!$H$10+E$5*'수학 표준점수 테이블'!$H$12+'수학 표준점수 테이블'!$H$15,0))</f>
        <v>126</v>
      </c>
      <c r="F32" s="70">
        <f>IF(OR($B32-F$5&gt;74, $B32-F$5=73, $B32-F$5=1, $B32-F$5&lt;0),"",ROUND(($B32-F$5)*'수학 표준점수 테이블'!$H$10+F$5*'수학 표준점수 테이블'!$H$12+'수학 표준점수 테이블'!$H$15,0))</f>
        <v>126</v>
      </c>
      <c r="G32" s="70">
        <f>IF(OR($B32-G$5&gt;74, $B32-G$5=73, $B32-G$5=1, $B32-G$5&lt;0),"",ROUND(($B32-G$5)*'수학 표준점수 테이블'!$H$10+G$5*'수학 표준점수 테이블'!$H$12+'수학 표준점수 테이블'!$H$15,0))</f>
        <v>126</v>
      </c>
      <c r="H32" s="70">
        <f>IF(OR($B32-H$5&gt;74, $B32-H$5=73, $B32-H$5=1, $B32-H$5&lt;0),"",ROUND(($B32-H$5)*'수학 표준점수 테이블'!$H$10+H$5*'수학 표준점수 테이블'!$H$12+'수학 표준점수 테이블'!$H$15,0))</f>
        <v>126</v>
      </c>
      <c r="I32" s="70">
        <f>IF(OR($B32-I$5&gt;74, $B32-I$5=73, $B32-I$5=1, $B32-I$5&lt;0),"",ROUND(($B32-I$5)*'수학 표준점수 테이블'!$H$10+I$5*'수학 표준점수 테이블'!$H$12+'수학 표준점수 테이블'!$H$15,0))</f>
        <v>126</v>
      </c>
      <c r="J32" s="70">
        <f>IF(OR($B32-J$5&gt;74, $B32-J$5=73, $B32-J$5=1, $B32-J$5&lt;0),"",ROUND(($B32-J$5)*'수학 표준점수 테이블'!$H$10+J$5*'수학 표준점수 테이블'!$H$12+'수학 표준점수 테이블'!$H$15,0))</f>
        <v>126</v>
      </c>
      <c r="K32" s="70">
        <f>IF(OR($B32-K$5&gt;74, $B32-K$5=73, $B32-K$5=1, $B32-K$5&lt;0),"",ROUND(($B32-K$5)*'수학 표준점수 테이블'!$H$10+K$5*'수학 표준점수 테이블'!$H$12+'수학 표준점수 테이블'!$H$15,0))</f>
        <v>126</v>
      </c>
      <c r="L32" s="70">
        <f>IF(OR($B32-L$5&gt;74, $B32-L$5=73, $B32-L$5=1, $B32-L$5&lt;0),"",ROUND(($B32-L$5)*'수학 표준점수 테이블'!$H$10+L$5*'수학 표준점수 테이블'!$H$12+'수학 표준점수 테이블'!$H$15,0))</f>
        <v>126</v>
      </c>
      <c r="M32" s="70">
        <f>IF(OR($B32-M$5&gt;74, $B32-M$5=73, $B32-M$5=1, $B32-M$5&lt;0),"",ROUND(($B32-M$5)*'수학 표준점수 테이블'!$H$10+M$5*'수학 표준점수 테이블'!$H$12+'수학 표준점수 테이블'!$H$15,0))</f>
        <v>126</v>
      </c>
      <c r="N32" s="70">
        <f>IF(OR($B32-N$5&gt;74, $B32-N$5=73, $B32-N$5=1, $B32-N$5&lt;0),"",ROUND(($B32-N$5)*'수학 표준점수 테이블'!$H$10+N$5*'수학 표준점수 테이블'!$H$12+'수학 표준점수 테이블'!$H$15,0))</f>
        <v>126</v>
      </c>
      <c r="O32" s="70">
        <f>IF(OR($B32-O$5&gt;74, $B32-O$5=73, $B32-O$5=1, $B32-O$5&lt;0),"",ROUND(($B32-O$5)*'수학 표준점수 테이블'!$H$10+O$5*'수학 표준점수 테이블'!$H$12+'수학 표준점수 테이블'!$H$15,0))</f>
        <v>126</v>
      </c>
      <c r="P32" s="70">
        <f>IF(OR($B32-P$5&gt;74, $B32-P$5=73, $B32-P$5=1, $B32-P$5&lt;0),"",ROUND(($B32-P$5)*'수학 표준점수 테이블'!$H$10+P$5*'수학 표준점수 테이블'!$H$12+'수학 표준점수 테이블'!$H$15,0))</f>
        <v>126</v>
      </c>
      <c r="Q32" s="70">
        <f>IF(OR($B32-Q$5&gt;74, $B32-Q$5=73, $B32-Q$5=1, $B32-Q$5&lt;0),"",ROUND(($B32-Q$5)*'수학 표준점수 테이블'!$H$10+Q$5*'수학 표준점수 테이블'!$H$12+'수학 표준점수 테이블'!$H$15,0))</f>
        <v>125</v>
      </c>
      <c r="R32" s="70">
        <f>IF(OR($B32-R$5&gt;74, $B32-R$5=73, $B32-R$5=1, $B32-R$5&lt;0),"",ROUND(($B32-R$5)*'수학 표준점수 테이블'!$H$10+R$5*'수학 표준점수 테이블'!$H$12+'수학 표준점수 테이블'!$H$15,0))</f>
        <v>125</v>
      </c>
      <c r="S32" s="70">
        <f>IF(OR($B32-S$5&gt;74, $B32-S$5=73, $B32-S$5=1, $B32-S$5&lt;0),"",ROUND(($B32-S$5)*'수학 표준점수 테이블'!$H$10+S$5*'수학 표준점수 테이블'!$H$12+'수학 표준점수 테이블'!$H$15,0))</f>
        <v>125</v>
      </c>
      <c r="T32" s="70">
        <f>IF(OR($B32-T$5&gt;74, $B32-T$5=73, $B32-T$5=1, $B32-T$5&lt;0),"",ROUND(($B32-T$5)*'수학 표준점수 테이블'!$H$10+T$5*'수학 표준점수 테이블'!$H$12+'수학 표준점수 테이블'!$H$15,0))</f>
        <v>125</v>
      </c>
      <c r="U32" s="70">
        <f>IF(OR($B32-U$5&gt;74, $B32-U$5=73, $B32-U$5=1, $B32-U$5&lt;0),"",ROUND(($B32-U$5)*'수학 표준점수 테이블'!$H$10+U$5*'수학 표준점수 테이블'!$H$12+'수학 표준점수 테이블'!$H$15,0))</f>
        <v>125</v>
      </c>
      <c r="V32" s="70">
        <f>IF(OR($B32-V$5&gt;74, $B32-V$5=73, $B32-V$5=1, $B32-V$5&lt;0),"",ROUND(($B32-V$5)*'수학 표준점수 테이블'!$H$10+V$5*'수학 표준점수 테이블'!$H$12+'수학 표준점수 테이블'!$H$15,0))</f>
        <v>125</v>
      </c>
      <c r="W32" s="70">
        <f>IF(OR($B32-W$5&gt;74, $B32-W$5=73, $B32-W$5=1, $B32-W$5&lt;0),"",ROUND(($B32-W$5)*'수학 표준점수 테이블'!$H$10+W$5*'수학 표준점수 테이블'!$H$12+'수학 표준점수 테이블'!$H$15,0))</f>
        <v>125</v>
      </c>
      <c r="X32" s="70">
        <f>IF(OR($B32-X$5&gt;74, $B32-X$5=73, $B32-X$5=1, $B32-X$5&lt;0),"",ROUND(($B32-X$5)*'수학 표준점수 테이블'!$H$10+X$5*'수학 표준점수 테이블'!$H$12+'수학 표준점수 테이블'!$H$15,0))</f>
        <v>125</v>
      </c>
      <c r="Y32" s="70">
        <f>IF(OR($B32-Y$5&gt;74, $B32-Y$5=73, $B32-Y$5=1, $B32-Y$5&lt;0),"",ROUND(($B32-Y$5)*'수학 표준점수 테이블'!$H$10+Y$5*'수학 표준점수 테이블'!$H$12+'수학 표준점수 테이블'!$H$15,0))</f>
        <v>125</v>
      </c>
      <c r="Z32" s="70">
        <f>IF(OR($B32-Z$5&gt;74, $B32-Z$5=73, $B32-Z$5=1, $B32-Z$5&lt;0),"",ROUND(($B32-Z$5)*'수학 표준점수 테이블'!$H$10+Z$5*'수학 표준점수 테이블'!$H$12+'수학 표준점수 테이블'!$H$15,0))</f>
        <v>125</v>
      </c>
      <c r="AA32" s="71">
        <f>IF(OR($B32-AA$5&gt;74, $B32-AA$5=73, $B32-AA$5=1, $B32-AA$5&lt;0),"",ROUND(($B32-AA$5)*'수학 표준점수 테이블'!$H$10+AA$5*'수학 표준점수 테이블'!$H$12+'수학 표준점수 테이블'!$H$15,0))</f>
        <v>125</v>
      </c>
      <c r="AB32" s="34"/>
      <c r="AC32" s="34">
        <f t="shared" si="1"/>
        <v>125</v>
      </c>
      <c r="AD32" s="34">
        <f t="shared" si="2"/>
        <v>126</v>
      </c>
      <c r="AE32" s="36" t="str">
        <f t="shared" si="3"/>
        <v>125 ~ 126</v>
      </c>
      <c r="AF32" s="36">
        <f t="shared" si="4"/>
        <v>3</v>
      </c>
      <c r="AG32" s="36">
        <f t="shared" si="4"/>
        <v>2</v>
      </c>
      <c r="AH32" s="36" t="str">
        <f t="shared" si="5"/>
        <v>3 ~ 2</v>
      </c>
      <c r="AI32" s="194" t="str">
        <f t="shared" si="0"/>
        <v>조건부 2등급</v>
      </c>
      <c r="AJ32" s="32" t="e">
        <f>IF(AC32=AD32,VLOOKUP(AE32,'인원 입력 기능'!$B$5:$F$102,6,0), VLOOKUP(AC32,'인원 입력 기능'!$B$5:$F$102,6,0)&amp;" ~ "&amp;VLOOKUP(AD32,'인원 입력 기능'!$B$5:$F$102,6,0))</f>
        <v>#REF!</v>
      </c>
    </row>
    <row r="33" spans="1:36">
      <c r="A33" s="16"/>
      <c r="B33" s="85">
        <v>73</v>
      </c>
      <c r="C33" s="70">
        <f>IF(OR($B33-C$5&gt;74, $B33-C$5=73, $B33-C$5=1, $B33-C$5&lt;0),"",ROUND(($B33-C$5)*'수학 표준점수 테이블'!$H$10+C$5*'수학 표준점수 테이블'!$H$12+'수학 표준점수 테이블'!$H$15,0))</f>
        <v>125</v>
      </c>
      <c r="D33" s="70">
        <f>IF(OR($B33-D$5&gt;74, $B33-D$5=73, $B33-D$5=1, $B33-D$5&lt;0),"",ROUND(($B33-D$5)*'수학 표준점수 테이블'!$H$10+D$5*'수학 표준점수 테이블'!$H$12+'수학 표준점수 테이블'!$H$15,0))</f>
        <v>125</v>
      </c>
      <c r="E33" s="70">
        <f>IF(OR($B33-E$5&gt;74, $B33-E$5=73, $B33-E$5=1, $B33-E$5&lt;0),"",ROUND(($B33-E$5)*'수학 표준점수 테이블'!$H$10+E$5*'수학 표준점수 테이블'!$H$12+'수학 표준점수 테이블'!$H$15,0))</f>
        <v>125</v>
      </c>
      <c r="F33" s="70">
        <f>IF(OR($B33-F$5&gt;74, $B33-F$5=73, $B33-F$5=1, $B33-F$5&lt;0),"",ROUND(($B33-F$5)*'수학 표준점수 테이블'!$H$10+F$5*'수학 표준점수 테이블'!$H$12+'수학 표준점수 테이블'!$H$15,0))</f>
        <v>125</v>
      </c>
      <c r="G33" s="70">
        <f>IF(OR($B33-G$5&gt;74, $B33-G$5=73, $B33-G$5=1, $B33-G$5&lt;0),"",ROUND(($B33-G$5)*'수학 표준점수 테이블'!$H$10+G$5*'수학 표준점수 테이블'!$H$12+'수학 표준점수 테이블'!$H$15,0))</f>
        <v>125</v>
      </c>
      <c r="H33" s="70">
        <f>IF(OR($B33-H$5&gt;74, $B33-H$5=73, $B33-H$5=1, $B33-H$5&lt;0),"",ROUND(($B33-H$5)*'수학 표준점수 테이블'!$H$10+H$5*'수학 표준점수 테이블'!$H$12+'수학 표준점수 테이블'!$H$15,0))</f>
        <v>125</v>
      </c>
      <c r="I33" s="70">
        <f>IF(OR($B33-I$5&gt;74, $B33-I$5=73, $B33-I$5=1, $B33-I$5&lt;0),"",ROUND(($B33-I$5)*'수학 표준점수 테이블'!$H$10+I$5*'수학 표준점수 테이블'!$H$12+'수학 표준점수 테이블'!$H$15,0))</f>
        <v>125</v>
      </c>
      <c r="J33" s="70">
        <f>IF(OR($B33-J$5&gt;74, $B33-J$5=73, $B33-J$5=1, $B33-J$5&lt;0),"",ROUND(($B33-J$5)*'수학 표준점수 테이블'!$H$10+J$5*'수학 표준점수 테이블'!$H$12+'수학 표준점수 테이블'!$H$15,0))</f>
        <v>125</v>
      </c>
      <c r="K33" s="70">
        <f>IF(OR($B33-K$5&gt;74, $B33-K$5=73, $B33-K$5=1, $B33-K$5&lt;0),"",ROUND(($B33-K$5)*'수학 표준점수 테이블'!$H$10+K$5*'수학 표준점수 테이블'!$H$12+'수학 표준점수 테이블'!$H$15,0))</f>
        <v>125</v>
      </c>
      <c r="L33" s="70">
        <f>IF(OR($B33-L$5&gt;74, $B33-L$5=73, $B33-L$5=1, $B33-L$5&lt;0),"",ROUND(($B33-L$5)*'수학 표준점수 테이블'!$H$10+L$5*'수학 표준점수 테이블'!$H$12+'수학 표준점수 테이블'!$H$15,0))</f>
        <v>125</v>
      </c>
      <c r="M33" s="70">
        <f>IF(OR($B33-M$5&gt;74, $B33-M$5=73, $B33-M$5=1, $B33-M$5&lt;0),"",ROUND(($B33-M$5)*'수학 표준점수 테이블'!$H$10+M$5*'수학 표준점수 테이블'!$H$12+'수학 표준점수 테이블'!$H$15,0))</f>
        <v>125</v>
      </c>
      <c r="N33" s="70">
        <f>IF(OR($B33-N$5&gt;74, $B33-N$5=73, $B33-N$5=1, $B33-N$5&lt;0),"",ROUND(($B33-N$5)*'수학 표준점수 테이블'!$H$10+N$5*'수학 표준점수 테이블'!$H$12+'수학 표준점수 테이블'!$H$15,0))</f>
        <v>125</v>
      </c>
      <c r="O33" s="70">
        <f>IF(OR($B33-O$5&gt;74, $B33-O$5=73, $B33-O$5=1, $B33-O$5&lt;0),"",ROUND(($B33-O$5)*'수학 표준점수 테이블'!$H$10+O$5*'수학 표준점수 테이블'!$H$12+'수학 표준점수 테이블'!$H$15,0))</f>
        <v>125</v>
      </c>
      <c r="P33" s="70">
        <f>IF(OR($B33-P$5&gt;74, $B33-P$5=73, $B33-P$5=1, $B33-P$5&lt;0),"",ROUND(($B33-P$5)*'수학 표준점수 테이블'!$H$10+P$5*'수학 표준점수 테이블'!$H$12+'수학 표준점수 테이블'!$H$15,0))</f>
        <v>125</v>
      </c>
      <c r="Q33" s="70">
        <f>IF(OR($B33-Q$5&gt;74, $B33-Q$5=73, $B33-Q$5=1, $B33-Q$5&lt;0),"",ROUND(($B33-Q$5)*'수학 표준점수 테이블'!$H$10+Q$5*'수학 표준점수 테이블'!$H$12+'수학 표준점수 테이블'!$H$15,0))</f>
        <v>125</v>
      </c>
      <c r="R33" s="70">
        <f>IF(OR($B33-R$5&gt;74, $B33-R$5=73, $B33-R$5=1, $B33-R$5&lt;0),"",ROUND(($B33-R$5)*'수학 표준점수 테이블'!$H$10+R$5*'수학 표준점수 테이블'!$H$12+'수학 표준점수 테이블'!$H$15,0))</f>
        <v>125</v>
      </c>
      <c r="S33" s="70">
        <f>IF(OR($B33-S$5&gt;74, $B33-S$5=73, $B33-S$5=1, $B33-S$5&lt;0),"",ROUND(($B33-S$5)*'수학 표준점수 테이블'!$H$10+S$5*'수학 표준점수 테이블'!$H$12+'수학 표준점수 테이블'!$H$15,0))</f>
        <v>125</v>
      </c>
      <c r="T33" s="70">
        <f>IF(OR($B33-T$5&gt;74, $B33-T$5=73, $B33-T$5=1, $B33-T$5&lt;0),"",ROUND(($B33-T$5)*'수학 표준점수 테이블'!$H$10+T$5*'수학 표준점수 테이블'!$H$12+'수학 표준점수 테이블'!$H$15,0))</f>
        <v>125</v>
      </c>
      <c r="U33" s="70">
        <f>IF(OR($B33-U$5&gt;74, $B33-U$5=73, $B33-U$5=1, $B33-U$5&lt;0),"",ROUND(($B33-U$5)*'수학 표준점수 테이블'!$H$10+U$5*'수학 표준점수 테이블'!$H$12+'수학 표준점수 테이블'!$H$15,0))</f>
        <v>124</v>
      </c>
      <c r="V33" s="70">
        <f>IF(OR($B33-V$5&gt;74, $B33-V$5=73, $B33-V$5=1, $B33-V$5&lt;0),"",ROUND(($B33-V$5)*'수학 표준점수 테이블'!$H$10+V$5*'수학 표준점수 테이블'!$H$12+'수학 표준점수 테이블'!$H$15,0))</f>
        <v>124</v>
      </c>
      <c r="W33" s="70">
        <f>IF(OR($B33-W$5&gt;74, $B33-W$5=73, $B33-W$5=1, $B33-W$5&lt;0),"",ROUND(($B33-W$5)*'수학 표준점수 테이블'!$H$10+W$5*'수학 표준점수 테이블'!$H$12+'수학 표준점수 테이블'!$H$15,0))</f>
        <v>124</v>
      </c>
      <c r="X33" s="70">
        <f>IF(OR($B33-X$5&gt;74, $B33-X$5=73, $B33-X$5=1, $B33-X$5&lt;0),"",ROUND(($B33-X$5)*'수학 표준점수 테이블'!$H$10+X$5*'수학 표준점수 테이블'!$H$12+'수학 표준점수 테이블'!$H$15,0))</f>
        <v>124</v>
      </c>
      <c r="Y33" s="70">
        <f>IF(OR($B33-Y$5&gt;74, $B33-Y$5=73, $B33-Y$5=1, $B33-Y$5&lt;0),"",ROUND(($B33-Y$5)*'수학 표준점수 테이블'!$H$10+Y$5*'수학 표준점수 테이블'!$H$12+'수학 표준점수 테이블'!$H$15,0))</f>
        <v>124</v>
      </c>
      <c r="Z33" s="70">
        <f>IF(OR($B33-Z$5&gt;74, $B33-Z$5=73, $B33-Z$5=1, $B33-Z$5&lt;0),"",ROUND(($B33-Z$5)*'수학 표준점수 테이블'!$H$10+Z$5*'수학 표준점수 테이블'!$H$12+'수학 표준점수 테이블'!$H$15,0))</f>
        <v>124</v>
      </c>
      <c r="AA33" s="71" t="str">
        <f>IF(OR($B33-AA$5&gt;74, $B33-AA$5=73, $B33-AA$5=1, $B33-AA$5&lt;0),"",ROUND(($B33-AA$5)*'수학 표준점수 테이블'!$H$10+AA$5*'수학 표준점수 테이블'!$H$12+'수학 표준점수 테이블'!$H$15,0))</f>
        <v/>
      </c>
      <c r="AB33" s="34"/>
      <c r="AC33" s="34">
        <f t="shared" si="1"/>
        <v>124</v>
      </c>
      <c r="AD33" s="34">
        <f t="shared" si="2"/>
        <v>125</v>
      </c>
      <c r="AE33" s="36" t="str">
        <f t="shared" si="3"/>
        <v>124 ~ 125</v>
      </c>
      <c r="AF33" s="36">
        <f t="shared" si="4"/>
        <v>3</v>
      </c>
      <c r="AG33" s="36">
        <f t="shared" si="4"/>
        <v>3</v>
      </c>
      <c r="AH33" s="36">
        <f t="shared" si="5"/>
        <v>3</v>
      </c>
      <c r="AI33" s="194" t="str">
        <f t="shared" si="0"/>
        <v>3등급</v>
      </c>
      <c r="AJ33" s="32" t="e">
        <f>IF(AC33=AD33,VLOOKUP(AE33,'인원 입력 기능'!$B$5:$F$102,6,0), VLOOKUP(AC33,'인원 입력 기능'!$B$5:$F$102,6,0)&amp;" ~ "&amp;VLOOKUP(AD33,'인원 입력 기능'!$B$5:$F$102,6,0))</f>
        <v>#REF!</v>
      </c>
    </row>
    <row r="34" spans="1:36">
      <c r="A34" s="16"/>
      <c r="B34" s="86">
        <v>72</v>
      </c>
      <c r="C34" s="72">
        <f>IF(OR($B34-C$5&gt;74, $B34-C$5=73, $B34-C$5=1, $B34-C$5&lt;0),"",ROUND(($B34-C$5)*'수학 표준점수 테이블'!$H$10+C$5*'수학 표준점수 테이블'!$H$12+'수학 표준점수 테이블'!$H$15,0))</f>
        <v>125</v>
      </c>
      <c r="D34" s="72">
        <f>IF(OR($B34-D$5&gt;74, $B34-D$5=73, $B34-D$5=1, $B34-D$5&lt;0),"",ROUND(($B34-D$5)*'수학 표준점수 테이블'!$H$10+D$5*'수학 표준점수 테이블'!$H$12+'수학 표준점수 테이블'!$H$15,0))</f>
        <v>124</v>
      </c>
      <c r="E34" s="72">
        <f>IF(OR($B34-E$5&gt;74, $B34-E$5=73, $B34-E$5=1, $B34-E$5&lt;0),"",ROUND(($B34-E$5)*'수학 표준점수 테이블'!$H$10+E$5*'수학 표준점수 테이블'!$H$12+'수학 표준점수 테이블'!$H$15,0))</f>
        <v>124</v>
      </c>
      <c r="F34" s="72">
        <f>IF(OR($B34-F$5&gt;74, $B34-F$5=73, $B34-F$5=1, $B34-F$5&lt;0),"",ROUND(($B34-F$5)*'수학 표준점수 테이블'!$H$10+F$5*'수학 표준점수 테이블'!$H$12+'수학 표준점수 테이블'!$H$15,0))</f>
        <v>124</v>
      </c>
      <c r="G34" s="72">
        <f>IF(OR($B34-G$5&gt;74, $B34-G$5=73, $B34-G$5=1, $B34-G$5&lt;0),"",ROUND(($B34-G$5)*'수학 표준점수 테이블'!$H$10+G$5*'수학 표준점수 테이블'!$H$12+'수학 표준점수 테이블'!$H$15,0))</f>
        <v>124</v>
      </c>
      <c r="H34" s="72">
        <f>IF(OR($B34-H$5&gt;74, $B34-H$5=73, $B34-H$5=1, $B34-H$5&lt;0),"",ROUND(($B34-H$5)*'수학 표준점수 테이블'!$H$10+H$5*'수학 표준점수 테이블'!$H$12+'수학 표준점수 테이블'!$H$15,0))</f>
        <v>124</v>
      </c>
      <c r="I34" s="72">
        <f>IF(OR($B34-I$5&gt;74, $B34-I$5=73, $B34-I$5=1, $B34-I$5&lt;0),"",ROUND(($B34-I$5)*'수학 표준점수 테이블'!$H$10+I$5*'수학 표준점수 테이블'!$H$12+'수학 표준점수 테이블'!$H$15,0))</f>
        <v>124</v>
      </c>
      <c r="J34" s="72">
        <f>IF(OR($B34-J$5&gt;74, $B34-J$5=73, $B34-J$5=1, $B34-J$5&lt;0),"",ROUND(($B34-J$5)*'수학 표준점수 테이블'!$H$10+J$5*'수학 표준점수 테이블'!$H$12+'수학 표준점수 테이블'!$H$15,0))</f>
        <v>124</v>
      </c>
      <c r="K34" s="72">
        <f>IF(OR($B34-K$5&gt;74, $B34-K$5=73, $B34-K$5=1, $B34-K$5&lt;0),"",ROUND(($B34-K$5)*'수학 표준점수 테이블'!$H$10+K$5*'수학 표준점수 테이블'!$H$12+'수학 표준점수 테이블'!$H$15,0))</f>
        <v>124</v>
      </c>
      <c r="L34" s="72">
        <f>IF(OR($B34-L$5&gt;74, $B34-L$5=73, $B34-L$5=1, $B34-L$5&lt;0),"",ROUND(($B34-L$5)*'수학 표준점수 테이블'!$H$10+L$5*'수학 표준점수 테이블'!$H$12+'수학 표준점수 테이블'!$H$15,0))</f>
        <v>124</v>
      </c>
      <c r="M34" s="72">
        <f>IF(OR($B34-M$5&gt;74, $B34-M$5=73, $B34-M$5=1, $B34-M$5&lt;0),"",ROUND(($B34-M$5)*'수학 표준점수 테이블'!$H$10+M$5*'수학 표준점수 테이블'!$H$12+'수학 표준점수 테이블'!$H$15,0))</f>
        <v>124</v>
      </c>
      <c r="N34" s="72">
        <f>IF(OR($B34-N$5&gt;74, $B34-N$5=73, $B34-N$5=1, $B34-N$5&lt;0),"",ROUND(($B34-N$5)*'수학 표준점수 테이블'!$H$10+N$5*'수학 표준점수 테이블'!$H$12+'수학 표준점수 테이블'!$H$15,0))</f>
        <v>124</v>
      </c>
      <c r="O34" s="72">
        <f>IF(OR($B34-O$5&gt;74, $B34-O$5=73, $B34-O$5=1, $B34-O$5&lt;0),"",ROUND(($B34-O$5)*'수학 표준점수 테이블'!$H$10+O$5*'수학 표준점수 테이블'!$H$12+'수학 표준점수 테이블'!$H$15,0))</f>
        <v>124</v>
      </c>
      <c r="P34" s="72">
        <f>IF(OR($B34-P$5&gt;74, $B34-P$5=73, $B34-P$5=1, $B34-P$5&lt;0),"",ROUND(($B34-P$5)*'수학 표준점수 테이블'!$H$10+P$5*'수학 표준점수 테이블'!$H$12+'수학 표준점수 테이블'!$H$15,0))</f>
        <v>124</v>
      </c>
      <c r="Q34" s="72">
        <f>IF(OR($B34-Q$5&gt;74, $B34-Q$5=73, $B34-Q$5=1, $B34-Q$5&lt;0),"",ROUND(($B34-Q$5)*'수학 표준점수 테이블'!$H$10+Q$5*'수학 표준점수 테이블'!$H$12+'수학 표준점수 테이블'!$H$15,0))</f>
        <v>124</v>
      </c>
      <c r="R34" s="72">
        <f>IF(OR($B34-R$5&gt;74, $B34-R$5=73, $B34-R$5=1, $B34-R$5&lt;0),"",ROUND(($B34-R$5)*'수학 표준점수 테이블'!$H$10+R$5*'수학 표준점수 테이블'!$H$12+'수학 표준점수 테이블'!$H$15,0))</f>
        <v>124</v>
      </c>
      <c r="S34" s="72">
        <f>IF(OR($B34-S$5&gt;74, $B34-S$5=73, $B34-S$5=1, $B34-S$5&lt;0),"",ROUND(($B34-S$5)*'수학 표준점수 테이블'!$H$10+S$5*'수학 표준점수 테이블'!$H$12+'수학 표준점수 테이블'!$H$15,0))</f>
        <v>124</v>
      </c>
      <c r="T34" s="72">
        <f>IF(OR($B34-T$5&gt;74, $B34-T$5=73, $B34-T$5=1, $B34-T$5&lt;0),"",ROUND(($B34-T$5)*'수학 표준점수 테이블'!$H$10+T$5*'수학 표준점수 테이블'!$H$12+'수학 표준점수 테이블'!$H$15,0))</f>
        <v>124</v>
      </c>
      <c r="U34" s="72">
        <f>IF(OR($B34-U$5&gt;74, $B34-U$5=73, $B34-U$5=1, $B34-U$5&lt;0),"",ROUND(($B34-U$5)*'수학 표준점수 테이블'!$H$10+U$5*'수학 표준점수 테이블'!$H$12+'수학 표준점수 테이블'!$H$15,0))</f>
        <v>124</v>
      </c>
      <c r="V34" s="72">
        <f>IF(OR($B34-V$5&gt;74, $B34-V$5=73, $B34-V$5=1, $B34-V$5&lt;0),"",ROUND(($B34-V$5)*'수학 표준점수 테이블'!$H$10+V$5*'수학 표준점수 테이블'!$H$12+'수학 표준점수 테이블'!$H$15,0))</f>
        <v>124</v>
      </c>
      <c r="W34" s="72">
        <f>IF(OR($B34-W$5&gt;74, $B34-W$5=73, $B34-W$5=1, $B34-W$5&lt;0),"",ROUND(($B34-W$5)*'수학 표준점수 테이블'!$H$10+W$5*'수학 표준점수 테이블'!$H$12+'수학 표준점수 테이블'!$H$15,0))</f>
        <v>124</v>
      </c>
      <c r="X34" s="72">
        <f>IF(OR($B34-X$5&gt;74, $B34-X$5=73, $B34-X$5=1, $B34-X$5&lt;0),"",ROUND(($B34-X$5)*'수학 표준점수 테이블'!$H$10+X$5*'수학 표준점수 테이블'!$H$12+'수학 표준점수 테이블'!$H$15,0))</f>
        <v>124</v>
      </c>
      <c r="Y34" s="72">
        <f>IF(OR($B34-Y$5&gt;74, $B34-Y$5=73, $B34-Y$5=1, $B34-Y$5&lt;0),"",ROUND(($B34-Y$5)*'수학 표준점수 테이블'!$H$10+Y$5*'수학 표준점수 테이블'!$H$12+'수학 표준점수 테이블'!$H$15,0))</f>
        <v>123</v>
      </c>
      <c r="Z34" s="72">
        <f>IF(OR($B34-Z$5&gt;74, $B34-Z$5=73, $B34-Z$5=1, $B34-Z$5&lt;0),"",ROUND(($B34-Z$5)*'수학 표준점수 테이블'!$H$10+Z$5*'수학 표준점수 테이블'!$H$12+'수학 표준점수 테이블'!$H$15,0))</f>
        <v>123</v>
      </c>
      <c r="AA34" s="73">
        <f>IF(OR($B34-AA$5&gt;74, $B34-AA$5=73, $B34-AA$5=1, $B34-AA$5&lt;0),"",ROUND(($B34-AA$5)*'수학 표준점수 테이블'!$H$10+AA$5*'수학 표준점수 테이블'!$H$12+'수학 표준점수 테이블'!$H$15,0))</f>
        <v>123</v>
      </c>
      <c r="AB34" s="34"/>
      <c r="AC34" s="34">
        <f t="shared" si="1"/>
        <v>123</v>
      </c>
      <c r="AD34" s="34">
        <f t="shared" si="2"/>
        <v>125</v>
      </c>
      <c r="AE34" s="36" t="str">
        <f t="shared" si="3"/>
        <v>123 ~ 125</v>
      </c>
      <c r="AF34" s="36">
        <f t="shared" si="4"/>
        <v>3</v>
      </c>
      <c r="AG34" s="36">
        <f t="shared" si="4"/>
        <v>3</v>
      </c>
      <c r="AH34" s="36">
        <f t="shared" si="5"/>
        <v>3</v>
      </c>
      <c r="AI34" s="194" t="str">
        <f t="shared" si="0"/>
        <v>3등급</v>
      </c>
      <c r="AJ34" s="32" t="e">
        <f>IF(AC34=AD34,VLOOKUP(AE34,'인원 입력 기능'!$B$5:$F$102,6,0), VLOOKUP(AC34,'인원 입력 기능'!$B$5:$F$102,6,0)&amp;" ~ "&amp;VLOOKUP(AD34,'인원 입력 기능'!$B$5:$F$102,6,0))</f>
        <v>#REF!</v>
      </c>
    </row>
    <row r="35" spans="1:36">
      <c r="A35" s="16"/>
      <c r="B35" s="86">
        <v>71</v>
      </c>
      <c r="C35" s="72">
        <f>IF(OR($B35-C$5&gt;74, $B35-C$5=73, $B35-C$5=1, $B35-C$5&lt;0),"",ROUND(($B35-C$5)*'수학 표준점수 테이블'!$H$10+C$5*'수학 표준점수 테이블'!$H$12+'수학 표준점수 테이블'!$H$15,0))</f>
        <v>124</v>
      </c>
      <c r="D35" s="72">
        <f>IF(OR($B35-D$5&gt;74, $B35-D$5=73, $B35-D$5=1, $B35-D$5&lt;0),"",ROUND(($B35-D$5)*'수학 표준점수 테이블'!$H$10+D$5*'수학 표준점수 테이블'!$H$12+'수학 표준점수 테이블'!$H$15,0))</f>
        <v>124</v>
      </c>
      <c r="E35" s="72">
        <f>IF(OR($B35-E$5&gt;74, $B35-E$5=73, $B35-E$5=1, $B35-E$5&lt;0),"",ROUND(($B35-E$5)*'수학 표준점수 테이블'!$H$10+E$5*'수학 표준점수 테이블'!$H$12+'수학 표준점수 테이블'!$H$15,0))</f>
        <v>124</v>
      </c>
      <c r="F35" s="72">
        <f>IF(OR($B35-F$5&gt;74, $B35-F$5=73, $B35-F$5=1, $B35-F$5&lt;0),"",ROUND(($B35-F$5)*'수학 표준점수 테이블'!$H$10+F$5*'수학 표준점수 테이블'!$H$12+'수학 표준점수 테이블'!$H$15,0))</f>
        <v>124</v>
      </c>
      <c r="G35" s="72">
        <f>IF(OR($B35-G$5&gt;74, $B35-G$5=73, $B35-G$5=1, $B35-G$5&lt;0),"",ROUND(($B35-G$5)*'수학 표준점수 테이블'!$H$10+G$5*'수학 표준점수 테이블'!$H$12+'수학 표준점수 테이블'!$H$15,0))</f>
        <v>124</v>
      </c>
      <c r="H35" s="72">
        <f>IF(OR($B35-H$5&gt;74, $B35-H$5=73, $B35-H$5=1, $B35-H$5&lt;0),"",ROUND(($B35-H$5)*'수학 표준점수 테이블'!$H$10+H$5*'수학 표준점수 테이블'!$H$12+'수학 표준점수 테이블'!$H$15,0))</f>
        <v>123</v>
      </c>
      <c r="I35" s="72">
        <f>IF(OR($B35-I$5&gt;74, $B35-I$5=73, $B35-I$5=1, $B35-I$5&lt;0),"",ROUND(($B35-I$5)*'수학 표준점수 테이블'!$H$10+I$5*'수학 표준점수 테이블'!$H$12+'수학 표준점수 테이블'!$H$15,0))</f>
        <v>123</v>
      </c>
      <c r="J35" s="72">
        <f>IF(OR($B35-J$5&gt;74, $B35-J$5=73, $B35-J$5=1, $B35-J$5&lt;0),"",ROUND(($B35-J$5)*'수학 표준점수 테이블'!$H$10+J$5*'수학 표준점수 테이블'!$H$12+'수학 표준점수 테이블'!$H$15,0))</f>
        <v>123</v>
      </c>
      <c r="K35" s="72">
        <f>IF(OR($B35-K$5&gt;74, $B35-K$5=73, $B35-K$5=1, $B35-K$5&lt;0),"",ROUND(($B35-K$5)*'수학 표준점수 테이블'!$H$10+K$5*'수학 표준점수 테이블'!$H$12+'수학 표준점수 테이블'!$H$15,0))</f>
        <v>123</v>
      </c>
      <c r="L35" s="72">
        <f>IF(OR($B35-L$5&gt;74, $B35-L$5=73, $B35-L$5=1, $B35-L$5&lt;0),"",ROUND(($B35-L$5)*'수학 표준점수 테이블'!$H$10+L$5*'수학 표준점수 테이블'!$H$12+'수학 표준점수 테이블'!$H$15,0))</f>
        <v>123</v>
      </c>
      <c r="M35" s="72">
        <f>IF(OR($B35-M$5&gt;74, $B35-M$5=73, $B35-M$5=1, $B35-M$5&lt;0),"",ROUND(($B35-M$5)*'수학 표준점수 테이블'!$H$10+M$5*'수학 표준점수 테이블'!$H$12+'수학 표준점수 테이블'!$H$15,0))</f>
        <v>123</v>
      </c>
      <c r="N35" s="72">
        <f>IF(OR($B35-N$5&gt;74, $B35-N$5=73, $B35-N$5=1, $B35-N$5&lt;0),"",ROUND(($B35-N$5)*'수학 표준점수 테이블'!$H$10+N$5*'수학 표준점수 테이블'!$H$12+'수학 표준점수 테이블'!$H$15,0))</f>
        <v>123</v>
      </c>
      <c r="O35" s="72">
        <f>IF(OR($B35-O$5&gt;74, $B35-O$5=73, $B35-O$5=1, $B35-O$5&lt;0),"",ROUND(($B35-O$5)*'수학 표준점수 테이블'!$H$10+O$5*'수학 표준점수 테이블'!$H$12+'수학 표준점수 테이블'!$H$15,0))</f>
        <v>123</v>
      </c>
      <c r="P35" s="72">
        <f>IF(OR($B35-P$5&gt;74, $B35-P$5=73, $B35-P$5=1, $B35-P$5&lt;0),"",ROUND(($B35-P$5)*'수학 표준점수 테이블'!$H$10+P$5*'수학 표준점수 테이블'!$H$12+'수학 표준점수 테이블'!$H$15,0))</f>
        <v>123</v>
      </c>
      <c r="Q35" s="72">
        <f>IF(OR($B35-Q$5&gt;74, $B35-Q$5=73, $B35-Q$5=1, $B35-Q$5&lt;0),"",ROUND(($B35-Q$5)*'수학 표준점수 테이블'!$H$10+Q$5*'수학 표준점수 테이블'!$H$12+'수학 표준점수 테이블'!$H$15,0))</f>
        <v>123</v>
      </c>
      <c r="R35" s="72">
        <f>IF(OR($B35-R$5&gt;74, $B35-R$5=73, $B35-R$5=1, $B35-R$5&lt;0),"",ROUND(($B35-R$5)*'수학 표준점수 테이블'!$H$10+R$5*'수학 표준점수 테이블'!$H$12+'수학 표준점수 테이블'!$H$15,0))</f>
        <v>123</v>
      </c>
      <c r="S35" s="72">
        <f>IF(OR($B35-S$5&gt;74, $B35-S$5=73, $B35-S$5=1, $B35-S$5&lt;0),"",ROUND(($B35-S$5)*'수학 표준점수 테이블'!$H$10+S$5*'수학 표준점수 테이블'!$H$12+'수학 표준점수 테이블'!$H$15,0))</f>
        <v>123</v>
      </c>
      <c r="T35" s="72">
        <f>IF(OR($B35-T$5&gt;74, $B35-T$5=73, $B35-T$5=1, $B35-T$5&lt;0),"",ROUND(($B35-T$5)*'수학 표준점수 테이블'!$H$10+T$5*'수학 표준점수 테이블'!$H$12+'수학 표준점수 테이블'!$H$15,0))</f>
        <v>123</v>
      </c>
      <c r="U35" s="72">
        <f>IF(OR($B35-U$5&gt;74, $B35-U$5=73, $B35-U$5=1, $B35-U$5&lt;0),"",ROUND(($B35-U$5)*'수학 표준점수 테이블'!$H$10+U$5*'수학 표준점수 테이블'!$H$12+'수학 표준점수 테이블'!$H$15,0))</f>
        <v>123</v>
      </c>
      <c r="V35" s="72">
        <f>IF(OR($B35-V$5&gt;74, $B35-V$5=73, $B35-V$5=1, $B35-V$5&lt;0),"",ROUND(($B35-V$5)*'수학 표준점수 테이블'!$H$10+V$5*'수학 표준점수 테이블'!$H$12+'수학 표준점수 테이블'!$H$15,0))</f>
        <v>123</v>
      </c>
      <c r="W35" s="72">
        <f>IF(OR($B35-W$5&gt;74, $B35-W$5=73, $B35-W$5=1, $B35-W$5&lt;0),"",ROUND(($B35-W$5)*'수학 표준점수 테이블'!$H$10+W$5*'수학 표준점수 테이블'!$H$12+'수학 표준점수 테이블'!$H$15,0))</f>
        <v>123</v>
      </c>
      <c r="X35" s="72">
        <f>IF(OR($B35-X$5&gt;74, $B35-X$5=73, $B35-X$5=1, $B35-X$5&lt;0),"",ROUND(($B35-X$5)*'수학 표준점수 테이블'!$H$10+X$5*'수학 표준점수 테이블'!$H$12+'수학 표준점수 테이블'!$H$15,0))</f>
        <v>123</v>
      </c>
      <c r="Y35" s="72">
        <f>IF(OR($B35-Y$5&gt;74, $B35-Y$5=73, $B35-Y$5=1, $B35-Y$5&lt;0),"",ROUND(($B35-Y$5)*'수학 표준점수 테이블'!$H$10+Y$5*'수학 표준점수 테이블'!$H$12+'수학 표준점수 테이블'!$H$15,0))</f>
        <v>123</v>
      </c>
      <c r="Z35" s="72">
        <f>IF(OR($B35-Z$5&gt;74, $B35-Z$5=73, $B35-Z$5=1, $B35-Z$5&lt;0),"",ROUND(($B35-Z$5)*'수학 표준점수 테이블'!$H$10+Z$5*'수학 표준점수 테이블'!$H$12+'수학 표준점수 테이블'!$H$15,0))</f>
        <v>123</v>
      </c>
      <c r="AA35" s="73">
        <f>IF(OR($B35-AA$5&gt;74, $B35-AA$5=73, $B35-AA$5=1, $B35-AA$5&lt;0),"",ROUND(($B35-AA$5)*'수학 표준점수 테이블'!$H$10+AA$5*'수학 표준점수 테이블'!$H$12+'수학 표준점수 테이블'!$H$15,0))</f>
        <v>123</v>
      </c>
      <c r="AB35" s="34"/>
      <c r="AC35" s="34">
        <f t="shared" si="1"/>
        <v>123</v>
      </c>
      <c r="AD35" s="34">
        <f t="shared" si="2"/>
        <v>124</v>
      </c>
      <c r="AE35" s="36" t="str">
        <f t="shared" si="3"/>
        <v>123 ~ 124</v>
      </c>
      <c r="AF35" s="36">
        <f t="shared" si="4"/>
        <v>3</v>
      </c>
      <c r="AG35" s="36">
        <f t="shared" si="4"/>
        <v>3</v>
      </c>
      <c r="AH35" s="36">
        <f t="shared" si="5"/>
        <v>3</v>
      </c>
      <c r="AI35" s="194" t="str">
        <f t="shared" si="0"/>
        <v>3등급</v>
      </c>
      <c r="AJ35" s="32" t="e">
        <f>IF(AC35=AD35,VLOOKUP(AE35,'인원 입력 기능'!$B$5:$F$102,6,0), VLOOKUP(AC35,'인원 입력 기능'!$B$5:$F$102,6,0)&amp;" ~ "&amp;VLOOKUP(AD35,'인원 입력 기능'!$B$5:$F$102,6,0))</f>
        <v>#REF!</v>
      </c>
    </row>
    <row r="36" spans="1:36">
      <c r="A36" s="16"/>
      <c r="B36" s="86">
        <v>70</v>
      </c>
      <c r="C36" s="72">
        <f>IF(OR($B36-C$5&gt;74, $B36-C$5=73, $B36-C$5=1, $B36-C$5&lt;0),"",ROUND(($B36-C$5)*'수학 표준점수 테이블'!$H$10+C$5*'수학 표준점수 테이블'!$H$12+'수학 표준점수 테이블'!$H$15,0))</f>
        <v>123</v>
      </c>
      <c r="D36" s="72">
        <f>IF(OR($B36-D$5&gt;74, $B36-D$5=73, $B36-D$5=1, $B36-D$5&lt;0),"",ROUND(($B36-D$5)*'수학 표준점수 테이블'!$H$10+D$5*'수학 표준점수 테이블'!$H$12+'수학 표준점수 테이블'!$H$15,0))</f>
        <v>123</v>
      </c>
      <c r="E36" s="72">
        <f>IF(OR($B36-E$5&gt;74, $B36-E$5=73, $B36-E$5=1, $B36-E$5&lt;0),"",ROUND(($B36-E$5)*'수학 표준점수 테이블'!$H$10+E$5*'수학 표준점수 테이블'!$H$12+'수학 표준점수 테이블'!$H$15,0))</f>
        <v>123</v>
      </c>
      <c r="F36" s="72">
        <f>IF(OR($B36-F$5&gt;74, $B36-F$5=73, $B36-F$5=1, $B36-F$5&lt;0),"",ROUND(($B36-F$5)*'수학 표준점수 테이블'!$H$10+F$5*'수학 표준점수 테이블'!$H$12+'수학 표준점수 테이블'!$H$15,0))</f>
        <v>123</v>
      </c>
      <c r="G36" s="72">
        <f>IF(OR($B36-G$5&gt;74, $B36-G$5=73, $B36-G$5=1, $B36-G$5&lt;0),"",ROUND(($B36-G$5)*'수학 표준점수 테이블'!$H$10+G$5*'수학 표준점수 테이블'!$H$12+'수학 표준점수 테이블'!$H$15,0))</f>
        <v>123</v>
      </c>
      <c r="H36" s="72">
        <f>IF(OR($B36-H$5&gt;74, $B36-H$5=73, $B36-H$5=1, $B36-H$5&lt;0),"",ROUND(($B36-H$5)*'수학 표준점수 테이블'!$H$10+H$5*'수학 표준점수 테이블'!$H$12+'수학 표준점수 테이블'!$H$15,0))</f>
        <v>123</v>
      </c>
      <c r="I36" s="72">
        <f>IF(OR($B36-I$5&gt;74, $B36-I$5=73, $B36-I$5=1, $B36-I$5&lt;0),"",ROUND(($B36-I$5)*'수학 표준점수 테이블'!$H$10+I$5*'수학 표준점수 테이블'!$H$12+'수학 표준점수 테이블'!$H$15,0))</f>
        <v>123</v>
      </c>
      <c r="J36" s="72">
        <f>IF(OR($B36-J$5&gt;74, $B36-J$5=73, $B36-J$5=1, $B36-J$5&lt;0),"",ROUND(($B36-J$5)*'수학 표준점수 테이블'!$H$10+J$5*'수학 표준점수 테이블'!$H$12+'수학 표준점수 테이블'!$H$15,0))</f>
        <v>123</v>
      </c>
      <c r="K36" s="72">
        <f>IF(OR($B36-K$5&gt;74, $B36-K$5=73, $B36-K$5=1, $B36-K$5&lt;0),"",ROUND(($B36-K$5)*'수학 표준점수 테이블'!$H$10+K$5*'수학 표준점수 테이블'!$H$12+'수학 표준점수 테이블'!$H$15,0))</f>
        <v>123</v>
      </c>
      <c r="L36" s="72">
        <f>IF(OR($B36-L$5&gt;74, $B36-L$5=73, $B36-L$5=1, $B36-L$5&lt;0),"",ROUND(($B36-L$5)*'수학 표준점수 테이블'!$H$10+L$5*'수학 표준점수 테이블'!$H$12+'수학 표준점수 테이블'!$H$15,0))</f>
        <v>122</v>
      </c>
      <c r="M36" s="72">
        <f>IF(OR($B36-M$5&gt;74, $B36-M$5=73, $B36-M$5=1, $B36-M$5&lt;0),"",ROUND(($B36-M$5)*'수학 표준점수 테이블'!$H$10+M$5*'수학 표준점수 테이블'!$H$12+'수학 표준점수 테이블'!$H$15,0))</f>
        <v>122</v>
      </c>
      <c r="N36" s="72">
        <f>IF(OR($B36-N$5&gt;74, $B36-N$5=73, $B36-N$5=1, $B36-N$5&lt;0),"",ROUND(($B36-N$5)*'수학 표준점수 테이블'!$H$10+N$5*'수학 표준점수 테이블'!$H$12+'수학 표준점수 테이블'!$H$15,0))</f>
        <v>122</v>
      </c>
      <c r="O36" s="72">
        <f>IF(OR($B36-O$5&gt;74, $B36-O$5=73, $B36-O$5=1, $B36-O$5&lt;0),"",ROUND(($B36-O$5)*'수학 표준점수 테이블'!$H$10+O$5*'수학 표준점수 테이블'!$H$12+'수학 표준점수 테이블'!$H$15,0))</f>
        <v>122</v>
      </c>
      <c r="P36" s="72">
        <f>IF(OR($B36-P$5&gt;74, $B36-P$5=73, $B36-P$5=1, $B36-P$5&lt;0),"",ROUND(($B36-P$5)*'수학 표준점수 테이블'!$H$10+P$5*'수학 표준점수 테이블'!$H$12+'수학 표준점수 테이블'!$H$15,0))</f>
        <v>122</v>
      </c>
      <c r="Q36" s="72">
        <f>IF(OR($B36-Q$5&gt;74, $B36-Q$5=73, $B36-Q$5=1, $B36-Q$5&lt;0),"",ROUND(($B36-Q$5)*'수학 표준점수 테이블'!$H$10+Q$5*'수학 표준점수 테이블'!$H$12+'수학 표준점수 테이블'!$H$15,0))</f>
        <v>122</v>
      </c>
      <c r="R36" s="72">
        <f>IF(OR($B36-R$5&gt;74, $B36-R$5=73, $B36-R$5=1, $B36-R$5&lt;0),"",ROUND(($B36-R$5)*'수학 표준점수 테이블'!$H$10+R$5*'수학 표준점수 테이블'!$H$12+'수학 표준점수 테이블'!$H$15,0))</f>
        <v>122</v>
      </c>
      <c r="S36" s="72">
        <f>IF(OR($B36-S$5&gt;74, $B36-S$5=73, $B36-S$5=1, $B36-S$5&lt;0),"",ROUND(($B36-S$5)*'수학 표준점수 테이블'!$H$10+S$5*'수학 표준점수 테이블'!$H$12+'수학 표준점수 테이블'!$H$15,0))</f>
        <v>122</v>
      </c>
      <c r="T36" s="72">
        <f>IF(OR($B36-T$5&gt;74, $B36-T$5=73, $B36-T$5=1, $B36-T$5&lt;0),"",ROUND(($B36-T$5)*'수학 표준점수 테이블'!$H$10+T$5*'수학 표준점수 테이블'!$H$12+'수학 표준점수 테이블'!$H$15,0))</f>
        <v>122</v>
      </c>
      <c r="U36" s="72">
        <f>IF(OR($B36-U$5&gt;74, $B36-U$5=73, $B36-U$5=1, $B36-U$5&lt;0),"",ROUND(($B36-U$5)*'수학 표준점수 테이블'!$H$10+U$5*'수학 표준점수 테이블'!$H$12+'수학 표준점수 테이블'!$H$15,0))</f>
        <v>122</v>
      </c>
      <c r="V36" s="72">
        <f>IF(OR($B36-V$5&gt;74, $B36-V$5=73, $B36-V$5=1, $B36-V$5&lt;0),"",ROUND(($B36-V$5)*'수학 표준점수 테이블'!$H$10+V$5*'수학 표준점수 테이블'!$H$12+'수학 표준점수 테이블'!$H$15,0))</f>
        <v>122</v>
      </c>
      <c r="W36" s="72">
        <f>IF(OR($B36-W$5&gt;74, $B36-W$5=73, $B36-W$5=1, $B36-W$5&lt;0),"",ROUND(($B36-W$5)*'수학 표준점수 테이블'!$H$10+W$5*'수학 표준점수 테이블'!$H$12+'수학 표준점수 테이블'!$H$15,0))</f>
        <v>122</v>
      </c>
      <c r="X36" s="72">
        <f>IF(OR($B36-X$5&gt;74, $B36-X$5=73, $B36-X$5=1, $B36-X$5&lt;0),"",ROUND(($B36-X$5)*'수학 표준점수 테이블'!$H$10+X$5*'수학 표준점수 테이블'!$H$12+'수학 표준점수 테이블'!$H$15,0))</f>
        <v>122</v>
      </c>
      <c r="Y36" s="72">
        <f>IF(OR($B36-Y$5&gt;74, $B36-Y$5=73, $B36-Y$5=1, $B36-Y$5&lt;0),"",ROUND(($B36-Y$5)*'수학 표준점수 테이블'!$H$10+Y$5*'수학 표준점수 테이블'!$H$12+'수학 표준점수 테이블'!$H$15,0))</f>
        <v>122</v>
      </c>
      <c r="Z36" s="72">
        <f>IF(OR($B36-Z$5&gt;74, $B36-Z$5=73, $B36-Z$5=1, $B36-Z$5&lt;0),"",ROUND(($B36-Z$5)*'수학 표준점수 테이블'!$H$10+Z$5*'수학 표준점수 테이블'!$H$12+'수학 표준점수 테이블'!$H$15,0))</f>
        <v>122</v>
      </c>
      <c r="AA36" s="73">
        <f>IF(OR($B36-AA$5&gt;74, $B36-AA$5=73, $B36-AA$5=1, $B36-AA$5&lt;0),"",ROUND(($B36-AA$5)*'수학 표준점수 테이블'!$H$10+AA$5*'수학 표준점수 테이블'!$H$12+'수학 표준점수 테이블'!$H$15,0))</f>
        <v>122</v>
      </c>
      <c r="AB36" s="34"/>
      <c r="AC36" s="34">
        <f t="shared" si="1"/>
        <v>122</v>
      </c>
      <c r="AD36" s="34">
        <f t="shared" si="2"/>
        <v>123</v>
      </c>
      <c r="AE36" s="36" t="str">
        <f t="shared" si="3"/>
        <v>122 ~ 123</v>
      </c>
      <c r="AF36" s="36">
        <f t="shared" si="4"/>
        <v>3</v>
      </c>
      <c r="AG36" s="36">
        <f t="shared" si="4"/>
        <v>3</v>
      </c>
      <c r="AH36" s="36">
        <f t="shared" si="5"/>
        <v>3</v>
      </c>
      <c r="AI36" s="194" t="str">
        <f t="shared" si="0"/>
        <v>3등급</v>
      </c>
      <c r="AJ36" s="32" t="e">
        <f>IF(AC36=AD36,VLOOKUP(AE36,'인원 입력 기능'!$B$5:$F$102,6,0), VLOOKUP(AC36,'인원 입력 기능'!$B$5:$F$102,6,0)&amp;" ~ "&amp;VLOOKUP(AD36,'인원 입력 기능'!$B$5:$F$102,6,0))</f>
        <v>#REF!</v>
      </c>
    </row>
    <row r="37" spans="1:36">
      <c r="A37" s="16"/>
      <c r="B37" s="86">
        <v>69</v>
      </c>
      <c r="C37" s="72">
        <f>IF(OR($B37-C$5&gt;74, $B37-C$5=73, $B37-C$5=1, $B37-C$5&lt;0),"",ROUND(($B37-C$5)*'수학 표준점수 테이블'!$H$10+C$5*'수학 표준점수 테이블'!$H$12+'수학 표준점수 테이블'!$H$15,0))</f>
        <v>122</v>
      </c>
      <c r="D37" s="72">
        <f>IF(OR($B37-D$5&gt;74, $B37-D$5=73, $B37-D$5=1, $B37-D$5&lt;0),"",ROUND(($B37-D$5)*'수학 표준점수 테이블'!$H$10+D$5*'수학 표준점수 테이블'!$H$12+'수학 표준점수 테이블'!$H$15,0))</f>
        <v>122</v>
      </c>
      <c r="E37" s="72">
        <f>IF(OR($B37-E$5&gt;74, $B37-E$5=73, $B37-E$5=1, $B37-E$5&lt;0),"",ROUND(($B37-E$5)*'수학 표준점수 테이블'!$H$10+E$5*'수학 표준점수 테이블'!$H$12+'수학 표준점수 테이블'!$H$15,0))</f>
        <v>122</v>
      </c>
      <c r="F37" s="72">
        <f>IF(OR($B37-F$5&gt;74, $B37-F$5=73, $B37-F$5=1, $B37-F$5&lt;0),"",ROUND(($B37-F$5)*'수학 표준점수 테이블'!$H$10+F$5*'수학 표준점수 테이블'!$H$12+'수학 표준점수 테이블'!$H$15,0))</f>
        <v>122</v>
      </c>
      <c r="G37" s="72">
        <f>IF(OR($B37-G$5&gt;74, $B37-G$5=73, $B37-G$5=1, $B37-G$5&lt;0),"",ROUND(($B37-G$5)*'수학 표준점수 테이블'!$H$10+G$5*'수학 표준점수 테이블'!$H$12+'수학 표준점수 테이블'!$H$15,0))</f>
        <v>122</v>
      </c>
      <c r="H37" s="72">
        <f>IF(OR($B37-H$5&gt;74, $B37-H$5=73, $B37-H$5=1, $B37-H$5&lt;0),"",ROUND(($B37-H$5)*'수학 표준점수 테이블'!$H$10+H$5*'수학 표준점수 테이블'!$H$12+'수학 표준점수 테이블'!$H$15,0))</f>
        <v>122</v>
      </c>
      <c r="I37" s="72">
        <f>IF(OR($B37-I$5&gt;74, $B37-I$5=73, $B37-I$5=1, $B37-I$5&lt;0),"",ROUND(($B37-I$5)*'수학 표준점수 테이블'!$H$10+I$5*'수학 표준점수 테이블'!$H$12+'수학 표준점수 테이블'!$H$15,0))</f>
        <v>122</v>
      </c>
      <c r="J37" s="72">
        <f>IF(OR($B37-J$5&gt;74, $B37-J$5=73, $B37-J$5=1, $B37-J$5&lt;0),"",ROUND(($B37-J$5)*'수학 표준점수 테이블'!$H$10+J$5*'수학 표준점수 테이블'!$H$12+'수학 표준점수 테이블'!$H$15,0))</f>
        <v>122</v>
      </c>
      <c r="K37" s="72">
        <f>IF(OR($B37-K$5&gt;74, $B37-K$5=73, $B37-K$5=1, $B37-K$5&lt;0),"",ROUND(($B37-K$5)*'수학 표준점수 테이블'!$H$10+K$5*'수학 표준점수 테이블'!$H$12+'수학 표준점수 테이블'!$H$15,0))</f>
        <v>122</v>
      </c>
      <c r="L37" s="72">
        <f>IF(OR($B37-L$5&gt;74, $B37-L$5=73, $B37-L$5=1, $B37-L$5&lt;0),"",ROUND(($B37-L$5)*'수학 표준점수 테이블'!$H$10+L$5*'수학 표준점수 테이블'!$H$12+'수학 표준점수 테이블'!$H$15,0))</f>
        <v>122</v>
      </c>
      <c r="M37" s="72">
        <f>IF(OR($B37-M$5&gt;74, $B37-M$5=73, $B37-M$5=1, $B37-M$5&lt;0),"",ROUND(($B37-M$5)*'수학 표준점수 테이블'!$H$10+M$5*'수학 표준점수 테이블'!$H$12+'수학 표준점수 테이블'!$H$15,0))</f>
        <v>122</v>
      </c>
      <c r="N37" s="72">
        <f>IF(OR($B37-N$5&gt;74, $B37-N$5=73, $B37-N$5=1, $B37-N$5&lt;0),"",ROUND(($B37-N$5)*'수학 표준점수 테이블'!$H$10+N$5*'수학 표준점수 테이블'!$H$12+'수학 표준점수 테이블'!$H$15,0))</f>
        <v>122</v>
      </c>
      <c r="O37" s="72">
        <f>IF(OR($B37-O$5&gt;74, $B37-O$5=73, $B37-O$5=1, $B37-O$5&lt;0),"",ROUND(($B37-O$5)*'수학 표준점수 테이블'!$H$10+O$5*'수학 표준점수 테이블'!$H$12+'수학 표준점수 테이블'!$H$15,0))</f>
        <v>122</v>
      </c>
      <c r="P37" s="72">
        <f>IF(OR($B37-P$5&gt;74, $B37-P$5=73, $B37-P$5=1, $B37-P$5&lt;0),"",ROUND(($B37-P$5)*'수학 표준점수 테이블'!$H$10+P$5*'수학 표준점수 테이블'!$H$12+'수학 표준점수 테이블'!$H$15,0))</f>
        <v>121</v>
      </c>
      <c r="Q37" s="72">
        <f>IF(OR($B37-Q$5&gt;74, $B37-Q$5=73, $B37-Q$5=1, $B37-Q$5&lt;0),"",ROUND(($B37-Q$5)*'수학 표준점수 테이블'!$H$10+Q$5*'수학 표준점수 테이블'!$H$12+'수학 표준점수 테이블'!$H$15,0))</f>
        <v>121</v>
      </c>
      <c r="R37" s="72">
        <f>IF(OR($B37-R$5&gt;74, $B37-R$5=73, $B37-R$5=1, $B37-R$5&lt;0),"",ROUND(($B37-R$5)*'수학 표준점수 테이블'!$H$10+R$5*'수학 표준점수 테이블'!$H$12+'수학 표준점수 테이블'!$H$15,0))</f>
        <v>121</v>
      </c>
      <c r="S37" s="72">
        <f>IF(OR($B37-S$5&gt;74, $B37-S$5=73, $B37-S$5=1, $B37-S$5&lt;0),"",ROUND(($B37-S$5)*'수학 표준점수 테이블'!$H$10+S$5*'수학 표준점수 테이블'!$H$12+'수학 표준점수 테이블'!$H$15,0))</f>
        <v>121</v>
      </c>
      <c r="T37" s="72">
        <f>IF(OR($B37-T$5&gt;74, $B37-T$5=73, $B37-T$5=1, $B37-T$5&lt;0),"",ROUND(($B37-T$5)*'수학 표준점수 테이블'!$H$10+T$5*'수학 표준점수 테이블'!$H$12+'수학 표준점수 테이블'!$H$15,0))</f>
        <v>121</v>
      </c>
      <c r="U37" s="72">
        <f>IF(OR($B37-U$5&gt;74, $B37-U$5=73, $B37-U$5=1, $B37-U$5&lt;0),"",ROUND(($B37-U$5)*'수학 표준점수 테이블'!$H$10+U$5*'수학 표준점수 테이블'!$H$12+'수학 표준점수 테이블'!$H$15,0))</f>
        <v>121</v>
      </c>
      <c r="V37" s="72">
        <f>IF(OR($B37-V$5&gt;74, $B37-V$5=73, $B37-V$5=1, $B37-V$5&lt;0),"",ROUND(($B37-V$5)*'수학 표준점수 테이블'!$H$10+V$5*'수학 표준점수 테이블'!$H$12+'수학 표준점수 테이블'!$H$15,0))</f>
        <v>121</v>
      </c>
      <c r="W37" s="72">
        <f>IF(OR($B37-W$5&gt;74, $B37-W$5=73, $B37-W$5=1, $B37-W$5&lt;0),"",ROUND(($B37-W$5)*'수학 표준점수 테이블'!$H$10+W$5*'수학 표준점수 테이블'!$H$12+'수학 표준점수 테이블'!$H$15,0))</f>
        <v>121</v>
      </c>
      <c r="X37" s="72">
        <f>IF(OR($B37-X$5&gt;74, $B37-X$5=73, $B37-X$5=1, $B37-X$5&lt;0),"",ROUND(($B37-X$5)*'수학 표준점수 테이블'!$H$10+X$5*'수학 표준점수 테이블'!$H$12+'수학 표준점수 테이블'!$H$15,0))</f>
        <v>121</v>
      </c>
      <c r="Y37" s="72">
        <f>IF(OR($B37-Y$5&gt;74, $B37-Y$5=73, $B37-Y$5=1, $B37-Y$5&lt;0),"",ROUND(($B37-Y$5)*'수학 표준점수 테이블'!$H$10+Y$5*'수학 표준점수 테이블'!$H$12+'수학 표준점수 테이블'!$H$15,0))</f>
        <v>121</v>
      </c>
      <c r="Z37" s="72">
        <f>IF(OR($B37-Z$5&gt;74, $B37-Z$5=73, $B37-Z$5=1, $B37-Z$5&lt;0),"",ROUND(($B37-Z$5)*'수학 표준점수 테이블'!$H$10+Z$5*'수학 표준점수 테이블'!$H$12+'수학 표준점수 테이블'!$H$15,0))</f>
        <v>121</v>
      </c>
      <c r="AA37" s="73">
        <f>IF(OR($B37-AA$5&gt;74, $B37-AA$5=73, $B37-AA$5=1, $B37-AA$5&lt;0),"",ROUND(($B37-AA$5)*'수학 표준점수 테이블'!$H$10+AA$5*'수학 표준점수 테이블'!$H$12+'수학 표준점수 테이블'!$H$15,0))</f>
        <v>121</v>
      </c>
      <c r="AB37" s="34"/>
      <c r="AC37" s="34">
        <f t="shared" si="1"/>
        <v>121</v>
      </c>
      <c r="AD37" s="34">
        <f t="shared" si="2"/>
        <v>122</v>
      </c>
      <c r="AE37" s="36" t="str">
        <f t="shared" si="3"/>
        <v>121 ~ 122</v>
      </c>
      <c r="AF37" s="36">
        <f t="shared" si="4"/>
        <v>3</v>
      </c>
      <c r="AG37" s="36">
        <f t="shared" si="4"/>
        <v>3</v>
      </c>
      <c r="AH37" s="36">
        <f t="shared" si="5"/>
        <v>3</v>
      </c>
      <c r="AI37" s="194" t="str">
        <f t="shared" si="0"/>
        <v>3등급</v>
      </c>
      <c r="AJ37" s="32" t="e">
        <f>IF(AC37=AD37,VLOOKUP(AE37,'인원 입력 기능'!$B$5:$F$102,6,0), VLOOKUP(AC37,'인원 입력 기능'!$B$5:$F$102,6,0)&amp;" ~ "&amp;VLOOKUP(AD37,'인원 입력 기능'!$B$5:$F$102,6,0))</f>
        <v>#REF!</v>
      </c>
    </row>
    <row r="38" spans="1:36">
      <c r="A38" s="16"/>
      <c r="B38" s="87">
        <v>68</v>
      </c>
      <c r="C38" s="74">
        <f>IF(OR($B38-C$5&gt;74, $B38-C$5=73, $B38-C$5=1, $B38-C$5&lt;0),"",ROUND(($B38-C$5)*'수학 표준점수 테이블'!$H$10+C$5*'수학 표준점수 테이블'!$H$12+'수학 표준점수 테이블'!$H$15,0))</f>
        <v>121</v>
      </c>
      <c r="D38" s="74">
        <f>IF(OR($B38-D$5&gt;74, $B38-D$5=73, $B38-D$5=1, $B38-D$5&lt;0),"",ROUND(($B38-D$5)*'수학 표준점수 테이블'!$H$10+D$5*'수학 표준점수 테이블'!$H$12+'수학 표준점수 테이블'!$H$15,0))</f>
        <v>121</v>
      </c>
      <c r="E38" s="74">
        <f>IF(OR($B38-E$5&gt;74, $B38-E$5=73, $B38-E$5=1, $B38-E$5&lt;0),"",ROUND(($B38-E$5)*'수학 표준점수 테이블'!$H$10+E$5*'수학 표준점수 테이블'!$H$12+'수학 표준점수 테이블'!$H$15,0))</f>
        <v>121</v>
      </c>
      <c r="F38" s="74">
        <f>IF(OR($B38-F$5&gt;74, $B38-F$5=73, $B38-F$5=1, $B38-F$5&lt;0),"",ROUND(($B38-F$5)*'수학 표준점수 테이블'!$H$10+F$5*'수학 표준점수 테이블'!$H$12+'수학 표준점수 테이블'!$H$15,0))</f>
        <v>121</v>
      </c>
      <c r="G38" s="74">
        <f>IF(OR($B38-G$5&gt;74, $B38-G$5=73, $B38-G$5=1, $B38-G$5&lt;0),"",ROUND(($B38-G$5)*'수학 표준점수 테이블'!$H$10+G$5*'수학 표준점수 테이블'!$H$12+'수학 표준점수 테이블'!$H$15,0))</f>
        <v>121</v>
      </c>
      <c r="H38" s="74">
        <f>IF(OR($B38-H$5&gt;74, $B38-H$5=73, $B38-H$5=1, $B38-H$5&lt;0),"",ROUND(($B38-H$5)*'수학 표준점수 테이블'!$H$10+H$5*'수학 표준점수 테이블'!$H$12+'수학 표준점수 테이블'!$H$15,0))</f>
        <v>121</v>
      </c>
      <c r="I38" s="74">
        <f>IF(OR($B38-I$5&gt;74, $B38-I$5=73, $B38-I$5=1, $B38-I$5&lt;0),"",ROUND(($B38-I$5)*'수학 표준점수 테이블'!$H$10+I$5*'수학 표준점수 테이블'!$H$12+'수학 표준점수 테이블'!$H$15,0))</f>
        <v>121</v>
      </c>
      <c r="J38" s="74">
        <f>IF(OR($B38-J$5&gt;74, $B38-J$5=73, $B38-J$5=1, $B38-J$5&lt;0),"",ROUND(($B38-J$5)*'수학 표준점수 테이블'!$H$10+J$5*'수학 표준점수 테이블'!$H$12+'수학 표준점수 테이블'!$H$15,0))</f>
        <v>121</v>
      </c>
      <c r="K38" s="74">
        <f>IF(OR($B38-K$5&gt;74, $B38-K$5=73, $B38-K$5=1, $B38-K$5&lt;0),"",ROUND(($B38-K$5)*'수학 표준점수 테이블'!$H$10+K$5*'수학 표준점수 테이블'!$H$12+'수학 표준점수 테이블'!$H$15,0))</f>
        <v>121</v>
      </c>
      <c r="L38" s="74">
        <f>IF(OR($B38-L$5&gt;74, $B38-L$5=73, $B38-L$5=1, $B38-L$5&lt;0),"",ROUND(($B38-L$5)*'수학 표준점수 테이블'!$H$10+L$5*'수학 표준점수 테이블'!$H$12+'수학 표준점수 테이블'!$H$15,0))</f>
        <v>121</v>
      </c>
      <c r="M38" s="74">
        <f>IF(OR($B38-M$5&gt;74, $B38-M$5=73, $B38-M$5=1, $B38-M$5&lt;0),"",ROUND(($B38-M$5)*'수학 표준점수 테이블'!$H$10+M$5*'수학 표준점수 테이블'!$H$12+'수학 표준점수 테이블'!$H$15,0))</f>
        <v>121</v>
      </c>
      <c r="N38" s="74">
        <f>IF(OR($B38-N$5&gt;74, $B38-N$5=73, $B38-N$5=1, $B38-N$5&lt;0),"",ROUND(($B38-N$5)*'수학 표준점수 테이블'!$H$10+N$5*'수학 표준점수 테이블'!$H$12+'수학 표준점수 테이블'!$H$15,0))</f>
        <v>121</v>
      </c>
      <c r="O38" s="74">
        <f>IF(OR($B38-O$5&gt;74, $B38-O$5=73, $B38-O$5=1, $B38-O$5&lt;0),"",ROUND(($B38-O$5)*'수학 표준점수 테이블'!$H$10+O$5*'수학 표준점수 테이블'!$H$12+'수학 표준점수 테이블'!$H$15,0))</f>
        <v>121</v>
      </c>
      <c r="P38" s="74">
        <f>IF(OR($B38-P$5&gt;74, $B38-P$5=73, $B38-P$5=1, $B38-P$5&lt;0),"",ROUND(($B38-P$5)*'수학 표준점수 테이블'!$H$10+P$5*'수학 표준점수 테이블'!$H$12+'수학 표준점수 테이블'!$H$15,0))</f>
        <v>121</v>
      </c>
      <c r="Q38" s="74">
        <f>IF(OR($B38-Q$5&gt;74, $B38-Q$5=73, $B38-Q$5=1, $B38-Q$5&lt;0),"",ROUND(($B38-Q$5)*'수학 표준점수 테이블'!$H$10+Q$5*'수학 표준점수 테이블'!$H$12+'수학 표준점수 테이블'!$H$15,0))</f>
        <v>121</v>
      </c>
      <c r="R38" s="74">
        <f>IF(OR($B38-R$5&gt;74, $B38-R$5=73, $B38-R$5=1, $B38-R$5&lt;0),"",ROUND(($B38-R$5)*'수학 표준점수 테이블'!$H$10+R$5*'수학 표준점수 테이블'!$H$12+'수학 표준점수 테이블'!$H$15,0))</f>
        <v>121</v>
      </c>
      <c r="S38" s="74">
        <f>IF(OR($B38-S$5&gt;74, $B38-S$5=73, $B38-S$5=1, $B38-S$5&lt;0),"",ROUND(($B38-S$5)*'수학 표준점수 테이블'!$H$10+S$5*'수학 표준점수 테이블'!$H$12+'수학 표준점수 테이블'!$H$15,0))</f>
        <v>121</v>
      </c>
      <c r="T38" s="74">
        <f>IF(OR($B38-T$5&gt;74, $B38-T$5=73, $B38-T$5=1, $B38-T$5&lt;0),"",ROUND(($B38-T$5)*'수학 표준점수 테이블'!$H$10+T$5*'수학 표준점수 테이블'!$H$12+'수학 표준점수 테이블'!$H$15,0))</f>
        <v>120</v>
      </c>
      <c r="U38" s="74">
        <f>IF(OR($B38-U$5&gt;74, $B38-U$5=73, $B38-U$5=1, $B38-U$5&lt;0),"",ROUND(($B38-U$5)*'수학 표준점수 테이블'!$H$10+U$5*'수학 표준점수 테이블'!$H$12+'수학 표준점수 테이블'!$H$15,0))</f>
        <v>120</v>
      </c>
      <c r="V38" s="74">
        <f>IF(OR($B38-V$5&gt;74, $B38-V$5=73, $B38-V$5=1, $B38-V$5&lt;0),"",ROUND(($B38-V$5)*'수학 표준점수 테이블'!$H$10+V$5*'수학 표준점수 테이블'!$H$12+'수학 표준점수 테이블'!$H$15,0))</f>
        <v>120</v>
      </c>
      <c r="W38" s="74">
        <f>IF(OR($B38-W$5&gt;74, $B38-W$5=73, $B38-W$5=1, $B38-W$5&lt;0),"",ROUND(($B38-W$5)*'수학 표준점수 테이블'!$H$10+W$5*'수학 표준점수 테이블'!$H$12+'수학 표준점수 테이블'!$H$15,0))</f>
        <v>120</v>
      </c>
      <c r="X38" s="74">
        <f>IF(OR($B38-X$5&gt;74, $B38-X$5=73, $B38-X$5=1, $B38-X$5&lt;0),"",ROUND(($B38-X$5)*'수학 표준점수 테이블'!$H$10+X$5*'수학 표준점수 테이블'!$H$12+'수학 표준점수 테이블'!$H$15,0))</f>
        <v>120</v>
      </c>
      <c r="Y38" s="74">
        <f>IF(OR($B38-Y$5&gt;74, $B38-Y$5=73, $B38-Y$5=1, $B38-Y$5&lt;0),"",ROUND(($B38-Y$5)*'수학 표준점수 테이블'!$H$10+Y$5*'수학 표준점수 테이블'!$H$12+'수학 표준점수 테이블'!$H$15,0))</f>
        <v>120</v>
      </c>
      <c r="Z38" s="74">
        <f>IF(OR($B38-Z$5&gt;74, $B38-Z$5=73, $B38-Z$5=1, $B38-Z$5&lt;0),"",ROUND(($B38-Z$5)*'수학 표준점수 테이블'!$H$10+Z$5*'수학 표준점수 테이블'!$H$12+'수학 표준점수 테이블'!$H$15,0))</f>
        <v>120</v>
      </c>
      <c r="AA38" s="75">
        <f>IF(OR($B38-AA$5&gt;74, $B38-AA$5=73, $B38-AA$5=1, $B38-AA$5&lt;0),"",ROUND(($B38-AA$5)*'수학 표준점수 테이블'!$H$10+AA$5*'수학 표준점수 테이블'!$H$12+'수학 표준점수 테이블'!$H$15,0))</f>
        <v>120</v>
      </c>
      <c r="AB38" s="34"/>
      <c r="AC38" s="34">
        <f t="shared" si="1"/>
        <v>120</v>
      </c>
      <c r="AD38" s="34">
        <f t="shared" si="2"/>
        <v>121</v>
      </c>
      <c r="AE38" s="36" t="str">
        <f t="shared" si="3"/>
        <v>120 ~ 121</v>
      </c>
      <c r="AF38" s="36">
        <f t="shared" si="4"/>
        <v>3</v>
      </c>
      <c r="AG38" s="36">
        <f t="shared" si="4"/>
        <v>3</v>
      </c>
      <c r="AH38" s="36">
        <f t="shared" si="5"/>
        <v>3</v>
      </c>
      <c r="AI38" s="194" t="str">
        <f t="shared" si="0"/>
        <v>3등급</v>
      </c>
      <c r="AJ38" s="32" t="e">
        <f>IF(AC38=AD38,VLOOKUP(AE38,'인원 입력 기능'!$B$5:$F$102,6,0), VLOOKUP(AC38,'인원 입력 기능'!$B$5:$F$102,6,0)&amp;" ~ "&amp;VLOOKUP(AD38,'인원 입력 기능'!$B$5:$F$102,6,0))</f>
        <v>#REF!</v>
      </c>
    </row>
    <row r="39" spans="1:36">
      <c r="A39" s="16"/>
      <c r="B39" s="87">
        <v>67</v>
      </c>
      <c r="C39" s="74">
        <f>IF(OR($B39-C$5&gt;74, $B39-C$5=73, $B39-C$5=1, $B39-C$5&lt;0),"",ROUND(($B39-C$5)*'수학 표준점수 테이블'!$H$10+C$5*'수학 표준점수 테이블'!$H$12+'수학 표준점수 테이블'!$H$15,0))</f>
        <v>121</v>
      </c>
      <c r="D39" s="74">
        <f>IF(OR($B39-D$5&gt;74, $B39-D$5=73, $B39-D$5=1, $B39-D$5&lt;0),"",ROUND(($B39-D$5)*'수학 표준점수 테이블'!$H$10+D$5*'수학 표준점수 테이블'!$H$12+'수학 표준점수 테이블'!$H$15,0))</f>
        <v>120</v>
      </c>
      <c r="E39" s="74">
        <f>IF(OR($B39-E$5&gt;74, $B39-E$5=73, $B39-E$5=1, $B39-E$5&lt;0),"",ROUND(($B39-E$5)*'수학 표준점수 테이블'!$H$10+E$5*'수학 표준점수 테이블'!$H$12+'수학 표준점수 테이블'!$H$15,0))</f>
        <v>120</v>
      </c>
      <c r="F39" s="74">
        <f>IF(OR($B39-F$5&gt;74, $B39-F$5=73, $B39-F$5=1, $B39-F$5&lt;0),"",ROUND(($B39-F$5)*'수학 표준점수 테이블'!$H$10+F$5*'수학 표준점수 테이블'!$H$12+'수학 표준점수 테이블'!$H$15,0))</f>
        <v>120</v>
      </c>
      <c r="G39" s="74">
        <f>IF(OR($B39-G$5&gt;74, $B39-G$5=73, $B39-G$5=1, $B39-G$5&lt;0),"",ROUND(($B39-G$5)*'수학 표준점수 테이블'!$H$10+G$5*'수학 표준점수 테이블'!$H$12+'수학 표준점수 테이블'!$H$15,0))</f>
        <v>120</v>
      </c>
      <c r="H39" s="74">
        <f>IF(OR($B39-H$5&gt;74, $B39-H$5=73, $B39-H$5=1, $B39-H$5&lt;0),"",ROUND(($B39-H$5)*'수학 표준점수 테이블'!$H$10+H$5*'수학 표준점수 테이블'!$H$12+'수학 표준점수 테이블'!$H$15,0))</f>
        <v>120</v>
      </c>
      <c r="I39" s="74">
        <f>IF(OR($B39-I$5&gt;74, $B39-I$5=73, $B39-I$5=1, $B39-I$5&lt;0),"",ROUND(($B39-I$5)*'수학 표준점수 테이블'!$H$10+I$5*'수학 표준점수 테이블'!$H$12+'수학 표준점수 테이블'!$H$15,0))</f>
        <v>120</v>
      </c>
      <c r="J39" s="74">
        <f>IF(OR($B39-J$5&gt;74, $B39-J$5=73, $B39-J$5=1, $B39-J$5&lt;0),"",ROUND(($B39-J$5)*'수학 표준점수 테이블'!$H$10+J$5*'수학 표준점수 테이블'!$H$12+'수학 표준점수 테이블'!$H$15,0))</f>
        <v>120</v>
      </c>
      <c r="K39" s="74">
        <f>IF(OR($B39-K$5&gt;74, $B39-K$5=73, $B39-K$5=1, $B39-K$5&lt;0),"",ROUND(($B39-K$5)*'수학 표준점수 테이블'!$H$10+K$5*'수학 표준점수 테이블'!$H$12+'수학 표준점수 테이블'!$H$15,0))</f>
        <v>120</v>
      </c>
      <c r="L39" s="74">
        <f>IF(OR($B39-L$5&gt;74, $B39-L$5=73, $B39-L$5=1, $B39-L$5&lt;0),"",ROUND(($B39-L$5)*'수학 표준점수 테이블'!$H$10+L$5*'수학 표준점수 테이블'!$H$12+'수학 표준점수 테이블'!$H$15,0))</f>
        <v>120</v>
      </c>
      <c r="M39" s="74">
        <f>IF(OR($B39-M$5&gt;74, $B39-M$5=73, $B39-M$5=1, $B39-M$5&lt;0),"",ROUND(($B39-M$5)*'수학 표준점수 테이블'!$H$10+M$5*'수학 표준점수 테이블'!$H$12+'수학 표준점수 테이블'!$H$15,0))</f>
        <v>120</v>
      </c>
      <c r="N39" s="74">
        <f>IF(OR($B39-N$5&gt;74, $B39-N$5=73, $B39-N$5=1, $B39-N$5&lt;0),"",ROUND(($B39-N$5)*'수학 표준점수 테이블'!$H$10+N$5*'수학 표준점수 테이블'!$H$12+'수학 표준점수 테이블'!$H$15,0))</f>
        <v>120</v>
      </c>
      <c r="O39" s="74">
        <f>IF(OR($B39-O$5&gt;74, $B39-O$5=73, $B39-O$5=1, $B39-O$5&lt;0),"",ROUND(($B39-O$5)*'수학 표준점수 테이블'!$H$10+O$5*'수학 표준점수 테이블'!$H$12+'수학 표준점수 테이블'!$H$15,0))</f>
        <v>120</v>
      </c>
      <c r="P39" s="74">
        <f>IF(OR($B39-P$5&gt;74, $B39-P$5=73, $B39-P$5=1, $B39-P$5&lt;0),"",ROUND(($B39-P$5)*'수학 표준점수 테이블'!$H$10+P$5*'수학 표준점수 테이블'!$H$12+'수학 표준점수 테이블'!$H$15,0))</f>
        <v>120</v>
      </c>
      <c r="Q39" s="74">
        <f>IF(OR($B39-Q$5&gt;74, $B39-Q$5=73, $B39-Q$5=1, $B39-Q$5&lt;0),"",ROUND(($B39-Q$5)*'수학 표준점수 테이블'!$H$10+Q$5*'수학 표준점수 테이블'!$H$12+'수학 표준점수 테이블'!$H$15,0))</f>
        <v>120</v>
      </c>
      <c r="R39" s="74">
        <f>IF(OR($B39-R$5&gt;74, $B39-R$5=73, $B39-R$5=1, $B39-R$5&lt;0),"",ROUND(($B39-R$5)*'수학 표준점수 테이블'!$H$10+R$5*'수학 표준점수 테이블'!$H$12+'수학 표준점수 테이블'!$H$15,0))</f>
        <v>120</v>
      </c>
      <c r="S39" s="74">
        <f>IF(OR($B39-S$5&gt;74, $B39-S$5=73, $B39-S$5=1, $B39-S$5&lt;0),"",ROUND(($B39-S$5)*'수학 표준점수 테이블'!$H$10+S$5*'수학 표준점수 테이블'!$H$12+'수학 표준점수 테이블'!$H$15,0))</f>
        <v>120</v>
      </c>
      <c r="T39" s="74">
        <f>IF(OR($B39-T$5&gt;74, $B39-T$5=73, $B39-T$5=1, $B39-T$5&lt;0),"",ROUND(($B39-T$5)*'수학 표준점수 테이블'!$H$10+T$5*'수학 표준점수 테이블'!$H$12+'수학 표준점수 테이블'!$H$15,0))</f>
        <v>120</v>
      </c>
      <c r="U39" s="74">
        <f>IF(OR($B39-U$5&gt;74, $B39-U$5=73, $B39-U$5=1, $B39-U$5&lt;0),"",ROUND(($B39-U$5)*'수학 표준점수 테이블'!$H$10+U$5*'수학 표준점수 테이블'!$H$12+'수학 표준점수 테이블'!$H$15,0))</f>
        <v>120</v>
      </c>
      <c r="V39" s="74">
        <f>IF(OR($B39-V$5&gt;74, $B39-V$5=73, $B39-V$5=1, $B39-V$5&lt;0),"",ROUND(($B39-V$5)*'수학 표준점수 테이블'!$H$10+V$5*'수학 표준점수 테이블'!$H$12+'수학 표준점수 테이블'!$H$15,0))</f>
        <v>120</v>
      </c>
      <c r="W39" s="74">
        <f>IF(OR($B39-W$5&gt;74, $B39-W$5=73, $B39-W$5=1, $B39-W$5&lt;0),"",ROUND(($B39-W$5)*'수학 표준점수 테이블'!$H$10+W$5*'수학 표준점수 테이블'!$H$12+'수학 표준점수 테이블'!$H$15,0))</f>
        <v>120</v>
      </c>
      <c r="X39" s="74">
        <f>IF(OR($B39-X$5&gt;74, $B39-X$5=73, $B39-X$5=1, $B39-X$5&lt;0),"",ROUND(($B39-X$5)*'수학 표준점수 테이블'!$H$10+X$5*'수학 표준점수 테이블'!$H$12+'수학 표준점수 테이블'!$H$15,0))</f>
        <v>119</v>
      </c>
      <c r="Y39" s="74">
        <f>IF(OR($B39-Y$5&gt;74, $B39-Y$5=73, $B39-Y$5=1, $B39-Y$5&lt;0),"",ROUND(($B39-Y$5)*'수학 표준점수 테이블'!$H$10+Y$5*'수학 표준점수 테이블'!$H$12+'수학 표준점수 테이블'!$H$15,0))</f>
        <v>119</v>
      </c>
      <c r="Z39" s="74">
        <f>IF(OR($B39-Z$5&gt;74, $B39-Z$5=73, $B39-Z$5=1, $B39-Z$5&lt;0),"",ROUND(($B39-Z$5)*'수학 표준점수 테이블'!$H$10+Z$5*'수학 표준점수 테이블'!$H$12+'수학 표준점수 테이블'!$H$15,0))</f>
        <v>119</v>
      </c>
      <c r="AA39" s="75">
        <f>IF(OR($B39-AA$5&gt;74, $B39-AA$5=73, $B39-AA$5=1, $B39-AA$5&lt;0),"",ROUND(($B39-AA$5)*'수학 표준점수 테이블'!$H$10+AA$5*'수학 표준점수 테이블'!$H$12+'수학 표준점수 테이블'!$H$15,0))</f>
        <v>119</v>
      </c>
      <c r="AB39" s="34"/>
      <c r="AC39" s="34">
        <f t="shared" si="1"/>
        <v>119</v>
      </c>
      <c r="AD39" s="34">
        <f t="shared" si="2"/>
        <v>121</v>
      </c>
      <c r="AE39" s="36" t="str">
        <f t="shared" si="3"/>
        <v>119 ~ 121</v>
      </c>
      <c r="AF39" s="36">
        <f t="shared" si="4"/>
        <v>3</v>
      </c>
      <c r="AG39" s="36">
        <f t="shared" si="4"/>
        <v>3</v>
      </c>
      <c r="AH39" s="36">
        <f t="shared" si="5"/>
        <v>3</v>
      </c>
      <c r="AI39" s="194" t="str">
        <f t="shared" si="0"/>
        <v>3등급</v>
      </c>
      <c r="AJ39" s="32" t="e">
        <f>IF(AC39=AD39,VLOOKUP(AE39,'인원 입력 기능'!$B$5:$F$102,6,0), VLOOKUP(AC39,'인원 입력 기능'!$B$5:$F$102,6,0)&amp;" ~ "&amp;VLOOKUP(AD39,'인원 입력 기능'!$B$5:$F$102,6,0))</f>
        <v>#REF!</v>
      </c>
    </row>
    <row r="40" spans="1:36">
      <c r="A40" s="16"/>
      <c r="B40" s="87">
        <v>66</v>
      </c>
      <c r="C40" s="74">
        <f>IF(OR($B40-C$5&gt;74, $B40-C$5=73, $B40-C$5=1, $B40-C$5&lt;0),"",ROUND(($B40-C$5)*'수학 표준점수 테이블'!$H$10+C$5*'수학 표준점수 테이블'!$H$12+'수학 표준점수 테이블'!$H$15,0))</f>
        <v>120</v>
      </c>
      <c r="D40" s="74">
        <f>IF(OR($B40-D$5&gt;74, $B40-D$5=73, $B40-D$5=1, $B40-D$5&lt;0),"",ROUND(($B40-D$5)*'수학 표준점수 테이블'!$H$10+D$5*'수학 표준점수 테이블'!$H$12+'수학 표준점수 테이블'!$H$15,0))</f>
        <v>120</v>
      </c>
      <c r="E40" s="74">
        <f>IF(OR($B40-E$5&gt;74, $B40-E$5=73, $B40-E$5=1, $B40-E$5&lt;0),"",ROUND(($B40-E$5)*'수학 표준점수 테이블'!$H$10+E$5*'수학 표준점수 테이블'!$H$12+'수학 표준점수 테이블'!$H$15,0))</f>
        <v>120</v>
      </c>
      <c r="F40" s="74">
        <f>IF(OR($B40-F$5&gt;74, $B40-F$5=73, $B40-F$5=1, $B40-F$5&lt;0),"",ROUND(($B40-F$5)*'수학 표준점수 테이블'!$H$10+F$5*'수학 표준점수 테이블'!$H$12+'수학 표준점수 테이블'!$H$15,0))</f>
        <v>120</v>
      </c>
      <c r="G40" s="74">
        <f>IF(OR($B40-G$5&gt;74, $B40-G$5=73, $B40-G$5=1, $B40-G$5&lt;0),"",ROUND(($B40-G$5)*'수학 표준점수 테이블'!$H$10+G$5*'수학 표준점수 테이블'!$H$12+'수학 표준점수 테이블'!$H$15,0))</f>
        <v>119</v>
      </c>
      <c r="H40" s="74">
        <f>IF(OR($B40-H$5&gt;74, $B40-H$5=73, $B40-H$5=1, $B40-H$5&lt;0),"",ROUND(($B40-H$5)*'수학 표준점수 테이블'!$H$10+H$5*'수학 표준점수 테이블'!$H$12+'수학 표준점수 테이블'!$H$15,0))</f>
        <v>119</v>
      </c>
      <c r="I40" s="74">
        <f>IF(OR($B40-I$5&gt;74, $B40-I$5=73, $B40-I$5=1, $B40-I$5&lt;0),"",ROUND(($B40-I$5)*'수학 표준점수 테이블'!$H$10+I$5*'수학 표준점수 테이블'!$H$12+'수학 표준점수 테이블'!$H$15,0))</f>
        <v>119</v>
      </c>
      <c r="J40" s="74">
        <f>IF(OR($B40-J$5&gt;74, $B40-J$5=73, $B40-J$5=1, $B40-J$5&lt;0),"",ROUND(($B40-J$5)*'수학 표준점수 테이블'!$H$10+J$5*'수학 표준점수 테이블'!$H$12+'수학 표준점수 테이블'!$H$15,0))</f>
        <v>119</v>
      </c>
      <c r="K40" s="74">
        <f>IF(OR($B40-K$5&gt;74, $B40-K$5=73, $B40-K$5=1, $B40-K$5&lt;0),"",ROUND(($B40-K$5)*'수학 표준점수 테이블'!$H$10+K$5*'수학 표준점수 테이블'!$H$12+'수학 표준점수 테이블'!$H$15,0))</f>
        <v>119</v>
      </c>
      <c r="L40" s="74">
        <f>IF(OR($B40-L$5&gt;74, $B40-L$5=73, $B40-L$5=1, $B40-L$5&lt;0),"",ROUND(($B40-L$5)*'수학 표준점수 테이블'!$H$10+L$5*'수학 표준점수 테이블'!$H$12+'수학 표준점수 테이블'!$H$15,0))</f>
        <v>119</v>
      </c>
      <c r="M40" s="74">
        <f>IF(OR($B40-M$5&gt;74, $B40-M$5=73, $B40-M$5=1, $B40-M$5&lt;0),"",ROUND(($B40-M$5)*'수학 표준점수 테이블'!$H$10+M$5*'수학 표준점수 테이블'!$H$12+'수학 표준점수 테이블'!$H$15,0))</f>
        <v>119</v>
      </c>
      <c r="N40" s="74">
        <f>IF(OR($B40-N$5&gt;74, $B40-N$5=73, $B40-N$5=1, $B40-N$5&lt;0),"",ROUND(($B40-N$5)*'수학 표준점수 테이블'!$H$10+N$5*'수학 표준점수 테이블'!$H$12+'수학 표준점수 테이블'!$H$15,0))</f>
        <v>119</v>
      </c>
      <c r="O40" s="74">
        <f>IF(OR($B40-O$5&gt;74, $B40-O$5=73, $B40-O$5=1, $B40-O$5&lt;0),"",ROUND(($B40-O$5)*'수학 표준점수 테이블'!$H$10+O$5*'수학 표준점수 테이블'!$H$12+'수학 표준점수 테이블'!$H$15,0))</f>
        <v>119</v>
      </c>
      <c r="P40" s="74">
        <f>IF(OR($B40-P$5&gt;74, $B40-P$5=73, $B40-P$5=1, $B40-P$5&lt;0),"",ROUND(($B40-P$5)*'수학 표준점수 테이블'!$H$10+P$5*'수학 표준점수 테이블'!$H$12+'수학 표준점수 테이블'!$H$15,0))</f>
        <v>119</v>
      </c>
      <c r="Q40" s="74">
        <f>IF(OR($B40-Q$5&gt;74, $B40-Q$5=73, $B40-Q$5=1, $B40-Q$5&lt;0),"",ROUND(($B40-Q$5)*'수학 표준점수 테이블'!$H$10+Q$5*'수학 표준점수 테이블'!$H$12+'수학 표준점수 테이블'!$H$15,0))</f>
        <v>119</v>
      </c>
      <c r="R40" s="74">
        <f>IF(OR($B40-R$5&gt;74, $B40-R$5=73, $B40-R$5=1, $B40-R$5&lt;0),"",ROUND(($B40-R$5)*'수학 표준점수 테이블'!$H$10+R$5*'수학 표준점수 테이블'!$H$12+'수학 표준점수 테이블'!$H$15,0))</f>
        <v>119</v>
      </c>
      <c r="S40" s="74">
        <f>IF(OR($B40-S$5&gt;74, $B40-S$5=73, $B40-S$5=1, $B40-S$5&lt;0),"",ROUND(($B40-S$5)*'수학 표준점수 테이블'!$H$10+S$5*'수학 표준점수 테이블'!$H$12+'수학 표준점수 테이블'!$H$15,0))</f>
        <v>119</v>
      </c>
      <c r="T40" s="74">
        <f>IF(OR($B40-T$5&gt;74, $B40-T$5=73, $B40-T$5=1, $B40-T$5&lt;0),"",ROUND(($B40-T$5)*'수학 표준점수 테이블'!$H$10+T$5*'수학 표준점수 테이블'!$H$12+'수학 표준점수 테이블'!$H$15,0))</f>
        <v>119</v>
      </c>
      <c r="U40" s="74">
        <f>IF(OR($B40-U$5&gt;74, $B40-U$5=73, $B40-U$5=1, $B40-U$5&lt;0),"",ROUND(($B40-U$5)*'수학 표준점수 테이블'!$H$10+U$5*'수학 표준점수 테이블'!$H$12+'수학 표준점수 테이블'!$H$15,0))</f>
        <v>119</v>
      </c>
      <c r="V40" s="74">
        <f>IF(OR($B40-V$5&gt;74, $B40-V$5=73, $B40-V$5=1, $B40-V$5&lt;0),"",ROUND(($B40-V$5)*'수학 표준점수 테이블'!$H$10+V$5*'수학 표준점수 테이블'!$H$12+'수학 표준점수 테이블'!$H$15,0))</f>
        <v>119</v>
      </c>
      <c r="W40" s="74">
        <f>IF(OR($B40-W$5&gt;74, $B40-W$5=73, $B40-W$5=1, $B40-W$5&lt;0),"",ROUND(($B40-W$5)*'수학 표준점수 테이블'!$H$10+W$5*'수학 표준점수 테이블'!$H$12+'수학 표준점수 테이블'!$H$15,0))</f>
        <v>119</v>
      </c>
      <c r="X40" s="74">
        <f>IF(OR($B40-X$5&gt;74, $B40-X$5=73, $B40-X$5=1, $B40-X$5&lt;0),"",ROUND(($B40-X$5)*'수학 표준점수 테이블'!$H$10+X$5*'수학 표준점수 테이블'!$H$12+'수학 표준점수 테이블'!$H$15,0))</f>
        <v>119</v>
      </c>
      <c r="Y40" s="74">
        <f>IF(OR($B40-Y$5&gt;74, $B40-Y$5=73, $B40-Y$5=1, $B40-Y$5&lt;0),"",ROUND(($B40-Y$5)*'수학 표준점수 테이블'!$H$10+Y$5*'수학 표준점수 테이블'!$H$12+'수학 표준점수 테이블'!$H$15,0))</f>
        <v>119</v>
      </c>
      <c r="Z40" s="74">
        <f>IF(OR($B40-Z$5&gt;74, $B40-Z$5=73, $B40-Z$5=1, $B40-Z$5&lt;0),"",ROUND(($B40-Z$5)*'수학 표준점수 테이블'!$H$10+Z$5*'수학 표준점수 테이블'!$H$12+'수학 표준점수 테이블'!$H$15,0))</f>
        <v>119</v>
      </c>
      <c r="AA40" s="75">
        <f>IF(OR($B40-AA$5&gt;74, $B40-AA$5=73, $B40-AA$5=1, $B40-AA$5&lt;0),"",ROUND(($B40-AA$5)*'수학 표준점수 테이블'!$H$10+AA$5*'수학 표준점수 테이블'!$H$12+'수학 표준점수 테이블'!$H$15,0))</f>
        <v>118</v>
      </c>
      <c r="AB40" s="34"/>
      <c r="AC40" s="34">
        <f t="shared" ref="AC40:AC71" si="6">MIN(C40:AA40)</f>
        <v>118</v>
      </c>
      <c r="AD40" s="34">
        <f t="shared" ref="AD40:AD71" si="7">MAX(C40:AA40)</f>
        <v>120</v>
      </c>
      <c r="AE40" s="36" t="str">
        <f t="shared" ref="AE40:AE71" si="8">IF(AC40=AD40,MAX(C40:AA40),MIN(C40:AA40)&amp;" ~ "&amp;MAX(C40:AA40))</f>
        <v>118 ~ 120</v>
      </c>
      <c r="AF40" s="36">
        <f t="shared" si="4"/>
        <v>3</v>
      </c>
      <c r="AG40" s="36">
        <f t="shared" si="4"/>
        <v>3</v>
      </c>
      <c r="AH40" s="36">
        <f t="shared" si="5"/>
        <v>3</v>
      </c>
      <c r="AI40" s="194" t="str">
        <f t="shared" si="0"/>
        <v>3등급</v>
      </c>
      <c r="AJ40" s="32" t="e">
        <f>IF(AC40=AD40,VLOOKUP(AE40,'인원 입력 기능'!$B$5:$F$102,6,0), VLOOKUP(AC40,'인원 입력 기능'!$B$5:$F$102,6,0)&amp;" ~ "&amp;VLOOKUP(AD40,'인원 입력 기능'!$B$5:$F$102,6,0))</f>
        <v>#REF!</v>
      </c>
    </row>
    <row r="41" spans="1:36">
      <c r="A41" s="16"/>
      <c r="B41" s="87">
        <v>65</v>
      </c>
      <c r="C41" s="74">
        <f>IF(OR($B41-C$5&gt;74, $B41-C$5=73, $B41-C$5=1, $B41-C$5&lt;0),"",ROUND(($B41-C$5)*'수학 표준점수 테이블'!$H$10+C$5*'수학 표준점수 테이블'!$H$12+'수학 표준점수 테이블'!$H$15,0))</f>
        <v>119</v>
      </c>
      <c r="D41" s="74">
        <f>IF(OR($B41-D$5&gt;74, $B41-D$5=73, $B41-D$5=1, $B41-D$5&lt;0),"",ROUND(($B41-D$5)*'수학 표준점수 테이블'!$H$10+D$5*'수학 표준점수 테이블'!$H$12+'수학 표준점수 테이블'!$H$15,0))</f>
        <v>119</v>
      </c>
      <c r="E41" s="74">
        <f>IF(OR($B41-E$5&gt;74, $B41-E$5=73, $B41-E$5=1, $B41-E$5&lt;0),"",ROUND(($B41-E$5)*'수학 표준점수 테이블'!$H$10+E$5*'수학 표준점수 테이블'!$H$12+'수학 표준점수 테이블'!$H$15,0))</f>
        <v>119</v>
      </c>
      <c r="F41" s="74">
        <f>IF(OR($B41-F$5&gt;74, $B41-F$5=73, $B41-F$5=1, $B41-F$5&lt;0),"",ROUND(($B41-F$5)*'수학 표준점수 테이블'!$H$10+F$5*'수학 표준점수 테이블'!$H$12+'수학 표준점수 테이블'!$H$15,0))</f>
        <v>119</v>
      </c>
      <c r="G41" s="74">
        <f>IF(OR($B41-G$5&gt;74, $B41-G$5=73, $B41-G$5=1, $B41-G$5&lt;0),"",ROUND(($B41-G$5)*'수학 표준점수 테이블'!$H$10+G$5*'수학 표준점수 테이블'!$H$12+'수학 표준점수 테이블'!$H$15,0))</f>
        <v>119</v>
      </c>
      <c r="H41" s="74">
        <f>IF(OR($B41-H$5&gt;74, $B41-H$5=73, $B41-H$5=1, $B41-H$5&lt;0),"",ROUND(($B41-H$5)*'수학 표준점수 테이블'!$H$10+H$5*'수학 표준점수 테이블'!$H$12+'수학 표준점수 테이블'!$H$15,0))</f>
        <v>119</v>
      </c>
      <c r="I41" s="74">
        <f>IF(OR($B41-I$5&gt;74, $B41-I$5=73, $B41-I$5=1, $B41-I$5&lt;0),"",ROUND(($B41-I$5)*'수학 표준점수 테이블'!$H$10+I$5*'수학 표준점수 테이블'!$H$12+'수학 표준점수 테이블'!$H$15,0))</f>
        <v>119</v>
      </c>
      <c r="J41" s="74">
        <f>IF(OR($B41-J$5&gt;74, $B41-J$5=73, $B41-J$5=1, $B41-J$5&lt;0),"",ROUND(($B41-J$5)*'수학 표준점수 테이블'!$H$10+J$5*'수학 표준점수 테이블'!$H$12+'수학 표준점수 테이블'!$H$15,0))</f>
        <v>119</v>
      </c>
      <c r="K41" s="74">
        <f>IF(OR($B41-K$5&gt;74, $B41-K$5=73, $B41-K$5=1, $B41-K$5&lt;0),"",ROUND(($B41-K$5)*'수학 표준점수 테이블'!$H$10+K$5*'수학 표준점수 테이블'!$H$12+'수학 표준점수 테이블'!$H$15,0))</f>
        <v>118</v>
      </c>
      <c r="L41" s="74">
        <f>IF(OR($B41-L$5&gt;74, $B41-L$5=73, $B41-L$5=1, $B41-L$5&lt;0),"",ROUND(($B41-L$5)*'수학 표준점수 테이블'!$H$10+L$5*'수학 표준점수 테이블'!$H$12+'수학 표준점수 테이블'!$H$15,0))</f>
        <v>118</v>
      </c>
      <c r="M41" s="74">
        <f>IF(OR($B41-M$5&gt;74, $B41-M$5=73, $B41-M$5=1, $B41-M$5&lt;0),"",ROUND(($B41-M$5)*'수학 표준점수 테이블'!$H$10+M$5*'수학 표준점수 테이블'!$H$12+'수학 표준점수 테이블'!$H$15,0))</f>
        <v>118</v>
      </c>
      <c r="N41" s="74">
        <f>IF(OR($B41-N$5&gt;74, $B41-N$5=73, $B41-N$5=1, $B41-N$5&lt;0),"",ROUND(($B41-N$5)*'수학 표준점수 테이블'!$H$10+N$5*'수학 표준점수 테이블'!$H$12+'수학 표준점수 테이블'!$H$15,0))</f>
        <v>118</v>
      </c>
      <c r="O41" s="74">
        <f>IF(OR($B41-O$5&gt;74, $B41-O$5=73, $B41-O$5=1, $B41-O$5&lt;0),"",ROUND(($B41-O$5)*'수학 표준점수 테이블'!$H$10+O$5*'수학 표준점수 테이블'!$H$12+'수학 표준점수 테이블'!$H$15,0))</f>
        <v>118</v>
      </c>
      <c r="P41" s="74">
        <f>IF(OR($B41-P$5&gt;74, $B41-P$5=73, $B41-P$5=1, $B41-P$5&lt;0),"",ROUND(($B41-P$5)*'수학 표준점수 테이블'!$H$10+P$5*'수학 표준점수 테이블'!$H$12+'수학 표준점수 테이블'!$H$15,0))</f>
        <v>118</v>
      </c>
      <c r="Q41" s="74">
        <f>IF(OR($B41-Q$5&gt;74, $B41-Q$5=73, $B41-Q$5=1, $B41-Q$5&lt;0),"",ROUND(($B41-Q$5)*'수학 표준점수 테이블'!$H$10+Q$5*'수학 표준점수 테이블'!$H$12+'수학 표준점수 테이블'!$H$15,0))</f>
        <v>118</v>
      </c>
      <c r="R41" s="74">
        <f>IF(OR($B41-R$5&gt;74, $B41-R$5=73, $B41-R$5=1, $B41-R$5&lt;0),"",ROUND(($B41-R$5)*'수학 표준점수 테이블'!$H$10+R$5*'수학 표준점수 테이블'!$H$12+'수학 표준점수 테이블'!$H$15,0))</f>
        <v>118</v>
      </c>
      <c r="S41" s="74">
        <f>IF(OR($B41-S$5&gt;74, $B41-S$5=73, $B41-S$5=1, $B41-S$5&lt;0),"",ROUND(($B41-S$5)*'수학 표준점수 테이블'!$H$10+S$5*'수학 표준점수 테이블'!$H$12+'수학 표준점수 테이블'!$H$15,0))</f>
        <v>118</v>
      </c>
      <c r="T41" s="74">
        <f>IF(OR($B41-T$5&gt;74, $B41-T$5=73, $B41-T$5=1, $B41-T$5&lt;0),"",ROUND(($B41-T$5)*'수학 표준점수 테이블'!$H$10+T$5*'수학 표준점수 테이블'!$H$12+'수학 표준점수 테이블'!$H$15,0))</f>
        <v>118</v>
      </c>
      <c r="U41" s="74">
        <f>IF(OR($B41-U$5&gt;74, $B41-U$5=73, $B41-U$5=1, $B41-U$5&lt;0),"",ROUND(($B41-U$5)*'수학 표준점수 테이블'!$H$10+U$5*'수학 표준점수 테이블'!$H$12+'수학 표준점수 테이블'!$H$15,0))</f>
        <v>118</v>
      </c>
      <c r="V41" s="74">
        <f>IF(OR($B41-V$5&gt;74, $B41-V$5=73, $B41-V$5=1, $B41-V$5&lt;0),"",ROUND(($B41-V$5)*'수학 표준점수 테이블'!$H$10+V$5*'수학 표준점수 테이블'!$H$12+'수학 표준점수 테이블'!$H$15,0))</f>
        <v>118</v>
      </c>
      <c r="W41" s="74">
        <f>IF(OR($B41-W$5&gt;74, $B41-W$5=73, $B41-W$5=1, $B41-W$5&lt;0),"",ROUND(($B41-W$5)*'수학 표준점수 테이블'!$H$10+W$5*'수학 표준점수 테이블'!$H$12+'수학 표준점수 테이블'!$H$15,0))</f>
        <v>118</v>
      </c>
      <c r="X41" s="74">
        <f>IF(OR($B41-X$5&gt;74, $B41-X$5=73, $B41-X$5=1, $B41-X$5&lt;0),"",ROUND(($B41-X$5)*'수학 표준점수 테이블'!$H$10+X$5*'수학 표준점수 테이블'!$H$12+'수학 표준점수 테이블'!$H$15,0))</f>
        <v>118</v>
      </c>
      <c r="Y41" s="74">
        <f>IF(OR($B41-Y$5&gt;74, $B41-Y$5=73, $B41-Y$5=1, $B41-Y$5&lt;0),"",ROUND(($B41-Y$5)*'수학 표준점수 테이블'!$H$10+Y$5*'수학 표준점수 테이블'!$H$12+'수학 표준점수 테이블'!$H$15,0))</f>
        <v>118</v>
      </c>
      <c r="Z41" s="74">
        <f>IF(OR($B41-Z$5&gt;74, $B41-Z$5=73, $B41-Z$5=1, $B41-Z$5&lt;0),"",ROUND(($B41-Z$5)*'수학 표준점수 테이블'!$H$10+Z$5*'수학 표준점수 테이블'!$H$12+'수학 표준점수 테이블'!$H$15,0))</f>
        <v>118</v>
      </c>
      <c r="AA41" s="75">
        <f>IF(OR($B41-AA$5&gt;74, $B41-AA$5=73, $B41-AA$5=1, $B41-AA$5&lt;0),"",ROUND(($B41-AA$5)*'수학 표준점수 테이블'!$H$10+AA$5*'수학 표준점수 테이블'!$H$12+'수학 표준점수 테이블'!$H$15,0))</f>
        <v>118</v>
      </c>
      <c r="AB41" s="34"/>
      <c r="AC41" s="34">
        <f t="shared" si="6"/>
        <v>118</v>
      </c>
      <c r="AD41" s="34">
        <f t="shared" si="7"/>
        <v>119</v>
      </c>
      <c r="AE41" s="36" t="str">
        <f t="shared" si="8"/>
        <v>118 ~ 119</v>
      </c>
      <c r="AF41" s="36">
        <f t="shared" si="4"/>
        <v>3</v>
      </c>
      <c r="AG41" s="36">
        <f t="shared" si="4"/>
        <v>3</v>
      </c>
      <c r="AH41" s="36">
        <f t="shared" si="5"/>
        <v>3</v>
      </c>
      <c r="AI41" s="194" t="str">
        <f t="shared" si="0"/>
        <v>3등급</v>
      </c>
      <c r="AJ41" s="32" t="e">
        <f>IF(AC41=AD41,VLOOKUP(AE41,'인원 입력 기능'!$B$5:$F$102,6,0), VLOOKUP(AC41,'인원 입력 기능'!$B$5:$F$102,6,0)&amp;" ~ "&amp;VLOOKUP(AD41,'인원 입력 기능'!$B$5:$F$102,6,0))</f>
        <v>#REF!</v>
      </c>
    </row>
    <row r="42" spans="1:36">
      <c r="A42" s="16"/>
      <c r="B42" s="88">
        <v>64</v>
      </c>
      <c r="C42" s="76">
        <f>IF(OR($B42-C$5&gt;74, $B42-C$5=73, $B42-C$5=1, $B42-C$5&lt;0),"",ROUND(($B42-C$5)*'수학 표준점수 테이블'!$H$10+C$5*'수학 표준점수 테이블'!$H$12+'수학 표준점수 테이블'!$H$15,0))</f>
        <v>118</v>
      </c>
      <c r="D42" s="76">
        <f>IF(OR($B42-D$5&gt;74, $B42-D$5=73, $B42-D$5=1, $B42-D$5&lt;0),"",ROUND(($B42-D$5)*'수학 표준점수 테이블'!$H$10+D$5*'수학 표준점수 테이블'!$H$12+'수학 표준점수 테이블'!$H$15,0))</f>
        <v>118</v>
      </c>
      <c r="E42" s="76">
        <f>IF(OR($B42-E$5&gt;74, $B42-E$5=73, $B42-E$5=1, $B42-E$5&lt;0),"",ROUND(($B42-E$5)*'수학 표준점수 테이블'!$H$10+E$5*'수학 표준점수 테이블'!$H$12+'수학 표준점수 테이블'!$H$15,0))</f>
        <v>118</v>
      </c>
      <c r="F42" s="76">
        <f>IF(OR($B42-F$5&gt;74, $B42-F$5=73, $B42-F$5=1, $B42-F$5&lt;0),"",ROUND(($B42-F$5)*'수학 표준점수 테이블'!$H$10+F$5*'수학 표준점수 테이블'!$H$12+'수학 표준점수 테이블'!$H$15,0))</f>
        <v>118</v>
      </c>
      <c r="G42" s="76">
        <f>IF(OR($B42-G$5&gt;74, $B42-G$5=73, $B42-G$5=1, $B42-G$5&lt;0),"",ROUND(($B42-G$5)*'수학 표준점수 테이블'!$H$10+G$5*'수학 표준점수 테이블'!$H$12+'수학 표준점수 테이블'!$H$15,0))</f>
        <v>118</v>
      </c>
      <c r="H42" s="76">
        <f>IF(OR($B42-H$5&gt;74, $B42-H$5=73, $B42-H$5=1, $B42-H$5&lt;0),"",ROUND(($B42-H$5)*'수학 표준점수 테이블'!$H$10+H$5*'수학 표준점수 테이블'!$H$12+'수학 표준점수 테이블'!$H$15,0))</f>
        <v>118</v>
      </c>
      <c r="I42" s="76">
        <f>IF(OR($B42-I$5&gt;74, $B42-I$5=73, $B42-I$5=1, $B42-I$5&lt;0),"",ROUND(($B42-I$5)*'수학 표준점수 테이블'!$H$10+I$5*'수학 표준점수 테이블'!$H$12+'수학 표준점수 테이블'!$H$15,0))</f>
        <v>118</v>
      </c>
      <c r="J42" s="76">
        <f>IF(OR($B42-J$5&gt;74, $B42-J$5=73, $B42-J$5=1, $B42-J$5&lt;0),"",ROUND(($B42-J$5)*'수학 표준점수 테이블'!$H$10+J$5*'수학 표준점수 테이블'!$H$12+'수학 표준점수 테이블'!$H$15,0))</f>
        <v>118</v>
      </c>
      <c r="K42" s="76">
        <f>IF(OR($B42-K$5&gt;74, $B42-K$5=73, $B42-K$5=1, $B42-K$5&lt;0),"",ROUND(($B42-K$5)*'수학 표준점수 테이블'!$H$10+K$5*'수학 표준점수 테이블'!$H$12+'수학 표준점수 테이블'!$H$15,0))</f>
        <v>118</v>
      </c>
      <c r="L42" s="76">
        <f>IF(OR($B42-L$5&gt;74, $B42-L$5=73, $B42-L$5=1, $B42-L$5&lt;0),"",ROUND(($B42-L$5)*'수학 표준점수 테이블'!$H$10+L$5*'수학 표준점수 테이블'!$H$12+'수학 표준점수 테이블'!$H$15,0))</f>
        <v>118</v>
      </c>
      <c r="M42" s="76">
        <f>IF(OR($B42-M$5&gt;74, $B42-M$5=73, $B42-M$5=1, $B42-M$5&lt;0),"",ROUND(($B42-M$5)*'수학 표준점수 테이블'!$H$10+M$5*'수학 표준점수 테이블'!$H$12+'수학 표준점수 테이블'!$H$15,0))</f>
        <v>118</v>
      </c>
      <c r="N42" s="76">
        <f>IF(OR($B42-N$5&gt;74, $B42-N$5=73, $B42-N$5=1, $B42-N$5&lt;0),"",ROUND(($B42-N$5)*'수학 표준점수 테이블'!$H$10+N$5*'수학 표준점수 테이블'!$H$12+'수학 표준점수 테이블'!$H$15,0))</f>
        <v>118</v>
      </c>
      <c r="O42" s="76">
        <f>IF(OR($B42-O$5&gt;74, $B42-O$5=73, $B42-O$5=1, $B42-O$5&lt;0),"",ROUND(($B42-O$5)*'수학 표준점수 테이블'!$H$10+O$5*'수학 표준점수 테이블'!$H$12+'수학 표준점수 테이블'!$H$15,0))</f>
        <v>117</v>
      </c>
      <c r="P42" s="76">
        <f>IF(OR($B42-P$5&gt;74, $B42-P$5=73, $B42-P$5=1, $B42-P$5&lt;0),"",ROUND(($B42-P$5)*'수학 표준점수 테이블'!$H$10+P$5*'수학 표준점수 테이블'!$H$12+'수학 표준점수 테이블'!$H$15,0))</f>
        <v>117</v>
      </c>
      <c r="Q42" s="76">
        <f>IF(OR($B42-Q$5&gt;74, $B42-Q$5=73, $B42-Q$5=1, $B42-Q$5&lt;0),"",ROUND(($B42-Q$5)*'수학 표준점수 테이블'!$H$10+Q$5*'수학 표준점수 테이블'!$H$12+'수학 표준점수 테이블'!$H$15,0))</f>
        <v>117</v>
      </c>
      <c r="R42" s="76">
        <f>IF(OR($B42-R$5&gt;74, $B42-R$5=73, $B42-R$5=1, $B42-R$5&lt;0),"",ROUND(($B42-R$5)*'수학 표준점수 테이블'!$H$10+R$5*'수학 표준점수 테이블'!$H$12+'수학 표준점수 테이블'!$H$15,0))</f>
        <v>117</v>
      </c>
      <c r="S42" s="76">
        <f>IF(OR($B42-S$5&gt;74, $B42-S$5=73, $B42-S$5=1, $B42-S$5&lt;0),"",ROUND(($B42-S$5)*'수학 표준점수 테이블'!$H$10+S$5*'수학 표준점수 테이블'!$H$12+'수학 표준점수 테이블'!$H$15,0))</f>
        <v>117</v>
      </c>
      <c r="T42" s="76">
        <f>IF(OR($B42-T$5&gt;74, $B42-T$5=73, $B42-T$5=1, $B42-T$5&lt;0),"",ROUND(($B42-T$5)*'수학 표준점수 테이블'!$H$10+T$5*'수학 표준점수 테이블'!$H$12+'수학 표준점수 테이블'!$H$15,0))</f>
        <v>117</v>
      </c>
      <c r="U42" s="76">
        <f>IF(OR($B42-U$5&gt;74, $B42-U$5=73, $B42-U$5=1, $B42-U$5&lt;0),"",ROUND(($B42-U$5)*'수학 표준점수 테이블'!$H$10+U$5*'수학 표준점수 테이블'!$H$12+'수학 표준점수 테이블'!$H$15,0))</f>
        <v>117</v>
      </c>
      <c r="V42" s="76">
        <f>IF(OR($B42-V$5&gt;74, $B42-V$5=73, $B42-V$5=1, $B42-V$5&lt;0),"",ROUND(($B42-V$5)*'수학 표준점수 테이블'!$H$10+V$5*'수학 표준점수 테이블'!$H$12+'수학 표준점수 테이블'!$H$15,0))</f>
        <v>117</v>
      </c>
      <c r="W42" s="76">
        <f>IF(OR($B42-W$5&gt;74, $B42-W$5=73, $B42-W$5=1, $B42-W$5&lt;0),"",ROUND(($B42-W$5)*'수학 표준점수 테이블'!$H$10+W$5*'수학 표준점수 테이블'!$H$12+'수학 표준점수 테이블'!$H$15,0))</f>
        <v>117</v>
      </c>
      <c r="X42" s="76">
        <f>IF(OR($B42-X$5&gt;74, $B42-X$5=73, $B42-X$5=1, $B42-X$5&lt;0),"",ROUND(($B42-X$5)*'수학 표준점수 테이블'!$H$10+X$5*'수학 표준점수 테이블'!$H$12+'수학 표준점수 테이블'!$H$15,0))</f>
        <v>117</v>
      </c>
      <c r="Y42" s="76">
        <f>IF(OR($B42-Y$5&gt;74, $B42-Y$5=73, $B42-Y$5=1, $B42-Y$5&lt;0),"",ROUND(($B42-Y$5)*'수학 표준점수 테이블'!$H$10+Y$5*'수학 표준점수 테이블'!$H$12+'수학 표준점수 테이블'!$H$15,0))</f>
        <v>117</v>
      </c>
      <c r="Z42" s="76">
        <f>IF(OR($B42-Z$5&gt;74, $B42-Z$5=73, $B42-Z$5=1, $B42-Z$5&lt;0),"",ROUND(($B42-Z$5)*'수학 표준점수 테이블'!$H$10+Z$5*'수학 표준점수 테이블'!$H$12+'수학 표준점수 테이블'!$H$15,0))</f>
        <v>117</v>
      </c>
      <c r="AA42" s="77">
        <f>IF(OR($B42-AA$5&gt;74, $B42-AA$5=73, $B42-AA$5=1, $B42-AA$5&lt;0),"",ROUND(($B42-AA$5)*'수학 표준점수 테이블'!$H$10+AA$5*'수학 표준점수 테이블'!$H$12+'수학 표준점수 테이블'!$H$15,0))</f>
        <v>117</v>
      </c>
      <c r="AB42" s="34"/>
      <c r="AC42" s="34">
        <f t="shared" si="6"/>
        <v>117</v>
      </c>
      <c r="AD42" s="34">
        <f t="shared" si="7"/>
        <v>118</v>
      </c>
      <c r="AE42" s="36" t="str">
        <f t="shared" si="8"/>
        <v>117 ~ 118</v>
      </c>
      <c r="AF42" s="36">
        <f t="shared" si="4"/>
        <v>4</v>
      </c>
      <c r="AG42" s="36">
        <f t="shared" si="4"/>
        <v>3</v>
      </c>
      <c r="AH42" s="36" t="str">
        <f t="shared" si="5"/>
        <v>4 ~ 3</v>
      </c>
      <c r="AI42" s="194" t="str">
        <f t="shared" si="0"/>
        <v>조건부 3등급</v>
      </c>
      <c r="AJ42" s="32" t="e">
        <f>IF(AC42=AD42,VLOOKUP(AE42,'인원 입력 기능'!$B$5:$F$102,6,0), VLOOKUP(AC42,'인원 입력 기능'!$B$5:$F$102,6,0)&amp;" ~ "&amp;VLOOKUP(AD42,'인원 입력 기능'!$B$5:$F$102,6,0))</f>
        <v>#REF!</v>
      </c>
    </row>
    <row r="43" spans="1:36">
      <c r="A43" s="16"/>
      <c r="B43" s="88">
        <v>63</v>
      </c>
      <c r="C43" s="76">
        <f>IF(OR($B43-C$5&gt;74, $B43-C$5=73, $B43-C$5=1, $B43-C$5&lt;0),"",ROUND(($B43-C$5)*'수학 표준점수 테이블'!$H$10+C$5*'수학 표준점수 테이블'!$H$12+'수학 표준점수 테이블'!$H$15,0))</f>
        <v>117</v>
      </c>
      <c r="D43" s="76">
        <f>IF(OR($B43-D$5&gt;74, $B43-D$5=73, $B43-D$5=1, $B43-D$5&lt;0),"",ROUND(($B43-D$5)*'수학 표준점수 테이블'!$H$10+D$5*'수학 표준점수 테이블'!$H$12+'수학 표준점수 테이블'!$H$15,0))</f>
        <v>117</v>
      </c>
      <c r="E43" s="76">
        <f>IF(OR($B43-E$5&gt;74, $B43-E$5=73, $B43-E$5=1, $B43-E$5&lt;0),"",ROUND(($B43-E$5)*'수학 표준점수 테이블'!$H$10+E$5*'수학 표준점수 테이블'!$H$12+'수학 표준점수 테이블'!$H$15,0))</f>
        <v>117</v>
      </c>
      <c r="F43" s="76">
        <f>IF(OR($B43-F$5&gt;74, $B43-F$5=73, $B43-F$5=1, $B43-F$5&lt;0),"",ROUND(($B43-F$5)*'수학 표준점수 테이블'!$H$10+F$5*'수학 표준점수 테이블'!$H$12+'수학 표준점수 테이블'!$H$15,0))</f>
        <v>117</v>
      </c>
      <c r="G43" s="76">
        <f>IF(OR($B43-G$5&gt;74, $B43-G$5=73, $B43-G$5=1, $B43-G$5&lt;0),"",ROUND(($B43-G$5)*'수학 표준점수 테이블'!$H$10+G$5*'수학 표준점수 테이블'!$H$12+'수학 표준점수 테이블'!$H$15,0))</f>
        <v>117</v>
      </c>
      <c r="H43" s="76">
        <f>IF(OR($B43-H$5&gt;74, $B43-H$5=73, $B43-H$5=1, $B43-H$5&lt;0),"",ROUND(($B43-H$5)*'수학 표준점수 테이블'!$H$10+H$5*'수학 표준점수 테이블'!$H$12+'수학 표준점수 테이블'!$H$15,0))</f>
        <v>117</v>
      </c>
      <c r="I43" s="76">
        <f>IF(OR($B43-I$5&gt;74, $B43-I$5=73, $B43-I$5=1, $B43-I$5&lt;0),"",ROUND(($B43-I$5)*'수학 표준점수 테이블'!$H$10+I$5*'수학 표준점수 테이블'!$H$12+'수학 표준점수 테이블'!$H$15,0))</f>
        <v>117</v>
      </c>
      <c r="J43" s="76">
        <f>IF(OR($B43-J$5&gt;74, $B43-J$5=73, $B43-J$5=1, $B43-J$5&lt;0),"",ROUND(($B43-J$5)*'수학 표준점수 테이블'!$H$10+J$5*'수학 표준점수 테이블'!$H$12+'수학 표준점수 테이블'!$H$15,0))</f>
        <v>117</v>
      </c>
      <c r="K43" s="76">
        <f>IF(OR($B43-K$5&gt;74, $B43-K$5=73, $B43-K$5=1, $B43-K$5&lt;0),"",ROUND(($B43-K$5)*'수학 표준점수 테이블'!$H$10+K$5*'수학 표준점수 테이블'!$H$12+'수학 표준점수 테이블'!$H$15,0))</f>
        <v>117</v>
      </c>
      <c r="L43" s="76">
        <f>IF(OR($B43-L$5&gt;74, $B43-L$5=73, $B43-L$5=1, $B43-L$5&lt;0),"",ROUND(($B43-L$5)*'수학 표준점수 테이블'!$H$10+L$5*'수학 표준점수 테이블'!$H$12+'수학 표준점수 테이블'!$H$15,0))</f>
        <v>117</v>
      </c>
      <c r="M43" s="76">
        <f>IF(OR($B43-M$5&gt;74, $B43-M$5=73, $B43-M$5=1, $B43-M$5&lt;0),"",ROUND(($B43-M$5)*'수학 표준점수 테이블'!$H$10+M$5*'수학 표준점수 테이블'!$H$12+'수학 표준점수 테이블'!$H$15,0))</f>
        <v>117</v>
      </c>
      <c r="N43" s="76">
        <f>IF(OR($B43-N$5&gt;74, $B43-N$5=73, $B43-N$5=1, $B43-N$5&lt;0),"",ROUND(($B43-N$5)*'수학 표준점수 테이블'!$H$10+N$5*'수학 표준점수 테이블'!$H$12+'수학 표준점수 테이블'!$H$15,0))</f>
        <v>117</v>
      </c>
      <c r="O43" s="76">
        <f>IF(OR($B43-O$5&gt;74, $B43-O$5=73, $B43-O$5=1, $B43-O$5&lt;0),"",ROUND(($B43-O$5)*'수학 표준점수 테이블'!$H$10+O$5*'수학 표준점수 테이블'!$H$12+'수학 표준점수 테이블'!$H$15,0))</f>
        <v>117</v>
      </c>
      <c r="P43" s="76">
        <f>IF(OR($B43-P$5&gt;74, $B43-P$5=73, $B43-P$5=1, $B43-P$5&lt;0),"",ROUND(($B43-P$5)*'수학 표준점수 테이블'!$H$10+P$5*'수학 표준점수 테이블'!$H$12+'수학 표준점수 테이블'!$H$15,0))</f>
        <v>117</v>
      </c>
      <c r="Q43" s="76">
        <f>IF(OR($B43-Q$5&gt;74, $B43-Q$5=73, $B43-Q$5=1, $B43-Q$5&lt;0),"",ROUND(($B43-Q$5)*'수학 표준점수 테이블'!$H$10+Q$5*'수학 표준점수 테이블'!$H$12+'수학 표준점수 테이블'!$H$15,0))</f>
        <v>117</v>
      </c>
      <c r="R43" s="76">
        <f>IF(OR($B43-R$5&gt;74, $B43-R$5=73, $B43-R$5=1, $B43-R$5&lt;0),"",ROUND(($B43-R$5)*'수학 표준점수 테이블'!$H$10+R$5*'수학 표준점수 테이블'!$H$12+'수학 표준점수 테이블'!$H$15,0))</f>
        <v>117</v>
      </c>
      <c r="S43" s="76">
        <f>IF(OR($B43-S$5&gt;74, $B43-S$5=73, $B43-S$5=1, $B43-S$5&lt;0),"",ROUND(($B43-S$5)*'수학 표준점수 테이블'!$H$10+S$5*'수학 표준점수 테이블'!$H$12+'수학 표준점수 테이블'!$H$15,0))</f>
        <v>116</v>
      </c>
      <c r="T43" s="76">
        <f>IF(OR($B43-T$5&gt;74, $B43-T$5=73, $B43-T$5=1, $B43-T$5&lt;0),"",ROUND(($B43-T$5)*'수학 표준점수 테이블'!$H$10+T$5*'수학 표준점수 테이블'!$H$12+'수학 표준점수 테이블'!$H$15,0))</f>
        <v>116</v>
      </c>
      <c r="U43" s="76">
        <f>IF(OR($B43-U$5&gt;74, $B43-U$5=73, $B43-U$5=1, $B43-U$5&lt;0),"",ROUND(($B43-U$5)*'수학 표준점수 테이블'!$H$10+U$5*'수학 표준점수 테이블'!$H$12+'수학 표준점수 테이블'!$H$15,0))</f>
        <v>116</v>
      </c>
      <c r="V43" s="76">
        <f>IF(OR($B43-V$5&gt;74, $B43-V$5=73, $B43-V$5=1, $B43-V$5&lt;0),"",ROUND(($B43-V$5)*'수학 표준점수 테이블'!$H$10+V$5*'수학 표준점수 테이블'!$H$12+'수학 표준점수 테이블'!$H$15,0))</f>
        <v>116</v>
      </c>
      <c r="W43" s="76">
        <f>IF(OR($B43-W$5&gt;74, $B43-W$5=73, $B43-W$5=1, $B43-W$5&lt;0),"",ROUND(($B43-W$5)*'수학 표준점수 테이블'!$H$10+W$5*'수학 표준점수 테이블'!$H$12+'수학 표준점수 테이블'!$H$15,0))</f>
        <v>116</v>
      </c>
      <c r="X43" s="76">
        <f>IF(OR($B43-X$5&gt;74, $B43-X$5=73, $B43-X$5=1, $B43-X$5&lt;0),"",ROUND(($B43-X$5)*'수학 표준점수 테이블'!$H$10+X$5*'수학 표준점수 테이블'!$H$12+'수학 표준점수 테이블'!$H$15,0))</f>
        <v>116</v>
      </c>
      <c r="Y43" s="76">
        <f>IF(OR($B43-Y$5&gt;74, $B43-Y$5=73, $B43-Y$5=1, $B43-Y$5&lt;0),"",ROUND(($B43-Y$5)*'수학 표준점수 테이블'!$H$10+Y$5*'수학 표준점수 테이블'!$H$12+'수학 표준점수 테이블'!$H$15,0))</f>
        <v>116</v>
      </c>
      <c r="Z43" s="76">
        <f>IF(OR($B43-Z$5&gt;74, $B43-Z$5=73, $B43-Z$5=1, $B43-Z$5&lt;0),"",ROUND(($B43-Z$5)*'수학 표준점수 테이블'!$H$10+Z$5*'수학 표준점수 테이블'!$H$12+'수학 표준점수 테이블'!$H$15,0))</f>
        <v>116</v>
      </c>
      <c r="AA43" s="77">
        <f>IF(OR($B43-AA$5&gt;74, $B43-AA$5=73, $B43-AA$5=1, $B43-AA$5&lt;0),"",ROUND(($B43-AA$5)*'수학 표준점수 테이블'!$H$10+AA$5*'수학 표준점수 테이블'!$H$12+'수학 표준점수 테이블'!$H$15,0))</f>
        <v>116</v>
      </c>
      <c r="AB43" s="34"/>
      <c r="AC43" s="34">
        <f t="shared" si="6"/>
        <v>116</v>
      </c>
      <c r="AD43" s="34">
        <f t="shared" si="7"/>
        <v>117</v>
      </c>
      <c r="AE43" s="36" t="str">
        <f t="shared" si="8"/>
        <v>116 ~ 117</v>
      </c>
      <c r="AF43" s="36">
        <f t="shared" si="4"/>
        <v>4</v>
      </c>
      <c r="AG43" s="36">
        <f t="shared" si="4"/>
        <v>4</v>
      </c>
      <c r="AH43" s="36">
        <f t="shared" si="5"/>
        <v>4</v>
      </c>
      <c r="AI43" s="194" t="str">
        <f t="shared" si="0"/>
        <v>4등급</v>
      </c>
      <c r="AJ43" s="32" t="e">
        <f>IF(AC43=AD43,VLOOKUP(AE43,'인원 입력 기능'!$B$5:$F$102,6,0), VLOOKUP(AC43,'인원 입력 기능'!$B$5:$F$102,6,0)&amp;" ~ "&amp;VLOOKUP(AD43,'인원 입력 기능'!$B$5:$F$102,6,0))</f>
        <v>#REF!</v>
      </c>
    </row>
    <row r="44" spans="1:36">
      <c r="A44" s="16"/>
      <c r="B44" s="88">
        <v>62</v>
      </c>
      <c r="C44" s="76">
        <f>IF(OR($B44-C$5&gt;74, $B44-C$5=73, $B44-C$5=1, $B44-C$5&lt;0),"",ROUND(($B44-C$5)*'수학 표준점수 테이블'!$H$10+C$5*'수학 표준점수 테이블'!$H$12+'수학 표준점수 테이블'!$H$15,0))</f>
        <v>116</v>
      </c>
      <c r="D44" s="76">
        <f>IF(OR($B44-D$5&gt;74, $B44-D$5=73, $B44-D$5=1, $B44-D$5&lt;0),"",ROUND(($B44-D$5)*'수학 표준점수 테이블'!$H$10+D$5*'수학 표준점수 테이블'!$H$12+'수학 표준점수 테이블'!$H$15,0))</f>
        <v>116</v>
      </c>
      <c r="E44" s="76">
        <f>IF(OR($B44-E$5&gt;74, $B44-E$5=73, $B44-E$5=1, $B44-E$5&lt;0),"",ROUND(($B44-E$5)*'수학 표준점수 테이블'!$H$10+E$5*'수학 표준점수 테이블'!$H$12+'수학 표준점수 테이블'!$H$15,0))</f>
        <v>116</v>
      </c>
      <c r="F44" s="76">
        <f>IF(OR($B44-F$5&gt;74, $B44-F$5=73, $B44-F$5=1, $B44-F$5&lt;0),"",ROUND(($B44-F$5)*'수학 표준점수 테이블'!$H$10+F$5*'수학 표준점수 테이블'!$H$12+'수학 표준점수 테이블'!$H$15,0))</f>
        <v>116</v>
      </c>
      <c r="G44" s="76">
        <f>IF(OR($B44-G$5&gt;74, $B44-G$5=73, $B44-G$5=1, $B44-G$5&lt;0),"",ROUND(($B44-G$5)*'수학 표준점수 테이블'!$H$10+G$5*'수학 표준점수 테이블'!$H$12+'수학 표준점수 테이블'!$H$15,0))</f>
        <v>116</v>
      </c>
      <c r="H44" s="76">
        <f>IF(OR($B44-H$5&gt;74, $B44-H$5=73, $B44-H$5=1, $B44-H$5&lt;0),"",ROUND(($B44-H$5)*'수학 표준점수 테이블'!$H$10+H$5*'수학 표준점수 테이블'!$H$12+'수학 표준점수 테이블'!$H$15,0))</f>
        <v>116</v>
      </c>
      <c r="I44" s="76">
        <f>IF(OR($B44-I$5&gt;74, $B44-I$5=73, $B44-I$5=1, $B44-I$5&lt;0),"",ROUND(($B44-I$5)*'수학 표준점수 테이블'!$H$10+I$5*'수학 표준점수 테이블'!$H$12+'수학 표준점수 테이블'!$H$15,0))</f>
        <v>116</v>
      </c>
      <c r="J44" s="76">
        <f>IF(OR($B44-J$5&gt;74, $B44-J$5=73, $B44-J$5=1, $B44-J$5&lt;0),"",ROUND(($B44-J$5)*'수학 표준점수 테이블'!$H$10+J$5*'수학 표준점수 테이블'!$H$12+'수학 표준점수 테이블'!$H$15,0))</f>
        <v>116</v>
      </c>
      <c r="K44" s="76">
        <f>IF(OR($B44-K$5&gt;74, $B44-K$5=73, $B44-K$5=1, $B44-K$5&lt;0),"",ROUND(($B44-K$5)*'수학 표준점수 테이블'!$H$10+K$5*'수학 표준점수 테이블'!$H$12+'수학 표준점수 테이블'!$H$15,0))</f>
        <v>116</v>
      </c>
      <c r="L44" s="76">
        <f>IF(OR($B44-L$5&gt;74, $B44-L$5=73, $B44-L$5=1, $B44-L$5&lt;0),"",ROUND(($B44-L$5)*'수학 표준점수 테이블'!$H$10+L$5*'수학 표준점수 테이블'!$H$12+'수학 표준점수 테이블'!$H$15,0))</f>
        <v>116</v>
      </c>
      <c r="M44" s="76">
        <f>IF(OR($B44-M$5&gt;74, $B44-M$5=73, $B44-M$5=1, $B44-M$5&lt;0),"",ROUND(($B44-M$5)*'수학 표준점수 테이블'!$H$10+M$5*'수학 표준점수 테이블'!$H$12+'수학 표준점수 테이블'!$H$15,0))</f>
        <v>116</v>
      </c>
      <c r="N44" s="76">
        <f>IF(OR($B44-N$5&gt;74, $B44-N$5=73, $B44-N$5=1, $B44-N$5&lt;0),"",ROUND(($B44-N$5)*'수학 표준점수 테이블'!$H$10+N$5*'수학 표준점수 테이블'!$H$12+'수학 표준점수 테이블'!$H$15,0))</f>
        <v>116</v>
      </c>
      <c r="O44" s="76">
        <f>IF(OR($B44-O$5&gt;74, $B44-O$5=73, $B44-O$5=1, $B44-O$5&lt;0),"",ROUND(($B44-O$5)*'수학 표준점수 테이블'!$H$10+O$5*'수학 표준점수 테이블'!$H$12+'수학 표준점수 테이블'!$H$15,0))</f>
        <v>116</v>
      </c>
      <c r="P44" s="76">
        <f>IF(OR($B44-P$5&gt;74, $B44-P$5=73, $B44-P$5=1, $B44-P$5&lt;0),"",ROUND(($B44-P$5)*'수학 표준점수 테이블'!$H$10+P$5*'수학 표준점수 테이블'!$H$12+'수학 표준점수 테이블'!$H$15,0))</f>
        <v>116</v>
      </c>
      <c r="Q44" s="76">
        <f>IF(OR($B44-Q$5&gt;74, $B44-Q$5=73, $B44-Q$5=1, $B44-Q$5&lt;0),"",ROUND(($B44-Q$5)*'수학 표준점수 테이블'!$H$10+Q$5*'수학 표준점수 테이블'!$H$12+'수학 표준점수 테이블'!$H$15,0))</f>
        <v>116</v>
      </c>
      <c r="R44" s="76">
        <f>IF(OR($B44-R$5&gt;74, $B44-R$5=73, $B44-R$5=1, $B44-R$5&lt;0),"",ROUND(($B44-R$5)*'수학 표준점수 테이블'!$H$10+R$5*'수학 표준점수 테이블'!$H$12+'수학 표준점수 테이블'!$H$15,0))</f>
        <v>116</v>
      </c>
      <c r="S44" s="76">
        <f>IF(OR($B44-S$5&gt;74, $B44-S$5=73, $B44-S$5=1, $B44-S$5&lt;0),"",ROUND(($B44-S$5)*'수학 표준점수 테이블'!$H$10+S$5*'수학 표준점수 테이블'!$H$12+'수학 표준점수 테이블'!$H$15,0))</f>
        <v>116</v>
      </c>
      <c r="T44" s="76">
        <f>IF(OR($B44-T$5&gt;74, $B44-T$5=73, $B44-T$5=1, $B44-T$5&lt;0),"",ROUND(($B44-T$5)*'수학 표준점수 테이블'!$H$10+T$5*'수학 표준점수 테이블'!$H$12+'수학 표준점수 테이블'!$H$15,0))</f>
        <v>116</v>
      </c>
      <c r="U44" s="76">
        <f>IF(OR($B44-U$5&gt;74, $B44-U$5=73, $B44-U$5=1, $B44-U$5&lt;0),"",ROUND(($B44-U$5)*'수학 표준점수 테이블'!$H$10+U$5*'수학 표준점수 테이블'!$H$12+'수학 표준점수 테이블'!$H$15,0))</f>
        <v>116</v>
      </c>
      <c r="V44" s="76">
        <f>IF(OR($B44-V$5&gt;74, $B44-V$5=73, $B44-V$5=1, $B44-V$5&lt;0),"",ROUND(($B44-V$5)*'수학 표준점수 테이블'!$H$10+V$5*'수학 표준점수 테이블'!$H$12+'수학 표준점수 테이블'!$H$15,0))</f>
        <v>116</v>
      </c>
      <c r="W44" s="76">
        <f>IF(OR($B44-W$5&gt;74, $B44-W$5=73, $B44-W$5=1, $B44-W$5&lt;0),"",ROUND(($B44-W$5)*'수학 표준점수 테이블'!$H$10+W$5*'수학 표준점수 테이블'!$H$12+'수학 표준점수 테이블'!$H$15,0))</f>
        <v>115</v>
      </c>
      <c r="X44" s="76">
        <f>IF(OR($B44-X$5&gt;74, $B44-X$5=73, $B44-X$5=1, $B44-X$5&lt;0),"",ROUND(($B44-X$5)*'수학 표준점수 테이블'!$H$10+X$5*'수학 표준점수 테이블'!$H$12+'수학 표준점수 테이블'!$H$15,0))</f>
        <v>115</v>
      </c>
      <c r="Y44" s="76">
        <f>IF(OR($B44-Y$5&gt;74, $B44-Y$5=73, $B44-Y$5=1, $B44-Y$5&lt;0),"",ROUND(($B44-Y$5)*'수학 표준점수 테이블'!$H$10+Y$5*'수학 표준점수 테이블'!$H$12+'수학 표준점수 테이블'!$H$15,0))</f>
        <v>115</v>
      </c>
      <c r="Z44" s="76">
        <f>IF(OR($B44-Z$5&gt;74, $B44-Z$5=73, $B44-Z$5=1, $B44-Z$5&lt;0),"",ROUND(($B44-Z$5)*'수학 표준점수 테이블'!$H$10+Z$5*'수학 표준점수 테이블'!$H$12+'수학 표준점수 테이블'!$H$15,0))</f>
        <v>115</v>
      </c>
      <c r="AA44" s="77">
        <f>IF(OR($B44-AA$5&gt;74, $B44-AA$5=73, $B44-AA$5=1, $B44-AA$5&lt;0),"",ROUND(($B44-AA$5)*'수학 표준점수 테이블'!$H$10+AA$5*'수학 표준점수 테이블'!$H$12+'수학 표준점수 테이블'!$H$15,0))</f>
        <v>115</v>
      </c>
      <c r="AB44" s="34"/>
      <c r="AC44" s="34">
        <f t="shared" si="6"/>
        <v>115</v>
      </c>
      <c r="AD44" s="34">
        <f t="shared" si="7"/>
        <v>116</v>
      </c>
      <c r="AE44" s="36" t="str">
        <f t="shared" si="8"/>
        <v>115 ~ 116</v>
      </c>
      <c r="AF44" s="36">
        <f t="shared" si="4"/>
        <v>4</v>
      </c>
      <c r="AG44" s="36">
        <f t="shared" si="4"/>
        <v>4</v>
      </c>
      <c r="AH44" s="36">
        <f t="shared" si="5"/>
        <v>4</v>
      </c>
      <c r="AI44" s="194" t="str">
        <f t="shared" si="0"/>
        <v>4등급</v>
      </c>
      <c r="AJ44" s="32" t="e">
        <f>IF(AC44=AD44,VLOOKUP(AE44,'인원 입력 기능'!$B$5:$F$102,6,0), VLOOKUP(AC44,'인원 입력 기능'!$B$5:$F$102,6,0)&amp;" ~ "&amp;VLOOKUP(AD44,'인원 입력 기능'!$B$5:$F$102,6,0))</f>
        <v>#REF!</v>
      </c>
    </row>
    <row r="45" spans="1:36">
      <c r="A45" s="16"/>
      <c r="B45" s="88">
        <v>61</v>
      </c>
      <c r="C45" s="76">
        <f>IF(OR($B45-C$5&gt;74, $B45-C$5=73, $B45-C$5=1, $B45-C$5&lt;0),"",ROUND(($B45-C$5)*'수학 표준점수 테이블'!$H$10+C$5*'수학 표준점수 테이블'!$H$12+'수학 표준점수 테이블'!$H$15,0))</f>
        <v>116</v>
      </c>
      <c r="D45" s="76">
        <f>IF(OR($B45-D$5&gt;74, $B45-D$5=73, $B45-D$5=1, $B45-D$5&lt;0),"",ROUND(($B45-D$5)*'수학 표준점수 테이블'!$H$10+D$5*'수학 표준점수 테이블'!$H$12+'수학 표준점수 테이블'!$H$15,0))</f>
        <v>116</v>
      </c>
      <c r="E45" s="76">
        <f>IF(OR($B45-E$5&gt;74, $B45-E$5=73, $B45-E$5=1, $B45-E$5&lt;0),"",ROUND(($B45-E$5)*'수학 표준점수 테이블'!$H$10+E$5*'수학 표준점수 테이블'!$H$12+'수학 표준점수 테이블'!$H$15,0))</f>
        <v>116</v>
      </c>
      <c r="F45" s="76">
        <f>IF(OR($B45-F$5&gt;74, $B45-F$5=73, $B45-F$5=1, $B45-F$5&lt;0),"",ROUND(($B45-F$5)*'수학 표준점수 테이블'!$H$10+F$5*'수학 표준점수 테이블'!$H$12+'수학 표준점수 테이블'!$H$15,0))</f>
        <v>115</v>
      </c>
      <c r="G45" s="76">
        <f>IF(OR($B45-G$5&gt;74, $B45-G$5=73, $B45-G$5=1, $B45-G$5&lt;0),"",ROUND(($B45-G$5)*'수학 표준점수 테이블'!$H$10+G$5*'수학 표준점수 테이블'!$H$12+'수학 표준점수 테이블'!$H$15,0))</f>
        <v>115</v>
      </c>
      <c r="H45" s="76">
        <f>IF(OR($B45-H$5&gt;74, $B45-H$5=73, $B45-H$5=1, $B45-H$5&lt;0),"",ROUND(($B45-H$5)*'수학 표준점수 테이블'!$H$10+H$5*'수학 표준점수 테이블'!$H$12+'수학 표준점수 테이블'!$H$15,0))</f>
        <v>115</v>
      </c>
      <c r="I45" s="76">
        <f>IF(OR($B45-I$5&gt;74, $B45-I$5=73, $B45-I$5=1, $B45-I$5&lt;0),"",ROUND(($B45-I$5)*'수학 표준점수 테이블'!$H$10+I$5*'수학 표준점수 테이블'!$H$12+'수학 표준점수 테이블'!$H$15,0))</f>
        <v>115</v>
      </c>
      <c r="J45" s="76">
        <f>IF(OR($B45-J$5&gt;74, $B45-J$5=73, $B45-J$5=1, $B45-J$5&lt;0),"",ROUND(($B45-J$5)*'수학 표준점수 테이블'!$H$10+J$5*'수학 표준점수 테이블'!$H$12+'수학 표준점수 테이블'!$H$15,0))</f>
        <v>115</v>
      </c>
      <c r="K45" s="76">
        <f>IF(OR($B45-K$5&gt;74, $B45-K$5=73, $B45-K$5=1, $B45-K$5&lt;0),"",ROUND(($B45-K$5)*'수학 표준점수 테이블'!$H$10+K$5*'수학 표준점수 테이블'!$H$12+'수학 표준점수 테이블'!$H$15,0))</f>
        <v>115</v>
      </c>
      <c r="L45" s="76">
        <f>IF(OR($B45-L$5&gt;74, $B45-L$5=73, $B45-L$5=1, $B45-L$5&lt;0),"",ROUND(($B45-L$5)*'수학 표준점수 테이블'!$H$10+L$5*'수학 표준점수 테이블'!$H$12+'수학 표준점수 테이블'!$H$15,0))</f>
        <v>115</v>
      </c>
      <c r="M45" s="76">
        <f>IF(OR($B45-M$5&gt;74, $B45-M$5=73, $B45-M$5=1, $B45-M$5&lt;0),"",ROUND(($B45-M$5)*'수학 표준점수 테이블'!$H$10+M$5*'수학 표준점수 테이블'!$H$12+'수학 표준점수 테이블'!$H$15,0))</f>
        <v>115</v>
      </c>
      <c r="N45" s="76">
        <f>IF(OR($B45-N$5&gt;74, $B45-N$5=73, $B45-N$5=1, $B45-N$5&lt;0),"",ROUND(($B45-N$5)*'수학 표준점수 테이블'!$H$10+N$5*'수학 표준점수 테이블'!$H$12+'수학 표준점수 테이블'!$H$15,0))</f>
        <v>115</v>
      </c>
      <c r="O45" s="76">
        <f>IF(OR($B45-O$5&gt;74, $B45-O$5=73, $B45-O$5=1, $B45-O$5&lt;0),"",ROUND(($B45-O$5)*'수학 표준점수 테이블'!$H$10+O$5*'수학 표준점수 테이블'!$H$12+'수학 표준점수 테이블'!$H$15,0))</f>
        <v>115</v>
      </c>
      <c r="P45" s="76">
        <f>IF(OR($B45-P$5&gt;74, $B45-P$5=73, $B45-P$5=1, $B45-P$5&lt;0),"",ROUND(($B45-P$5)*'수학 표준점수 테이블'!$H$10+P$5*'수학 표준점수 테이블'!$H$12+'수학 표준점수 테이블'!$H$15,0))</f>
        <v>115</v>
      </c>
      <c r="Q45" s="76">
        <f>IF(OR($B45-Q$5&gt;74, $B45-Q$5=73, $B45-Q$5=1, $B45-Q$5&lt;0),"",ROUND(($B45-Q$5)*'수학 표준점수 테이블'!$H$10+Q$5*'수학 표준점수 테이블'!$H$12+'수학 표준점수 테이블'!$H$15,0))</f>
        <v>115</v>
      </c>
      <c r="R45" s="76">
        <f>IF(OR($B45-R$5&gt;74, $B45-R$5=73, $B45-R$5=1, $B45-R$5&lt;0),"",ROUND(($B45-R$5)*'수학 표준점수 테이블'!$H$10+R$5*'수학 표준점수 테이블'!$H$12+'수학 표준점수 테이블'!$H$15,0))</f>
        <v>115</v>
      </c>
      <c r="S45" s="76">
        <f>IF(OR($B45-S$5&gt;74, $B45-S$5=73, $B45-S$5=1, $B45-S$5&lt;0),"",ROUND(($B45-S$5)*'수학 표준점수 테이블'!$H$10+S$5*'수학 표준점수 테이블'!$H$12+'수학 표준점수 테이블'!$H$15,0))</f>
        <v>115</v>
      </c>
      <c r="T45" s="76">
        <f>IF(OR($B45-T$5&gt;74, $B45-T$5=73, $B45-T$5=1, $B45-T$5&lt;0),"",ROUND(($B45-T$5)*'수학 표준점수 테이블'!$H$10+T$5*'수학 표준점수 테이블'!$H$12+'수학 표준점수 테이블'!$H$15,0))</f>
        <v>115</v>
      </c>
      <c r="U45" s="76">
        <f>IF(OR($B45-U$5&gt;74, $B45-U$5=73, $B45-U$5=1, $B45-U$5&lt;0),"",ROUND(($B45-U$5)*'수학 표준점수 테이블'!$H$10+U$5*'수학 표준점수 테이블'!$H$12+'수학 표준점수 테이블'!$H$15,0))</f>
        <v>115</v>
      </c>
      <c r="V45" s="76">
        <f>IF(OR($B45-V$5&gt;74, $B45-V$5=73, $B45-V$5=1, $B45-V$5&lt;0),"",ROUND(($B45-V$5)*'수학 표준점수 테이블'!$H$10+V$5*'수학 표준점수 테이블'!$H$12+'수학 표준점수 테이블'!$H$15,0))</f>
        <v>115</v>
      </c>
      <c r="W45" s="76">
        <f>IF(OR($B45-W$5&gt;74, $B45-W$5=73, $B45-W$5=1, $B45-W$5&lt;0),"",ROUND(($B45-W$5)*'수학 표준점수 테이블'!$H$10+W$5*'수학 표준점수 테이블'!$H$12+'수학 표준점수 테이블'!$H$15,0))</f>
        <v>115</v>
      </c>
      <c r="X45" s="76">
        <f>IF(OR($B45-X$5&gt;74, $B45-X$5=73, $B45-X$5=1, $B45-X$5&lt;0),"",ROUND(($B45-X$5)*'수학 표준점수 테이블'!$H$10+X$5*'수학 표준점수 테이블'!$H$12+'수학 표준점수 테이블'!$H$15,0))</f>
        <v>115</v>
      </c>
      <c r="Y45" s="76">
        <f>IF(OR($B45-Y$5&gt;74, $B45-Y$5=73, $B45-Y$5=1, $B45-Y$5&lt;0),"",ROUND(($B45-Y$5)*'수학 표준점수 테이블'!$H$10+Y$5*'수학 표준점수 테이블'!$H$12+'수학 표준점수 테이블'!$H$15,0))</f>
        <v>115</v>
      </c>
      <c r="Z45" s="76">
        <f>IF(OR($B45-Z$5&gt;74, $B45-Z$5=73, $B45-Z$5=1, $B45-Z$5&lt;0),"",ROUND(($B45-Z$5)*'수학 표준점수 테이블'!$H$10+Z$5*'수학 표준점수 테이블'!$H$12+'수학 표준점수 테이블'!$H$15,0))</f>
        <v>115</v>
      </c>
      <c r="AA45" s="77">
        <f>IF(OR($B45-AA$5&gt;74, $B45-AA$5=73, $B45-AA$5=1, $B45-AA$5&lt;0),"",ROUND(($B45-AA$5)*'수학 표준점수 테이블'!$H$10+AA$5*'수학 표준점수 테이블'!$H$12+'수학 표준점수 테이블'!$H$15,0))</f>
        <v>114</v>
      </c>
      <c r="AB45" s="34"/>
      <c r="AC45" s="34">
        <f t="shared" si="6"/>
        <v>114</v>
      </c>
      <c r="AD45" s="34">
        <f t="shared" si="7"/>
        <v>116</v>
      </c>
      <c r="AE45" s="36" t="str">
        <f t="shared" si="8"/>
        <v>114 ~ 116</v>
      </c>
      <c r="AF45" s="36">
        <f t="shared" si="4"/>
        <v>4</v>
      </c>
      <c r="AG45" s="36">
        <f t="shared" si="4"/>
        <v>4</v>
      </c>
      <c r="AH45" s="36">
        <f t="shared" si="5"/>
        <v>4</v>
      </c>
      <c r="AI45" s="194" t="str">
        <f t="shared" si="0"/>
        <v>4등급</v>
      </c>
      <c r="AJ45" s="32" t="e">
        <f>IF(AC45=AD45,VLOOKUP(AE45,'인원 입력 기능'!$B$5:$F$102,6,0), VLOOKUP(AC45,'인원 입력 기능'!$B$5:$F$102,6,0)&amp;" ~ "&amp;VLOOKUP(AD45,'인원 입력 기능'!$B$5:$F$102,6,0))</f>
        <v>#REF!</v>
      </c>
    </row>
    <row r="46" spans="1:36">
      <c r="A46" s="16"/>
      <c r="B46" s="83">
        <v>60</v>
      </c>
      <c r="C46" s="68">
        <f>IF(OR($B46-C$5&gt;74, $B46-C$5=73, $B46-C$5=1, $B46-C$5&lt;0),"",ROUND(($B46-C$5)*'수학 표준점수 테이블'!$H$10+C$5*'수학 표준점수 테이블'!$H$12+'수학 표준점수 테이블'!$H$15,0))</f>
        <v>115</v>
      </c>
      <c r="D46" s="68">
        <f>IF(OR($B46-D$5&gt;74, $B46-D$5=73, $B46-D$5=1, $B46-D$5&lt;0),"",ROUND(($B46-D$5)*'수학 표준점수 테이블'!$H$10+D$5*'수학 표준점수 테이블'!$H$12+'수학 표준점수 테이블'!$H$15,0))</f>
        <v>115</v>
      </c>
      <c r="E46" s="68">
        <f>IF(OR($B46-E$5&gt;74, $B46-E$5=73, $B46-E$5=1, $B46-E$5&lt;0),"",ROUND(($B46-E$5)*'수학 표준점수 테이블'!$H$10+E$5*'수학 표준점수 테이블'!$H$12+'수학 표준점수 테이블'!$H$15,0))</f>
        <v>115</v>
      </c>
      <c r="F46" s="68">
        <f>IF(OR($B46-F$5&gt;74, $B46-F$5=73, $B46-F$5=1, $B46-F$5&lt;0),"",ROUND(($B46-F$5)*'수학 표준점수 테이블'!$H$10+F$5*'수학 표준점수 테이블'!$H$12+'수학 표준점수 테이블'!$H$15,0))</f>
        <v>115</v>
      </c>
      <c r="G46" s="68">
        <f>IF(OR($B46-G$5&gt;74, $B46-G$5=73, $B46-G$5=1, $B46-G$5&lt;0),"",ROUND(($B46-G$5)*'수학 표준점수 테이블'!$H$10+G$5*'수학 표준점수 테이블'!$H$12+'수학 표준점수 테이블'!$H$15,0))</f>
        <v>115</v>
      </c>
      <c r="H46" s="68">
        <f>IF(OR($B46-H$5&gt;74, $B46-H$5=73, $B46-H$5=1, $B46-H$5&lt;0),"",ROUND(($B46-H$5)*'수학 표준점수 테이블'!$H$10+H$5*'수학 표준점수 테이블'!$H$12+'수학 표준점수 테이블'!$H$15,0))</f>
        <v>115</v>
      </c>
      <c r="I46" s="68">
        <f>IF(OR($B46-I$5&gt;74, $B46-I$5=73, $B46-I$5=1, $B46-I$5&lt;0),"",ROUND(($B46-I$5)*'수학 표준점수 테이블'!$H$10+I$5*'수학 표준점수 테이블'!$H$12+'수학 표준점수 테이블'!$H$15,0))</f>
        <v>115</v>
      </c>
      <c r="J46" s="68">
        <f>IF(OR($B46-J$5&gt;74, $B46-J$5=73, $B46-J$5=1, $B46-J$5&lt;0),"",ROUND(($B46-J$5)*'수학 표준점수 테이블'!$H$10+J$5*'수학 표준점수 테이블'!$H$12+'수학 표준점수 테이블'!$H$15,0))</f>
        <v>114</v>
      </c>
      <c r="K46" s="68">
        <f>IF(OR($B46-K$5&gt;74, $B46-K$5=73, $B46-K$5=1, $B46-K$5&lt;0),"",ROUND(($B46-K$5)*'수학 표준점수 테이블'!$H$10+K$5*'수학 표준점수 테이블'!$H$12+'수학 표준점수 테이블'!$H$15,0))</f>
        <v>114</v>
      </c>
      <c r="L46" s="68">
        <f>IF(OR($B46-L$5&gt;74, $B46-L$5=73, $B46-L$5=1, $B46-L$5&lt;0),"",ROUND(($B46-L$5)*'수학 표준점수 테이블'!$H$10+L$5*'수학 표준점수 테이블'!$H$12+'수학 표준점수 테이블'!$H$15,0))</f>
        <v>114</v>
      </c>
      <c r="M46" s="68">
        <f>IF(OR($B46-M$5&gt;74, $B46-M$5=73, $B46-M$5=1, $B46-M$5&lt;0),"",ROUND(($B46-M$5)*'수학 표준점수 테이블'!$H$10+M$5*'수학 표준점수 테이블'!$H$12+'수학 표준점수 테이블'!$H$15,0))</f>
        <v>114</v>
      </c>
      <c r="N46" s="68">
        <f>IF(OR($B46-N$5&gt;74, $B46-N$5=73, $B46-N$5=1, $B46-N$5&lt;0),"",ROUND(($B46-N$5)*'수학 표준점수 테이블'!$H$10+N$5*'수학 표준점수 테이블'!$H$12+'수학 표준점수 테이블'!$H$15,0))</f>
        <v>114</v>
      </c>
      <c r="O46" s="68">
        <f>IF(OR($B46-O$5&gt;74, $B46-O$5=73, $B46-O$5=1, $B46-O$5&lt;0),"",ROUND(($B46-O$5)*'수학 표준점수 테이블'!$H$10+O$5*'수학 표준점수 테이블'!$H$12+'수학 표준점수 테이블'!$H$15,0))</f>
        <v>114</v>
      </c>
      <c r="P46" s="68">
        <f>IF(OR($B46-P$5&gt;74, $B46-P$5=73, $B46-P$5=1, $B46-P$5&lt;0),"",ROUND(($B46-P$5)*'수학 표준점수 테이블'!$H$10+P$5*'수학 표준점수 테이블'!$H$12+'수학 표준점수 테이블'!$H$15,0))</f>
        <v>114</v>
      </c>
      <c r="Q46" s="68">
        <f>IF(OR($B46-Q$5&gt;74, $B46-Q$5=73, $B46-Q$5=1, $B46-Q$5&lt;0),"",ROUND(($B46-Q$5)*'수학 표준점수 테이블'!$H$10+Q$5*'수학 표준점수 테이블'!$H$12+'수학 표준점수 테이블'!$H$15,0))</f>
        <v>114</v>
      </c>
      <c r="R46" s="68">
        <f>IF(OR($B46-R$5&gt;74, $B46-R$5=73, $B46-R$5=1, $B46-R$5&lt;0),"",ROUND(($B46-R$5)*'수학 표준점수 테이블'!$H$10+R$5*'수학 표준점수 테이블'!$H$12+'수학 표준점수 테이블'!$H$15,0))</f>
        <v>114</v>
      </c>
      <c r="S46" s="68">
        <f>IF(OR($B46-S$5&gt;74, $B46-S$5=73, $B46-S$5=1, $B46-S$5&lt;0),"",ROUND(($B46-S$5)*'수학 표준점수 테이블'!$H$10+S$5*'수학 표준점수 테이블'!$H$12+'수학 표준점수 테이블'!$H$15,0))</f>
        <v>114</v>
      </c>
      <c r="T46" s="68">
        <f>IF(OR($B46-T$5&gt;74, $B46-T$5=73, $B46-T$5=1, $B46-T$5&lt;0),"",ROUND(($B46-T$5)*'수학 표준점수 테이블'!$H$10+T$5*'수학 표준점수 테이블'!$H$12+'수학 표준점수 테이블'!$H$15,0))</f>
        <v>114</v>
      </c>
      <c r="U46" s="68">
        <f>IF(OR($B46-U$5&gt;74, $B46-U$5=73, $B46-U$5=1, $B46-U$5&lt;0),"",ROUND(($B46-U$5)*'수학 표준점수 테이블'!$H$10+U$5*'수학 표준점수 테이블'!$H$12+'수학 표준점수 테이블'!$H$15,0))</f>
        <v>114</v>
      </c>
      <c r="V46" s="68">
        <f>IF(OR($B46-V$5&gt;74, $B46-V$5=73, $B46-V$5=1, $B46-V$5&lt;0),"",ROUND(($B46-V$5)*'수학 표준점수 테이블'!$H$10+V$5*'수학 표준점수 테이블'!$H$12+'수학 표준점수 테이블'!$H$15,0))</f>
        <v>114</v>
      </c>
      <c r="W46" s="68">
        <f>IF(OR($B46-W$5&gt;74, $B46-W$5=73, $B46-W$5=1, $B46-W$5&lt;0),"",ROUND(($B46-W$5)*'수학 표준점수 테이블'!$H$10+W$5*'수학 표준점수 테이블'!$H$12+'수학 표준점수 테이블'!$H$15,0))</f>
        <v>114</v>
      </c>
      <c r="X46" s="68">
        <f>IF(OR($B46-X$5&gt;74, $B46-X$5=73, $B46-X$5=1, $B46-X$5&lt;0),"",ROUND(($B46-X$5)*'수학 표준점수 테이블'!$H$10+X$5*'수학 표준점수 테이블'!$H$12+'수학 표준점수 테이블'!$H$15,0))</f>
        <v>114</v>
      </c>
      <c r="Y46" s="68">
        <f>IF(OR($B46-Y$5&gt;74, $B46-Y$5=73, $B46-Y$5=1, $B46-Y$5&lt;0),"",ROUND(($B46-Y$5)*'수학 표준점수 테이블'!$H$10+Y$5*'수학 표준점수 테이블'!$H$12+'수학 표준점수 테이블'!$H$15,0))</f>
        <v>114</v>
      </c>
      <c r="Z46" s="68">
        <f>IF(OR($B46-Z$5&gt;74, $B46-Z$5=73, $B46-Z$5=1, $B46-Z$5&lt;0),"",ROUND(($B46-Z$5)*'수학 표준점수 테이블'!$H$10+Z$5*'수학 표준점수 테이블'!$H$12+'수학 표준점수 테이블'!$H$15,0))</f>
        <v>114</v>
      </c>
      <c r="AA46" s="69">
        <f>IF(OR($B46-AA$5&gt;74, $B46-AA$5=73, $B46-AA$5=1, $B46-AA$5&lt;0),"",ROUND(($B46-AA$5)*'수학 표준점수 테이블'!$H$10+AA$5*'수학 표준점수 테이블'!$H$12+'수학 표준점수 테이블'!$H$15,0))</f>
        <v>114</v>
      </c>
      <c r="AB46" s="34"/>
      <c r="AC46" s="34">
        <f t="shared" si="6"/>
        <v>114</v>
      </c>
      <c r="AD46" s="34">
        <f t="shared" si="7"/>
        <v>115</v>
      </c>
      <c r="AE46" s="36" t="str">
        <f t="shared" si="8"/>
        <v>114 ~ 115</v>
      </c>
      <c r="AF46" s="36">
        <f t="shared" si="4"/>
        <v>4</v>
      </c>
      <c r="AG46" s="36">
        <f t="shared" si="4"/>
        <v>4</v>
      </c>
      <c r="AH46" s="36">
        <f t="shared" si="5"/>
        <v>4</v>
      </c>
      <c r="AI46" s="194" t="str">
        <f t="shared" si="0"/>
        <v>4등급</v>
      </c>
      <c r="AJ46" s="32" t="e">
        <f>IF(AC46=AD46,VLOOKUP(AE46,'인원 입력 기능'!$B$5:$F$102,6,0), VLOOKUP(AC46,'인원 입력 기능'!$B$5:$F$102,6,0)&amp;" ~ "&amp;VLOOKUP(AD46,'인원 입력 기능'!$B$5:$F$102,6,0))</f>
        <v>#REF!</v>
      </c>
    </row>
    <row r="47" spans="1:36">
      <c r="A47" s="16"/>
      <c r="B47" s="84">
        <v>59</v>
      </c>
      <c r="C47" s="68">
        <f>IF(OR($B47-C$5&gt;74, $B47-C$5=73, $B47-C$5=1, $B47-C$5&lt;0),"",ROUND(($B47-C$5)*'수학 표준점수 테이블'!$H$10+C$5*'수학 표준점수 테이블'!$H$12+'수학 표준점수 테이블'!$H$15,0))</f>
        <v>114</v>
      </c>
      <c r="D47" s="68">
        <f>IF(OR($B47-D$5&gt;74, $B47-D$5=73, $B47-D$5=1, $B47-D$5&lt;0),"",ROUND(($B47-D$5)*'수학 표준점수 테이블'!$H$10+D$5*'수학 표준점수 테이블'!$H$12+'수학 표준점수 테이블'!$H$15,0))</f>
        <v>114</v>
      </c>
      <c r="E47" s="68">
        <f>IF(OR($B47-E$5&gt;74, $B47-E$5=73, $B47-E$5=1, $B47-E$5&lt;0),"",ROUND(($B47-E$5)*'수학 표준점수 테이블'!$H$10+E$5*'수학 표준점수 테이블'!$H$12+'수학 표준점수 테이블'!$H$15,0))</f>
        <v>114</v>
      </c>
      <c r="F47" s="68">
        <f>IF(OR($B47-F$5&gt;74, $B47-F$5=73, $B47-F$5=1, $B47-F$5&lt;0),"",ROUND(($B47-F$5)*'수학 표준점수 테이블'!$H$10+F$5*'수학 표준점수 테이블'!$H$12+'수학 표준점수 테이블'!$H$15,0))</f>
        <v>114</v>
      </c>
      <c r="G47" s="68">
        <f>IF(OR($B47-G$5&gt;74, $B47-G$5=73, $B47-G$5=1, $B47-G$5&lt;0),"",ROUND(($B47-G$5)*'수학 표준점수 테이블'!$H$10+G$5*'수학 표준점수 테이블'!$H$12+'수학 표준점수 테이블'!$H$15,0))</f>
        <v>114</v>
      </c>
      <c r="H47" s="68">
        <f>IF(OR($B47-H$5&gt;74, $B47-H$5=73, $B47-H$5=1, $B47-H$5&lt;0),"",ROUND(($B47-H$5)*'수학 표준점수 테이블'!$H$10+H$5*'수학 표준점수 테이블'!$H$12+'수학 표준점수 테이블'!$H$15,0))</f>
        <v>114</v>
      </c>
      <c r="I47" s="68">
        <f>IF(OR($B47-I$5&gt;74, $B47-I$5=73, $B47-I$5=1, $B47-I$5&lt;0),"",ROUND(($B47-I$5)*'수학 표준점수 테이블'!$H$10+I$5*'수학 표준점수 테이블'!$H$12+'수학 표준점수 테이블'!$H$15,0))</f>
        <v>114</v>
      </c>
      <c r="J47" s="68">
        <f>IF(OR($B47-J$5&gt;74, $B47-J$5=73, $B47-J$5=1, $B47-J$5&lt;0),"",ROUND(($B47-J$5)*'수학 표준점수 테이블'!$H$10+J$5*'수학 표준점수 테이블'!$H$12+'수학 표준점수 테이블'!$H$15,0))</f>
        <v>114</v>
      </c>
      <c r="K47" s="68">
        <f>IF(OR($B47-K$5&gt;74, $B47-K$5=73, $B47-K$5=1, $B47-K$5&lt;0),"",ROUND(($B47-K$5)*'수학 표준점수 테이블'!$H$10+K$5*'수학 표준점수 테이블'!$H$12+'수학 표준점수 테이블'!$H$15,0))</f>
        <v>114</v>
      </c>
      <c r="L47" s="68">
        <f>IF(OR($B47-L$5&gt;74, $B47-L$5=73, $B47-L$5=1, $B47-L$5&lt;0),"",ROUND(($B47-L$5)*'수학 표준점수 테이블'!$H$10+L$5*'수학 표준점수 테이블'!$H$12+'수학 표준점수 테이블'!$H$15,0))</f>
        <v>114</v>
      </c>
      <c r="M47" s="68">
        <f>IF(OR($B47-M$5&gt;74, $B47-M$5=73, $B47-M$5=1, $B47-M$5&lt;0),"",ROUND(($B47-M$5)*'수학 표준점수 테이블'!$H$10+M$5*'수학 표준점수 테이블'!$H$12+'수학 표준점수 테이블'!$H$15,0))</f>
        <v>114</v>
      </c>
      <c r="N47" s="68">
        <f>IF(OR($B47-N$5&gt;74, $B47-N$5=73, $B47-N$5=1, $B47-N$5&lt;0),"",ROUND(($B47-N$5)*'수학 표준점수 테이블'!$H$10+N$5*'수학 표준점수 테이블'!$H$12+'수학 표준점수 테이블'!$H$15,0))</f>
        <v>113</v>
      </c>
      <c r="O47" s="68">
        <f>IF(OR($B47-O$5&gt;74, $B47-O$5=73, $B47-O$5=1, $B47-O$5&lt;0),"",ROUND(($B47-O$5)*'수학 표준점수 테이블'!$H$10+O$5*'수학 표준점수 테이블'!$H$12+'수학 표준점수 테이블'!$H$15,0))</f>
        <v>113</v>
      </c>
      <c r="P47" s="68">
        <f>IF(OR($B47-P$5&gt;74, $B47-P$5=73, $B47-P$5=1, $B47-P$5&lt;0),"",ROUND(($B47-P$5)*'수학 표준점수 테이블'!$H$10+P$5*'수학 표준점수 테이블'!$H$12+'수학 표준점수 테이블'!$H$15,0))</f>
        <v>113</v>
      </c>
      <c r="Q47" s="68">
        <f>IF(OR($B47-Q$5&gt;74, $B47-Q$5=73, $B47-Q$5=1, $B47-Q$5&lt;0),"",ROUND(($B47-Q$5)*'수학 표준점수 테이블'!$H$10+Q$5*'수학 표준점수 테이블'!$H$12+'수학 표준점수 테이블'!$H$15,0))</f>
        <v>113</v>
      </c>
      <c r="R47" s="68">
        <f>IF(OR($B47-R$5&gt;74, $B47-R$5=73, $B47-R$5=1, $B47-R$5&lt;0),"",ROUND(($B47-R$5)*'수학 표준점수 테이블'!$H$10+R$5*'수학 표준점수 테이블'!$H$12+'수학 표준점수 테이블'!$H$15,0))</f>
        <v>113</v>
      </c>
      <c r="S47" s="68">
        <f>IF(OR($B47-S$5&gt;74, $B47-S$5=73, $B47-S$5=1, $B47-S$5&lt;0),"",ROUND(($B47-S$5)*'수학 표준점수 테이블'!$H$10+S$5*'수학 표준점수 테이블'!$H$12+'수학 표준점수 테이블'!$H$15,0))</f>
        <v>113</v>
      </c>
      <c r="T47" s="68">
        <f>IF(OR($B47-T$5&gt;74, $B47-T$5=73, $B47-T$5=1, $B47-T$5&lt;0),"",ROUND(($B47-T$5)*'수학 표준점수 테이블'!$H$10+T$5*'수학 표준점수 테이블'!$H$12+'수학 표준점수 테이블'!$H$15,0))</f>
        <v>113</v>
      </c>
      <c r="U47" s="68">
        <f>IF(OR($B47-U$5&gt;74, $B47-U$5=73, $B47-U$5=1, $B47-U$5&lt;0),"",ROUND(($B47-U$5)*'수학 표준점수 테이블'!$H$10+U$5*'수학 표준점수 테이블'!$H$12+'수학 표준점수 테이블'!$H$15,0))</f>
        <v>113</v>
      </c>
      <c r="V47" s="68">
        <f>IF(OR($B47-V$5&gt;74, $B47-V$5=73, $B47-V$5=1, $B47-V$5&lt;0),"",ROUND(($B47-V$5)*'수학 표준점수 테이블'!$H$10+V$5*'수학 표준점수 테이블'!$H$12+'수학 표준점수 테이블'!$H$15,0))</f>
        <v>113</v>
      </c>
      <c r="W47" s="68">
        <f>IF(OR($B47-W$5&gt;74, $B47-W$5=73, $B47-W$5=1, $B47-W$5&lt;0),"",ROUND(($B47-W$5)*'수학 표준점수 테이블'!$H$10+W$5*'수학 표준점수 테이블'!$H$12+'수학 표준점수 테이블'!$H$15,0))</f>
        <v>113</v>
      </c>
      <c r="X47" s="68">
        <f>IF(OR($B47-X$5&gt;74, $B47-X$5=73, $B47-X$5=1, $B47-X$5&lt;0),"",ROUND(($B47-X$5)*'수학 표준점수 테이블'!$H$10+X$5*'수학 표준점수 테이블'!$H$12+'수학 표준점수 테이블'!$H$15,0))</f>
        <v>113</v>
      </c>
      <c r="Y47" s="68">
        <f>IF(OR($B47-Y$5&gt;74, $B47-Y$5=73, $B47-Y$5=1, $B47-Y$5&lt;0),"",ROUND(($B47-Y$5)*'수학 표준점수 테이블'!$H$10+Y$5*'수학 표준점수 테이블'!$H$12+'수학 표준점수 테이블'!$H$15,0))</f>
        <v>113</v>
      </c>
      <c r="Z47" s="68">
        <f>IF(OR($B47-Z$5&gt;74, $B47-Z$5=73, $B47-Z$5=1, $B47-Z$5&lt;0),"",ROUND(($B47-Z$5)*'수학 표준점수 테이블'!$H$10+Z$5*'수학 표준점수 테이블'!$H$12+'수학 표준점수 테이블'!$H$15,0))</f>
        <v>113</v>
      </c>
      <c r="AA47" s="69">
        <f>IF(OR($B47-AA$5&gt;74, $B47-AA$5=73, $B47-AA$5=1, $B47-AA$5&lt;0),"",ROUND(($B47-AA$5)*'수학 표준점수 테이블'!$H$10+AA$5*'수학 표준점수 테이블'!$H$12+'수학 표준점수 테이블'!$H$15,0))</f>
        <v>113</v>
      </c>
      <c r="AB47" s="34"/>
      <c r="AC47" s="34">
        <f t="shared" si="6"/>
        <v>113</v>
      </c>
      <c r="AD47" s="34">
        <f t="shared" si="7"/>
        <v>114</v>
      </c>
      <c r="AE47" s="36" t="str">
        <f t="shared" si="8"/>
        <v>113 ~ 114</v>
      </c>
      <c r="AF47" s="36">
        <f t="shared" si="4"/>
        <v>4</v>
      </c>
      <c r="AG47" s="36">
        <f t="shared" si="4"/>
        <v>4</v>
      </c>
      <c r="AH47" s="36">
        <f t="shared" si="5"/>
        <v>4</v>
      </c>
      <c r="AI47" s="194" t="str">
        <f t="shared" si="0"/>
        <v>4등급</v>
      </c>
      <c r="AJ47" s="32" t="e">
        <f>IF(AC47=AD47,VLOOKUP(AE47,'인원 입력 기능'!$B$5:$F$102,6,0), VLOOKUP(AC47,'인원 입력 기능'!$B$5:$F$102,6,0)&amp;" ~ "&amp;VLOOKUP(AD47,'인원 입력 기능'!$B$5:$F$102,6,0))</f>
        <v>#REF!</v>
      </c>
    </row>
    <row r="48" spans="1:36">
      <c r="A48" s="16"/>
      <c r="B48" s="84">
        <v>58</v>
      </c>
      <c r="C48" s="68">
        <f>IF(OR($B48-C$5&gt;74, $B48-C$5=73, $B48-C$5=1, $B48-C$5&lt;0),"",ROUND(($B48-C$5)*'수학 표준점수 테이블'!$H$10+C$5*'수학 표준점수 테이블'!$H$12+'수학 표준점수 테이블'!$H$15,0))</f>
        <v>113</v>
      </c>
      <c r="D48" s="68">
        <f>IF(OR($B48-D$5&gt;74, $B48-D$5=73, $B48-D$5=1, $B48-D$5&lt;0),"",ROUND(($B48-D$5)*'수학 표준점수 테이블'!$H$10+D$5*'수학 표준점수 테이블'!$H$12+'수학 표준점수 테이블'!$H$15,0))</f>
        <v>113</v>
      </c>
      <c r="E48" s="68">
        <f>IF(OR($B48-E$5&gt;74, $B48-E$5=73, $B48-E$5=1, $B48-E$5&lt;0),"",ROUND(($B48-E$5)*'수학 표준점수 테이블'!$H$10+E$5*'수학 표준점수 테이블'!$H$12+'수학 표준점수 테이블'!$H$15,0))</f>
        <v>113</v>
      </c>
      <c r="F48" s="68">
        <f>IF(OR($B48-F$5&gt;74, $B48-F$5=73, $B48-F$5=1, $B48-F$5&lt;0),"",ROUND(($B48-F$5)*'수학 표준점수 테이블'!$H$10+F$5*'수학 표준점수 테이블'!$H$12+'수학 표준점수 테이블'!$H$15,0))</f>
        <v>113</v>
      </c>
      <c r="G48" s="68">
        <f>IF(OR($B48-G$5&gt;74, $B48-G$5=73, $B48-G$5=1, $B48-G$5&lt;0),"",ROUND(($B48-G$5)*'수학 표준점수 테이블'!$H$10+G$5*'수학 표준점수 테이블'!$H$12+'수학 표준점수 테이블'!$H$15,0))</f>
        <v>113</v>
      </c>
      <c r="H48" s="68">
        <f>IF(OR($B48-H$5&gt;74, $B48-H$5=73, $B48-H$5=1, $B48-H$5&lt;0),"",ROUND(($B48-H$5)*'수학 표준점수 테이블'!$H$10+H$5*'수학 표준점수 테이블'!$H$12+'수학 표준점수 테이블'!$H$15,0))</f>
        <v>113</v>
      </c>
      <c r="I48" s="68">
        <f>IF(OR($B48-I$5&gt;74, $B48-I$5=73, $B48-I$5=1, $B48-I$5&lt;0),"",ROUND(($B48-I$5)*'수학 표준점수 테이블'!$H$10+I$5*'수학 표준점수 테이블'!$H$12+'수학 표준점수 테이블'!$H$15,0))</f>
        <v>113</v>
      </c>
      <c r="J48" s="68">
        <f>IF(OR($B48-J$5&gt;74, $B48-J$5=73, $B48-J$5=1, $B48-J$5&lt;0),"",ROUND(($B48-J$5)*'수학 표준점수 테이블'!$H$10+J$5*'수학 표준점수 테이블'!$H$12+'수학 표준점수 테이블'!$H$15,0))</f>
        <v>113</v>
      </c>
      <c r="K48" s="68">
        <f>IF(OR($B48-K$5&gt;74, $B48-K$5=73, $B48-K$5=1, $B48-K$5&lt;0),"",ROUND(($B48-K$5)*'수학 표준점수 테이블'!$H$10+K$5*'수학 표준점수 테이블'!$H$12+'수학 표준점수 테이블'!$H$15,0))</f>
        <v>113</v>
      </c>
      <c r="L48" s="68">
        <f>IF(OR($B48-L$5&gt;74, $B48-L$5=73, $B48-L$5=1, $B48-L$5&lt;0),"",ROUND(($B48-L$5)*'수학 표준점수 테이블'!$H$10+L$5*'수학 표준점수 테이블'!$H$12+'수학 표준점수 테이블'!$H$15,0))</f>
        <v>113</v>
      </c>
      <c r="M48" s="68">
        <f>IF(OR($B48-M$5&gt;74, $B48-M$5=73, $B48-M$5=1, $B48-M$5&lt;0),"",ROUND(($B48-M$5)*'수학 표준점수 테이블'!$H$10+M$5*'수학 표준점수 테이블'!$H$12+'수학 표준점수 테이블'!$H$15,0))</f>
        <v>113</v>
      </c>
      <c r="N48" s="68">
        <f>IF(OR($B48-N$5&gt;74, $B48-N$5=73, $B48-N$5=1, $B48-N$5&lt;0),"",ROUND(($B48-N$5)*'수학 표준점수 테이블'!$H$10+N$5*'수학 표준점수 테이블'!$H$12+'수학 표준점수 테이블'!$H$15,0))</f>
        <v>113</v>
      </c>
      <c r="O48" s="68">
        <f>IF(OR($B48-O$5&gt;74, $B48-O$5=73, $B48-O$5=1, $B48-O$5&lt;0),"",ROUND(($B48-O$5)*'수학 표준점수 테이블'!$H$10+O$5*'수학 표준점수 테이블'!$H$12+'수학 표준점수 테이블'!$H$15,0))</f>
        <v>113</v>
      </c>
      <c r="P48" s="68">
        <f>IF(OR($B48-P$5&gt;74, $B48-P$5=73, $B48-P$5=1, $B48-P$5&lt;0),"",ROUND(($B48-P$5)*'수학 표준점수 테이블'!$H$10+P$5*'수학 표준점수 테이블'!$H$12+'수학 표준점수 테이블'!$H$15,0))</f>
        <v>113</v>
      </c>
      <c r="Q48" s="68">
        <f>IF(OR($B48-Q$5&gt;74, $B48-Q$5=73, $B48-Q$5=1, $B48-Q$5&lt;0),"",ROUND(($B48-Q$5)*'수학 표준점수 테이블'!$H$10+Q$5*'수학 표준점수 테이블'!$H$12+'수학 표준점수 테이블'!$H$15,0))</f>
        <v>113</v>
      </c>
      <c r="R48" s="68">
        <f>IF(OR($B48-R$5&gt;74, $B48-R$5=73, $B48-R$5=1, $B48-R$5&lt;0),"",ROUND(($B48-R$5)*'수학 표준점수 테이블'!$H$10+R$5*'수학 표준점수 테이블'!$H$12+'수학 표준점수 테이블'!$H$15,0))</f>
        <v>112</v>
      </c>
      <c r="S48" s="68">
        <f>IF(OR($B48-S$5&gt;74, $B48-S$5=73, $B48-S$5=1, $B48-S$5&lt;0),"",ROUND(($B48-S$5)*'수학 표준점수 테이블'!$H$10+S$5*'수학 표준점수 테이블'!$H$12+'수학 표준점수 테이블'!$H$15,0))</f>
        <v>112</v>
      </c>
      <c r="T48" s="68">
        <f>IF(OR($B48-T$5&gt;74, $B48-T$5=73, $B48-T$5=1, $B48-T$5&lt;0),"",ROUND(($B48-T$5)*'수학 표준점수 테이블'!$H$10+T$5*'수학 표준점수 테이블'!$H$12+'수학 표준점수 테이블'!$H$15,0))</f>
        <v>112</v>
      </c>
      <c r="U48" s="68">
        <f>IF(OR($B48-U$5&gt;74, $B48-U$5=73, $B48-U$5=1, $B48-U$5&lt;0),"",ROUND(($B48-U$5)*'수학 표준점수 테이블'!$H$10+U$5*'수학 표준점수 테이블'!$H$12+'수학 표준점수 테이블'!$H$15,0))</f>
        <v>112</v>
      </c>
      <c r="V48" s="68">
        <f>IF(OR($B48-V$5&gt;74, $B48-V$5=73, $B48-V$5=1, $B48-V$5&lt;0),"",ROUND(($B48-V$5)*'수학 표준점수 테이블'!$H$10+V$5*'수학 표준점수 테이블'!$H$12+'수학 표준점수 테이블'!$H$15,0))</f>
        <v>112</v>
      </c>
      <c r="W48" s="68">
        <f>IF(OR($B48-W$5&gt;74, $B48-W$5=73, $B48-W$5=1, $B48-W$5&lt;0),"",ROUND(($B48-W$5)*'수학 표준점수 테이블'!$H$10+W$5*'수학 표준점수 테이블'!$H$12+'수학 표준점수 테이블'!$H$15,0))</f>
        <v>112</v>
      </c>
      <c r="X48" s="68">
        <f>IF(OR($B48-X$5&gt;74, $B48-X$5=73, $B48-X$5=1, $B48-X$5&lt;0),"",ROUND(($B48-X$5)*'수학 표준점수 테이블'!$H$10+X$5*'수학 표준점수 테이블'!$H$12+'수학 표준점수 테이블'!$H$15,0))</f>
        <v>112</v>
      </c>
      <c r="Y48" s="68">
        <f>IF(OR($B48-Y$5&gt;74, $B48-Y$5=73, $B48-Y$5=1, $B48-Y$5&lt;0),"",ROUND(($B48-Y$5)*'수학 표준점수 테이블'!$H$10+Y$5*'수학 표준점수 테이블'!$H$12+'수학 표준점수 테이블'!$H$15,0))</f>
        <v>112</v>
      </c>
      <c r="Z48" s="68">
        <f>IF(OR($B48-Z$5&gt;74, $B48-Z$5=73, $B48-Z$5=1, $B48-Z$5&lt;0),"",ROUND(($B48-Z$5)*'수학 표준점수 테이블'!$H$10+Z$5*'수학 표준점수 테이블'!$H$12+'수학 표준점수 테이블'!$H$15,0))</f>
        <v>112</v>
      </c>
      <c r="AA48" s="69">
        <f>IF(OR($B48-AA$5&gt;74, $B48-AA$5=73, $B48-AA$5=1, $B48-AA$5&lt;0),"",ROUND(($B48-AA$5)*'수학 표준점수 테이블'!$H$10+AA$5*'수학 표준점수 테이블'!$H$12+'수학 표준점수 테이블'!$H$15,0))</f>
        <v>112</v>
      </c>
      <c r="AB48" s="34"/>
      <c r="AC48" s="34">
        <f t="shared" si="6"/>
        <v>112</v>
      </c>
      <c r="AD48" s="34">
        <f t="shared" si="7"/>
        <v>113</v>
      </c>
      <c r="AE48" s="36" t="str">
        <f t="shared" si="8"/>
        <v>112 ~ 113</v>
      </c>
      <c r="AF48" s="36">
        <f t="shared" si="4"/>
        <v>4</v>
      </c>
      <c r="AG48" s="36">
        <f t="shared" si="4"/>
        <v>4</v>
      </c>
      <c r="AH48" s="36">
        <f t="shared" si="5"/>
        <v>4</v>
      </c>
      <c r="AI48" s="194" t="str">
        <f t="shared" si="0"/>
        <v>4등급</v>
      </c>
      <c r="AJ48" s="32" t="e">
        <f>IF(AC48=AD48,VLOOKUP(AE48,'인원 입력 기능'!$B$5:$F$102,6,0), VLOOKUP(AC48,'인원 입력 기능'!$B$5:$F$102,6,0)&amp;" ~ "&amp;VLOOKUP(AD48,'인원 입력 기능'!$B$5:$F$102,6,0))</f>
        <v>#REF!</v>
      </c>
    </row>
    <row r="49" spans="1:36">
      <c r="A49" s="16"/>
      <c r="B49" s="84">
        <v>57</v>
      </c>
      <c r="C49" s="68">
        <f>IF(OR($B49-C$5&gt;74, $B49-C$5=73, $B49-C$5=1, $B49-C$5&lt;0),"",ROUND(($B49-C$5)*'수학 표준점수 테이블'!$H$10+C$5*'수학 표준점수 테이블'!$H$12+'수학 표준점수 테이블'!$H$15,0))</f>
        <v>112</v>
      </c>
      <c r="D49" s="68">
        <f>IF(OR($B49-D$5&gt;74, $B49-D$5=73, $B49-D$5=1, $B49-D$5&lt;0),"",ROUND(($B49-D$5)*'수학 표준점수 테이블'!$H$10+D$5*'수학 표준점수 테이블'!$H$12+'수학 표준점수 테이블'!$H$15,0))</f>
        <v>112</v>
      </c>
      <c r="E49" s="68">
        <f>IF(OR($B49-E$5&gt;74, $B49-E$5=73, $B49-E$5=1, $B49-E$5&lt;0),"",ROUND(($B49-E$5)*'수학 표준점수 테이블'!$H$10+E$5*'수학 표준점수 테이블'!$H$12+'수학 표준점수 테이블'!$H$15,0))</f>
        <v>112</v>
      </c>
      <c r="F49" s="68">
        <f>IF(OR($B49-F$5&gt;74, $B49-F$5=73, $B49-F$5=1, $B49-F$5&lt;0),"",ROUND(($B49-F$5)*'수학 표준점수 테이블'!$H$10+F$5*'수학 표준점수 테이블'!$H$12+'수학 표준점수 테이블'!$H$15,0))</f>
        <v>112</v>
      </c>
      <c r="G49" s="68">
        <f>IF(OR($B49-G$5&gt;74, $B49-G$5=73, $B49-G$5=1, $B49-G$5&lt;0),"",ROUND(($B49-G$5)*'수학 표준점수 테이블'!$H$10+G$5*'수학 표준점수 테이블'!$H$12+'수학 표준점수 테이블'!$H$15,0))</f>
        <v>112</v>
      </c>
      <c r="H49" s="68">
        <f>IF(OR($B49-H$5&gt;74, $B49-H$5=73, $B49-H$5=1, $B49-H$5&lt;0),"",ROUND(($B49-H$5)*'수학 표준점수 테이블'!$H$10+H$5*'수학 표준점수 테이블'!$H$12+'수학 표준점수 테이블'!$H$15,0))</f>
        <v>112</v>
      </c>
      <c r="I49" s="68">
        <f>IF(OR($B49-I$5&gt;74, $B49-I$5=73, $B49-I$5=1, $B49-I$5&lt;0),"",ROUND(($B49-I$5)*'수학 표준점수 테이블'!$H$10+I$5*'수학 표준점수 테이블'!$H$12+'수학 표준점수 테이블'!$H$15,0))</f>
        <v>112</v>
      </c>
      <c r="J49" s="68">
        <f>IF(OR($B49-J$5&gt;74, $B49-J$5=73, $B49-J$5=1, $B49-J$5&lt;0),"",ROUND(($B49-J$5)*'수학 표준점수 테이블'!$H$10+J$5*'수학 표준점수 테이블'!$H$12+'수학 표준점수 테이블'!$H$15,0))</f>
        <v>112</v>
      </c>
      <c r="K49" s="68">
        <f>IF(OR($B49-K$5&gt;74, $B49-K$5=73, $B49-K$5=1, $B49-K$5&lt;0),"",ROUND(($B49-K$5)*'수학 표준점수 테이블'!$H$10+K$5*'수학 표준점수 테이블'!$H$12+'수학 표준점수 테이블'!$H$15,0))</f>
        <v>112</v>
      </c>
      <c r="L49" s="68">
        <f>IF(OR($B49-L$5&gt;74, $B49-L$5=73, $B49-L$5=1, $B49-L$5&lt;0),"",ROUND(($B49-L$5)*'수학 표준점수 테이블'!$H$10+L$5*'수학 표준점수 테이블'!$H$12+'수학 표준점수 테이블'!$H$15,0))</f>
        <v>112</v>
      </c>
      <c r="M49" s="68">
        <f>IF(OR($B49-M$5&gt;74, $B49-M$5=73, $B49-M$5=1, $B49-M$5&lt;0),"",ROUND(($B49-M$5)*'수학 표준점수 테이블'!$H$10+M$5*'수학 표준점수 테이블'!$H$12+'수학 표준점수 테이블'!$H$15,0))</f>
        <v>112</v>
      </c>
      <c r="N49" s="68">
        <f>IF(OR($B49-N$5&gt;74, $B49-N$5=73, $B49-N$5=1, $B49-N$5&lt;0),"",ROUND(($B49-N$5)*'수학 표준점수 테이블'!$H$10+N$5*'수학 표준점수 테이블'!$H$12+'수학 표준점수 테이블'!$H$15,0))</f>
        <v>112</v>
      </c>
      <c r="O49" s="68">
        <f>IF(OR($B49-O$5&gt;74, $B49-O$5=73, $B49-O$5=1, $B49-O$5&lt;0),"",ROUND(($B49-O$5)*'수학 표준점수 테이블'!$H$10+O$5*'수학 표준점수 테이블'!$H$12+'수학 표준점수 테이블'!$H$15,0))</f>
        <v>112</v>
      </c>
      <c r="P49" s="68">
        <f>IF(OR($B49-P$5&gt;74, $B49-P$5=73, $B49-P$5=1, $B49-P$5&lt;0),"",ROUND(($B49-P$5)*'수학 표준점수 테이블'!$H$10+P$5*'수학 표준점수 테이블'!$H$12+'수학 표준점수 테이블'!$H$15,0))</f>
        <v>112</v>
      </c>
      <c r="Q49" s="68">
        <f>IF(OR($B49-Q$5&gt;74, $B49-Q$5=73, $B49-Q$5=1, $B49-Q$5&lt;0),"",ROUND(($B49-Q$5)*'수학 표준점수 테이블'!$H$10+Q$5*'수학 표준점수 테이블'!$H$12+'수학 표준점수 테이블'!$H$15,0))</f>
        <v>112</v>
      </c>
      <c r="R49" s="68">
        <f>IF(OR($B49-R$5&gt;74, $B49-R$5=73, $B49-R$5=1, $B49-R$5&lt;0),"",ROUND(($B49-R$5)*'수학 표준점수 테이블'!$H$10+R$5*'수학 표준점수 테이블'!$H$12+'수학 표준점수 테이블'!$H$15,0))</f>
        <v>112</v>
      </c>
      <c r="S49" s="68">
        <f>IF(OR($B49-S$5&gt;74, $B49-S$5=73, $B49-S$5=1, $B49-S$5&lt;0),"",ROUND(($B49-S$5)*'수학 표준점수 테이블'!$H$10+S$5*'수학 표준점수 테이블'!$H$12+'수학 표준점수 테이블'!$H$15,0))</f>
        <v>112</v>
      </c>
      <c r="T49" s="68">
        <f>IF(OR($B49-T$5&gt;74, $B49-T$5=73, $B49-T$5=1, $B49-T$5&lt;0),"",ROUND(($B49-T$5)*'수학 표준점수 테이블'!$H$10+T$5*'수학 표준점수 테이블'!$H$12+'수학 표준점수 테이블'!$H$15,0))</f>
        <v>112</v>
      </c>
      <c r="U49" s="68">
        <f>IF(OR($B49-U$5&gt;74, $B49-U$5=73, $B49-U$5=1, $B49-U$5&lt;0),"",ROUND(($B49-U$5)*'수학 표준점수 테이블'!$H$10+U$5*'수학 표준점수 테이블'!$H$12+'수학 표준점수 테이블'!$H$15,0))</f>
        <v>112</v>
      </c>
      <c r="V49" s="68">
        <f>IF(OR($B49-V$5&gt;74, $B49-V$5=73, $B49-V$5=1, $B49-V$5&lt;0),"",ROUND(($B49-V$5)*'수학 표준점수 테이블'!$H$10+V$5*'수학 표준점수 테이블'!$H$12+'수학 표준점수 테이블'!$H$15,0))</f>
        <v>111</v>
      </c>
      <c r="W49" s="68">
        <f>IF(OR($B49-W$5&gt;74, $B49-W$5=73, $B49-W$5=1, $B49-W$5&lt;0),"",ROUND(($B49-W$5)*'수학 표준점수 테이블'!$H$10+W$5*'수학 표준점수 테이블'!$H$12+'수학 표준점수 테이블'!$H$15,0))</f>
        <v>111</v>
      </c>
      <c r="X49" s="68">
        <f>IF(OR($B49-X$5&gt;74, $B49-X$5=73, $B49-X$5=1, $B49-X$5&lt;0),"",ROUND(($B49-X$5)*'수학 표준점수 테이블'!$H$10+X$5*'수학 표준점수 테이블'!$H$12+'수학 표준점수 테이블'!$H$15,0))</f>
        <v>111</v>
      </c>
      <c r="Y49" s="68">
        <f>IF(OR($B49-Y$5&gt;74, $B49-Y$5=73, $B49-Y$5=1, $B49-Y$5&lt;0),"",ROUND(($B49-Y$5)*'수학 표준점수 테이블'!$H$10+Y$5*'수학 표준점수 테이블'!$H$12+'수학 표준점수 테이블'!$H$15,0))</f>
        <v>111</v>
      </c>
      <c r="Z49" s="68">
        <f>IF(OR($B49-Z$5&gt;74, $B49-Z$5=73, $B49-Z$5=1, $B49-Z$5&lt;0),"",ROUND(($B49-Z$5)*'수학 표준점수 테이블'!$H$10+Z$5*'수학 표준점수 테이블'!$H$12+'수학 표준점수 테이블'!$H$15,0))</f>
        <v>111</v>
      </c>
      <c r="AA49" s="69">
        <f>IF(OR($B49-AA$5&gt;74, $B49-AA$5=73, $B49-AA$5=1, $B49-AA$5&lt;0),"",ROUND(($B49-AA$5)*'수학 표준점수 테이블'!$H$10+AA$5*'수학 표준점수 테이블'!$H$12+'수학 표준점수 테이블'!$H$15,0))</f>
        <v>111</v>
      </c>
      <c r="AB49" s="34"/>
      <c r="AC49" s="34">
        <f t="shared" si="6"/>
        <v>111</v>
      </c>
      <c r="AD49" s="34">
        <f t="shared" si="7"/>
        <v>112</v>
      </c>
      <c r="AE49" s="36" t="str">
        <f t="shared" si="8"/>
        <v>111 ~ 112</v>
      </c>
      <c r="AF49" s="36">
        <f t="shared" si="4"/>
        <v>4</v>
      </c>
      <c r="AG49" s="36">
        <f t="shared" si="4"/>
        <v>4</v>
      </c>
      <c r="AH49" s="36">
        <f t="shared" si="5"/>
        <v>4</v>
      </c>
      <c r="AI49" s="194" t="str">
        <f t="shared" si="0"/>
        <v>4등급</v>
      </c>
      <c r="AJ49" s="32" t="e">
        <f>IF(AC49=AD49,VLOOKUP(AE49,'인원 입력 기능'!$B$5:$F$102,6,0), VLOOKUP(AC49,'인원 입력 기능'!$B$5:$F$102,6,0)&amp;" ~ "&amp;VLOOKUP(AD49,'인원 입력 기능'!$B$5:$F$102,6,0))</f>
        <v>#REF!</v>
      </c>
    </row>
    <row r="50" spans="1:36">
      <c r="A50" s="16"/>
      <c r="B50" s="85">
        <v>56</v>
      </c>
      <c r="C50" s="70">
        <f>IF(OR($B50-C$5&gt;74, $B50-C$5=73, $B50-C$5=1, $B50-C$5&lt;0),"",ROUND(($B50-C$5)*'수학 표준점수 테이블'!$H$10+C$5*'수학 표준점수 테이블'!$H$12+'수학 표준점수 테이블'!$H$15,0))</f>
        <v>112</v>
      </c>
      <c r="D50" s="70">
        <f>IF(OR($B50-D$5&gt;74, $B50-D$5=73, $B50-D$5=1, $B50-D$5&lt;0),"",ROUND(($B50-D$5)*'수학 표준점수 테이블'!$H$10+D$5*'수학 표준점수 테이블'!$H$12+'수학 표준점수 테이블'!$H$15,0))</f>
        <v>112</v>
      </c>
      <c r="E50" s="70">
        <f>IF(OR($B50-E$5&gt;74, $B50-E$5=73, $B50-E$5=1, $B50-E$5&lt;0),"",ROUND(($B50-E$5)*'수학 표준점수 테이블'!$H$10+E$5*'수학 표준점수 테이블'!$H$12+'수학 표준점수 테이블'!$H$15,0))</f>
        <v>111</v>
      </c>
      <c r="F50" s="70">
        <f>IF(OR($B50-F$5&gt;74, $B50-F$5=73, $B50-F$5=1, $B50-F$5&lt;0),"",ROUND(($B50-F$5)*'수학 표준점수 테이블'!$H$10+F$5*'수학 표준점수 테이블'!$H$12+'수학 표준점수 테이블'!$H$15,0))</f>
        <v>111</v>
      </c>
      <c r="G50" s="70">
        <f>IF(OR($B50-G$5&gt;74, $B50-G$5=73, $B50-G$5=1, $B50-G$5&lt;0),"",ROUND(($B50-G$5)*'수학 표준점수 테이블'!$H$10+G$5*'수학 표준점수 테이블'!$H$12+'수학 표준점수 테이블'!$H$15,0))</f>
        <v>111</v>
      </c>
      <c r="H50" s="70">
        <f>IF(OR($B50-H$5&gt;74, $B50-H$5=73, $B50-H$5=1, $B50-H$5&lt;0),"",ROUND(($B50-H$5)*'수학 표준점수 테이블'!$H$10+H$5*'수학 표준점수 테이블'!$H$12+'수학 표준점수 테이블'!$H$15,0))</f>
        <v>111</v>
      </c>
      <c r="I50" s="70">
        <f>IF(OR($B50-I$5&gt;74, $B50-I$5=73, $B50-I$5=1, $B50-I$5&lt;0),"",ROUND(($B50-I$5)*'수학 표준점수 테이블'!$H$10+I$5*'수학 표준점수 테이블'!$H$12+'수학 표준점수 테이블'!$H$15,0))</f>
        <v>111</v>
      </c>
      <c r="J50" s="70">
        <f>IF(OR($B50-J$5&gt;74, $B50-J$5=73, $B50-J$5=1, $B50-J$5&lt;0),"",ROUND(($B50-J$5)*'수학 표준점수 테이블'!$H$10+J$5*'수학 표준점수 테이블'!$H$12+'수학 표준점수 테이블'!$H$15,0))</f>
        <v>111</v>
      </c>
      <c r="K50" s="70">
        <f>IF(OR($B50-K$5&gt;74, $B50-K$5=73, $B50-K$5=1, $B50-K$5&lt;0),"",ROUND(($B50-K$5)*'수학 표준점수 테이블'!$H$10+K$5*'수학 표준점수 테이블'!$H$12+'수학 표준점수 테이블'!$H$15,0))</f>
        <v>111</v>
      </c>
      <c r="L50" s="70">
        <f>IF(OR($B50-L$5&gt;74, $B50-L$5=73, $B50-L$5=1, $B50-L$5&lt;0),"",ROUND(($B50-L$5)*'수학 표준점수 테이블'!$H$10+L$5*'수학 표준점수 테이블'!$H$12+'수학 표준점수 테이블'!$H$15,0))</f>
        <v>111</v>
      </c>
      <c r="M50" s="70">
        <f>IF(OR($B50-M$5&gt;74, $B50-M$5=73, $B50-M$5=1, $B50-M$5&lt;0),"",ROUND(($B50-M$5)*'수학 표준점수 테이블'!$H$10+M$5*'수학 표준점수 테이블'!$H$12+'수학 표준점수 테이블'!$H$15,0))</f>
        <v>111</v>
      </c>
      <c r="N50" s="70">
        <f>IF(OR($B50-N$5&gt;74, $B50-N$5=73, $B50-N$5=1, $B50-N$5&lt;0),"",ROUND(($B50-N$5)*'수학 표준점수 테이블'!$H$10+N$5*'수학 표준점수 테이블'!$H$12+'수학 표준점수 테이블'!$H$15,0))</f>
        <v>111</v>
      </c>
      <c r="O50" s="70">
        <f>IF(OR($B50-O$5&gt;74, $B50-O$5=73, $B50-O$5=1, $B50-O$5&lt;0),"",ROUND(($B50-O$5)*'수학 표준점수 테이블'!$H$10+O$5*'수학 표준점수 테이블'!$H$12+'수학 표준점수 테이블'!$H$15,0))</f>
        <v>111</v>
      </c>
      <c r="P50" s="70">
        <f>IF(OR($B50-P$5&gt;74, $B50-P$5=73, $B50-P$5=1, $B50-P$5&lt;0),"",ROUND(($B50-P$5)*'수학 표준점수 테이블'!$H$10+P$5*'수학 표준점수 테이블'!$H$12+'수학 표준점수 테이블'!$H$15,0))</f>
        <v>111</v>
      </c>
      <c r="Q50" s="70">
        <f>IF(OR($B50-Q$5&gt;74, $B50-Q$5=73, $B50-Q$5=1, $B50-Q$5&lt;0),"",ROUND(($B50-Q$5)*'수학 표준점수 테이블'!$H$10+Q$5*'수학 표준점수 테이블'!$H$12+'수학 표준점수 테이블'!$H$15,0))</f>
        <v>111</v>
      </c>
      <c r="R50" s="70">
        <f>IF(OR($B50-R$5&gt;74, $B50-R$5=73, $B50-R$5=1, $B50-R$5&lt;0),"",ROUND(($B50-R$5)*'수학 표준점수 테이블'!$H$10+R$5*'수학 표준점수 테이블'!$H$12+'수학 표준점수 테이블'!$H$15,0))</f>
        <v>111</v>
      </c>
      <c r="S50" s="70">
        <f>IF(OR($B50-S$5&gt;74, $B50-S$5=73, $B50-S$5=1, $B50-S$5&lt;0),"",ROUND(($B50-S$5)*'수학 표준점수 테이블'!$H$10+S$5*'수학 표준점수 테이블'!$H$12+'수학 표준점수 테이블'!$H$15,0))</f>
        <v>111</v>
      </c>
      <c r="T50" s="70">
        <f>IF(OR($B50-T$5&gt;74, $B50-T$5=73, $B50-T$5=1, $B50-T$5&lt;0),"",ROUND(($B50-T$5)*'수학 표준점수 테이블'!$H$10+T$5*'수학 표준점수 테이블'!$H$12+'수학 표준점수 테이블'!$H$15,0))</f>
        <v>111</v>
      </c>
      <c r="U50" s="70">
        <f>IF(OR($B50-U$5&gt;74, $B50-U$5=73, $B50-U$5=1, $B50-U$5&lt;0),"",ROUND(($B50-U$5)*'수학 표준점수 테이블'!$H$10+U$5*'수학 표준점수 테이블'!$H$12+'수학 표준점수 테이블'!$H$15,0))</f>
        <v>111</v>
      </c>
      <c r="V50" s="70">
        <f>IF(OR($B50-V$5&gt;74, $B50-V$5=73, $B50-V$5=1, $B50-V$5&lt;0),"",ROUND(($B50-V$5)*'수학 표준점수 테이블'!$H$10+V$5*'수학 표준점수 테이블'!$H$12+'수학 표준점수 테이블'!$H$15,0))</f>
        <v>111</v>
      </c>
      <c r="W50" s="70">
        <f>IF(OR($B50-W$5&gt;74, $B50-W$5=73, $B50-W$5=1, $B50-W$5&lt;0),"",ROUND(($B50-W$5)*'수학 표준점수 테이블'!$H$10+W$5*'수학 표준점수 테이블'!$H$12+'수학 표준점수 테이블'!$H$15,0))</f>
        <v>111</v>
      </c>
      <c r="X50" s="70">
        <f>IF(OR($B50-X$5&gt;74, $B50-X$5=73, $B50-X$5=1, $B50-X$5&lt;0),"",ROUND(($B50-X$5)*'수학 표준점수 테이블'!$H$10+X$5*'수학 표준점수 테이블'!$H$12+'수학 표준점수 테이블'!$H$15,0))</f>
        <v>111</v>
      </c>
      <c r="Y50" s="70">
        <f>IF(OR($B50-Y$5&gt;74, $B50-Y$5=73, $B50-Y$5=1, $B50-Y$5&lt;0),"",ROUND(($B50-Y$5)*'수학 표준점수 테이블'!$H$10+Y$5*'수학 표준점수 테이블'!$H$12+'수학 표준점수 테이블'!$H$15,0))</f>
        <v>111</v>
      </c>
      <c r="Z50" s="70">
        <f>IF(OR($B50-Z$5&gt;74, $B50-Z$5=73, $B50-Z$5=1, $B50-Z$5&lt;0),"",ROUND(($B50-Z$5)*'수학 표준점수 테이블'!$H$10+Z$5*'수학 표준점수 테이블'!$H$12+'수학 표준점수 테이블'!$H$15,0))</f>
        <v>110</v>
      </c>
      <c r="AA50" s="71">
        <f>IF(OR($B50-AA$5&gt;74, $B50-AA$5=73, $B50-AA$5=1, $B50-AA$5&lt;0),"",ROUND(($B50-AA$5)*'수학 표준점수 테이블'!$H$10+AA$5*'수학 표준점수 테이블'!$H$12+'수학 표준점수 테이블'!$H$15,0))</f>
        <v>110</v>
      </c>
      <c r="AB50" s="34"/>
      <c r="AC50" s="34">
        <f t="shared" si="6"/>
        <v>110</v>
      </c>
      <c r="AD50" s="34">
        <f t="shared" si="7"/>
        <v>112</v>
      </c>
      <c r="AE50" s="36" t="str">
        <f t="shared" si="8"/>
        <v>110 ~ 112</v>
      </c>
      <c r="AF50" s="36">
        <f t="shared" si="4"/>
        <v>4</v>
      </c>
      <c r="AG50" s="36">
        <f t="shared" si="4"/>
        <v>4</v>
      </c>
      <c r="AH50" s="36">
        <f t="shared" si="5"/>
        <v>4</v>
      </c>
      <c r="AI50" s="194" t="str">
        <f t="shared" si="0"/>
        <v>4등급</v>
      </c>
      <c r="AJ50" s="32" t="e">
        <f>IF(AC50=AD50,VLOOKUP(AE50,'인원 입력 기능'!$B$5:$F$102,6,0), VLOOKUP(AC50,'인원 입력 기능'!$B$5:$F$102,6,0)&amp;" ~ "&amp;VLOOKUP(AD50,'인원 입력 기능'!$B$5:$F$102,6,0))</f>
        <v>#REF!</v>
      </c>
    </row>
    <row r="51" spans="1:36">
      <c r="A51" s="16"/>
      <c r="B51" s="85">
        <v>55</v>
      </c>
      <c r="C51" s="70">
        <f>IF(OR($B51-C$5&gt;74, $B51-C$5=73, $B51-C$5=1, $B51-C$5&lt;0),"",ROUND(($B51-C$5)*'수학 표준점수 테이블'!$H$10+C$5*'수학 표준점수 테이블'!$H$12+'수학 표준점수 테이블'!$H$15,0))</f>
        <v>111</v>
      </c>
      <c r="D51" s="70">
        <f>IF(OR($B51-D$5&gt;74, $B51-D$5=73, $B51-D$5=1, $B51-D$5&lt;0),"",ROUND(($B51-D$5)*'수학 표준점수 테이블'!$H$10+D$5*'수학 표준점수 테이블'!$H$12+'수학 표준점수 테이블'!$H$15,0))</f>
        <v>111</v>
      </c>
      <c r="E51" s="70">
        <f>IF(OR($B51-E$5&gt;74, $B51-E$5=73, $B51-E$5=1, $B51-E$5&lt;0),"",ROUND(($B51-E$5)*'수학 표준점수 테이블'!$H$10+E$5*'수학 표준점수 테이블'!$H$12+'수학 표준점수 테이블'!$H$15,0))</f>
        <v>111</v>
      </c>
      <c r="F51" s="70">
        <f>IF(OR($B51-F$5&gt;74, $B51-F$5=73, $B51-F$5=1, $B51-F$5&lt;0),"",ROUND(($B51-F$5)*'수학 표준점수 테이블'!$H$10+F$5*'수학 표준점수 테이블'!$H$12+'수학 표준점수 테이블'!$H$15,0))</f>
        <v>111</v>
      </c>
      <c r="G51" s="70">
        <f>IF(OR($B51-G$5&gt;74, $B51-G$5=73, $B51-G$5=1, $B51-G$5&lt;0),"",ROUND(($B51-G$5)*'수학 표준점수 테이블'!$H$10+G$5*'수학 표준점수 테이블'!$H$12+'수학 표준점수 테이블'!$H$15,0))</f>
        <v>111</v>
      </c>
      <c r="H51" s="70">
        <f>IF(OR($B51-H$5&gt;74, $B51-H$5=73, $B51-H$5=1, $B51-H$5&lt;0),"",ROUND(($B51-H$5)*'수학 표준점수 테이블'!$H$10+H$5*'수학 표준점수 테이블'!$H$12+'수학 표준점수 테이블'!$H$15,0))</f>
        <v>111</v>
      </c>
      <c r="I51" s="70">
        <f>IF(OR($B51-I$5&gt;74, $B51-I$5=73, $B51-I$5=1, $B51-I$5&lt;0),"",ROUND(($B51-I$5)*'수학 표준점수 테이블'!$H$10+I$5*'수학 표준점수 테이블'!$H$12+'수학 표준점수 테이블'!$H$15,0))</f>
        <v>110</v>
      </c>
      <c r="J51" s="70">
        <f>IF(OR($B51-J$5&gt;74, $B51-J$5=73, $B51-J$5=1, $B51-J$5&lt;0),"",ROUND(($B51-J$5)*'수학 표준점수 테이블'!$H$10+J$5*'수학 표준점수 테이블'!$H$12+'수학 표준점수 테이블'!$H$15,0))</f>
        <v>110</v>
      </c>
      <c r="K51" s="70">
        <f>IF(OR($B51-K$5&gt;74, $B51-K$5=73, $B51-K$5=1, $B51-K$5&lt;0),"",ROUND(($B51-K$5)*'수학 표준점수 테이블'!$H$10+K$5*'수학 표준점수 테이블'!$H$12+'수학 표준점수 테이블'!$H$15,0))</f>
        <v>110</v>
      </c>
      <c r="L51" s="70">
        <f>IF(OR($B51-L$5&gt;74, $B51-L$5=73, $B51-L$5=1, $B51-L$5&lt;0),"",ROUND(($B51-L$5)*'수학 표준점수 테이블'!$H$10+L$5*'수학 표준점수 테이블'!$H$12+'수학 표준점수 테이블'!$H$15,0))</f>
        <v>110</v>
      </c>
      <c r="M51" s="70">
        <f>IF(OR($B51-M$5&gt;74, $B51-M$5=73, $B51-M$5=1, $B51-M$5&lt;0),"",ROUND(($B51-M$5)*'수학 표준점수 테이블'!$H$10+M$5*'수학 표준점수 테이블'!$H$12+'수학 표준점수 테이블'!$H$15,0))</f>
        <v>110</v>
      </c>
      <c r="N51" s="70">
        <f>IF(OR($B51-N$5&gt;74, $B51-N$5=73, $B51-N$5=1, $B51-N$5&lt;0),"",ROUND(($B51-N$5)*'수학 표준점수 테이블'!$H$10+N$5*'수학 표준점수 테이블'!$H$12+'수학 표준점수 테이블'!$H$15,0))</f>
        <v>110</v>
      </c>
      <c r="O51" s="70">
        <f>IF(OR($B51-O$5&gt;74, $B51-O$5=73, $B51-O$5=1, $B51-O$5&lt;0),"",ROUND(($B51-O$5)*'수학 표준점수 테이블'!$H$10+O$5*'수학 표준점수 테이블'!$H$12+'수학 표준점수 테이블'!$H$15,0))</f>
        <v>110</v>
      </c>
      <c r="P51" s="70">
        <f>IF(OR($B51-P$5&gt;74, $B51-P$5=73, $B51-P$5=1, $B51-P$5&lt;0),"",ROUND(($B51-P$5)*'수학 표준점수 테이블'!$H$10+P$5*'수학 표준점수 테이블'!$H$12+'수학 표준점수 테이블'!$H$15,0))</f>
        <v>110</v>
      </c>
      <c r="Q51" s="70">
        <f>IF(OR($B51-Q$5&gt;74, $B51-Q$5=73, $B51-Q$5=1, $B51-Q$5&lt;0),"",ROUND(($B51-Q$5)*'수학 표준점수 테이블'!$H$10+Q$5*'수학 표준점수 테이블'!$H$12+'수학 표준점수 테이블'!$H$15,0))</f>
        <v>110</v>
      </c>
      <c r="R51" s="70">
        <f>IF(OR($B51-R$5&gt;74, $B51-R$5=73, $B51-R$5=1, $B51-R$5&lt;0),"",ROUND(($B51-R$5)*'수학 표준점수 테이블'!$H$10+R$5*'수학 표준점수 테이블'!$H$12+'수학 표준점수 테이블'!$H$15,0))</f>
        <v>110</v>
      </c>
      <c r="S51" s="70">
        <f>IF(OR($B51-S$5&gt;74, $B51-S$5=73, $B51-S$5=1, $B51-S$5&lt;0),"",ROUND(($B51-S$5)*'수학 표준점수 테이블'!$H$10+S$5*'수학 표준점수 테이블'!$H$12+'수학 표준점수 테이블'!$H$15,0))</f>
        <v>110</v>
      </c>
      <c r="T51" s="70">
        <f>IF(OR($B51-T$5&gt;74, $B51-T$5=73, $B51-T$5=1, $B51-T$5&lt;0),"",ROUND(($B51-T$5)*'수학 표준점수 테이블'!$H$10+T$5*'수학 표준점수 테이블'!$H$12+'수학 표준점수 테이블'!$H$15,0))</f>
        <v>110</v>
      </c>
      <c r="U51" s="70">
        <f>IF(OR($B51-U$5&gt;74, $B51-U$5=73, $B51-U$5=1, $B51-U$5&lt;0),"",ROUND(($B51-U$5)*'수학 표준점수 테이블'!$H$10+U$5*'수학 표준점수 테이블'!$H$12+'수학 표준점수 테이블'!$H$15,0))</f>
        <v>110</v>
      </c>
      <c r="V51" s="70">
        <f>IF(OR($B51-V$5&gt;74, $B51-V$5=73, $B51-V$5=1, $B51-V$5&lt;0),"",ROUND(($B51-V$5)*'수학 표준점수 테이블'!$H$10+V$5*'수학 표준점수 테이블'!$H$12+'수학 표준점수 테이블'!$H$15,0))</f>
        <v>110</v>
      </c>
      <c r="W51" s="70">
        <f>IF(OR($B51-W$5&gt;74, $B51-W$5=73, $B51-W$5=1, $B51-W$5&lt;0),"",ROUND(($B51-W$5)*'수학 표준점수 테이블'!$H$10+W$5*'수학 표준점수 테이블'!$H$12+'수학 표준점수 테이블'!$H$15,0))</f>
        <v>110</v>
      </c>
      <c r="X51" s="70">
        <f>IF(OR($B51-X$5&gt;74, $B51-X$5=73, $B51-X$5=1, $B51-X$5&lt;0),"",ROUND(($B51-X$5)*'수학 표준점수 테이블'!$H$10+X$5*'수학 표준점수 테이블'!$H$12+'수학 표준점수 테이블'!$H$15,0))</f>
        <v>110</v>
      </c>
      <c r="Y51" s="70">
        <f>IF(OR($B51-Y$5&gt;74, $B51-Y$5=73, $B51-Y$5=1, $B51-Y$5&lt;0),"",ROUND(($B51-Y$5)*'수학 표준점수 테이블'!$H$10+Y$5*'수학 표준점수 테이블'!$H$12+'수학 표준점수 테이블'!$H$15,0))</f>
        <v>110</v>
      </c>
      <c r="Z51" s="70">
        <f>IF(OR($B51-Z$5&gt;74, $B51-Z$5=73, $B51-Z$5=1, $B51-Z$5&lt;0),"",ROUND(($B51-Z$5)*'수학 표준점수 테이블'!$H$10+Z$5*'수학 표준점수 테이블'!$H$12+'수학 표준점수 테이블'!$H$15,0))</f>
        <v>110</v>
      </c>
      <c r="AA51" s="71">
        <f>IF(OR($B51-AA$5&gt;74, $B51-AA$5=73, $B51-AA$5=1, $B51-AA$5&lt;0),"",ROUND(($B51-AA$5)*'수학 표준점수 테이블'!$H$10+AA$5*'수학 표준점수 테이블'!$H$12+'수학 표준점수 테이블'!$H$15,0))</f>
        <v>110</v>
      </c>
      <c r="AB51" s="34"/>
      <c r="AC51" s="34">
        <f t="shared" si="6"/>
        <v>110</v>
      </c>
      <c r="AD51" s="34">
        <f t="shared" si="7"/>
        <v>111</v>
      </c>
      <c r="AE51" s="36" t="str">
        <f t="shared" si="8"/>
        <v>110 ~ 111</v>
      </c>
      <c r="AF51" s="36">
        <f t="shared" si="4"/>
        <v>4</v>
      </c>
      <c r="AG51" s="36">
        <f t="shared" si="4"/>
        <v>4</v>
      </c>
      <c r="AH51" s="36">
        <f t="shared" si="5"/>
        <v>4</v>
      </c>
      <c r="AI51" s="194" t="str">
        <f t="shared" si="0"/>
        <v>4등급</v>
      </c>
      <c r="AJ51" s="32" t="e">
        <f>IF(AC51=AD51,VLOOKUP(AE51,'인원 입력 기능'!$B$5:$F$102,6,0), VLOOKUP(AC51,'인원 입력 기능'!$B$5:$F$102,6,0)&amp;" ~ "&amp;VLOOKUP(AD51,'인원 입력 기능'!$B$5:$F$102,6,0))</f>
        <v>#REF!</v>
      </c>
    </row>
    <row r="52" spans="1:36">
      <c r="A52" s="16"/>
      <c r="B52" s="85">
        <v>54</v>
      </c>
      <c r="C52" s="70">
        <f>IF(OR($B52-C$5&gt;74, $B52-C$5=73, $B52-C$5=1, $B52-C$5&lt;0),"",ROUND(($B52-C$5)*'수학 표준점수 테이블'!$H$10+C$5*'수학 표준점수 테이블'!$H$12+'수학 표준점수 테이블'!$H$15,0))</f>
        <v>110</v>
      </c>
      <c r="D52" s="70">
        <f>IF(OR($B52-D$5&gt;74, $B52-D$5=73, $B52-D$5=1, $B52-D$5&lt;0),"",ROUND(($B52-D$5)*'수학 표준점수 테이블'!$H$10+D$5*'수학 표준점수 테이블'!$H$12+'수학 표준점수 테이블'!$H$15,0))</f>
        <v>110</v>
      </c>
      <c r="E52" s="70">
        <f>IF(OR($B52-E$5&gt;74, $B52-E$5=73, $B52-E$5=1, $B52-E$5&lt;0),"",ROUND(($B52-E$5)*'수학 표준점수 테이블'!$H$10+E$5*'수학 표준점수 테이블'!$H$12+'수학 표준점수 테이블'!$H$15,0))</f>
        <v>110</v>
      </c>
      <c r="F52" s="70">
        <f>IF(OR($B52-F$5&gt;74, $B52-F$5=73, $B52-F$5=1, $B52-F$5&lt;0),"",ROUND(($B52-F$5)*'수학 표준점수 테이블'!$H$10+F$5*'수학 표준점수 테이블'!$H$12+'수학 표준점수 테이블'!$H$15,0))</f>
        <v>110</v>
      </c>
      <c r="G52" s="70">
        <f>IF(OR($B52-G$5&gt;74, $B52-G$5=73, $B52-G$5=1, $B52-G$5&lt;0),"",ROUND(($B52-G$5)*'수학 표준점수 테이블'!$H$10+G$5*'수학 표준점수 테이블'!$H$12+'수학 표준점수 테이블'!$H$15,0))</f>
        <v>110</v>
      </c>
      <c r="H52" s="70">
        <f>IF(OR($B52-H$5&gt;74, $B52-H$5=73, $B52-H$5=1, $B52-H$5&lt;0),"",ROUND(($B52-H$5)*'수학 표준점수 테이블'!$H$10+H$5*'수학 표준점수 테이블'!$H$12+'수학 표준점수 테이블'!$H$15,0))</f>
        <v>110</v>
      </c>
      <c r="I52" s="70">
        <f>IF(OR($B52-I$5&gt;74, $B52-I$5=73, $B52-I$5=1, $B52-I$5&lt;0),"",ROUND(($B52-I$5)*'수학 표준점수 테이블'!$H$10+I$5*'수학 표준점수 테이블'!$H$12+'수학 표준점수 테이블'!$H$15,0))</f>
        <v>110</v>
      </c>
      <c r="J52" s="70">
        <f>IF(OR($B52-J$5&gt;74, $B52-J$5=73, $B52-J$5=1, $B52-J$5&lt;0),"",ROUND(($B52-J$5)*'수학 표준점수 테이블'!$H$10+J$5*'수학 표준점수 테이블'!$H$12+'수학 표준점수 테이블'!$H$15,0))</f>
        <v>110</v>
      </c>
      <c r="K52" s="70">
        <f>IF(OR($B52-K$5&gt;74, $B52-K$5=73, $B52-K$5=1, $B52-K$5&lt;0),"",ROUND(($B52-K$5)*'수학 표준점수 테이블'!$H$10+K$5*'수학 표준점수 테이블'!$H$12+'수학 표준점수 테이블'!$H$15,0))</f>
        <v>110</v>
      </c>
      <c r="L52" s="70">
        <f>IF(OR($B52-L$5&gt;74, $B52-L$5=73, $B52-L$5=1, $B52-L$5&lt;0),"",ROUND(($B52-L$5)*'수학 표준점수 테이블'!$H$10+L$5*'수학 표준점수 테이블'!$H$12+'수학 표준점수 테이블'!$H$15,0))</f>
        <v>110</v>
      </c>
      <c r="M52" s="70">
        <f>IF(OR($B52-M$5&gt;74, $B52-M$5=73, $B52-M$5=1, $B52-M$5&lt;0),"",ROUND(($B52-M$5)*'수학 표준점수 테이블'!$H$10+M$5*'수학 표준점수 테이블'!$H$12+'수학 표준점수 테이블'!$H$15,0))</f>
        <v>109</v>
      </c>
      <c r="N52" s="70">
        <f>IF(OR($B52-N$5&gt;74, $B52-N$5=73, $B52-N$5=1, $B52-N$5&lt;0),"",ROUND(($B52-N$5)*'수학 표준점수 테이블'!$H$10+N$5*'수학 표준점수 테이블'!$H$12+'수학 표준점수 테이블'!$H$15,0))</f>
        <v>109</v>
      </c>
      <c r="O52" s="70">
        <f>IF(OR($B52-O$5&gt;74, $B52-O$5=73, $B52-O$5=1, $B52-O$5&lt;0),"",ROUND(($B52-O$5)*'수학 표준점수 테이블'!$H$10+O$5*'수학 표준점수 테이블'!$H$12+'수학 표준점수 테이블'!$H$15,0))</f>
        <v>109</v>
      </c>
      <c r="P52" s="70">
        <f>IF(OR($B52-P$5&gt;74, $B52-P$5=73, $B52-P$5=1, $B52-P$5&lt;0),"",ROUND(($B52-P$5)*'수학 표준점수 테이블'!$H$10+P$5*'수학 표준점수 테이블'!$H$12+'수학 표준점수 테이블'!$H$15,0))</f>
        <v>109</v>
      </c>
      <c r="Q52" s="70">
        <f>IF(OR($B52-Q$5&gt;74, $B52-Q$5=73, $B52-Q$5=1, $B52-Q$5&lt;0),"",ROUND(($B52-Q$5)*'수학 표준점수 테이블'!$H$10+Q$5*'수학 표준점수 테이블'!$H$12+'수학 표준점수 테이블'!$H$15,0))</f>
        <v>109</v>
      </c>
      <c r="R52" s="70">
        <f>IF(OR($B52-R$5&gt;74, $B52-R$5=73, $B52-R$5=1, $B52-R$5&lt;0),"",ROUND(($B52-R$5)*'수학 표준점수 테이블'!$H$10+R$5*'수학 표준점수 테이블'!$H$12+'수학 표준점수 테이블'!$H$15,0))</f>
        <v>109</v>
      </c>
      <c r="S52" s="70">
        <f>IF(OR($B52-S$5&gt;74, $B52-S$5=73, $B52-S$5=1, $B52-S$5&lt;0),"",ROUND(($B52-S$5)*'수학 표준점수 테이블'!$H$10+S$5*'수학 표준점수 테이블'!$H$12+'수학 표준점수 테이블'!$H$15,0))</f>
        <v>109</v>
      </c>
      <c r="T52" s="70">
        <f>IF(OR($B52-T$5&gt;74, $B52-T$5=73, $B52-T$5=1, $B52-T$5&lt;0),"",ROUND(($B52-T$5)*'수학 표준점수 테이블'!$H$10+T$5*'수학 표준점수 테이블'!$H$12+'수학 표준점수 테이블'!$H$15,0))</f>
        <v>109</v>
      </c>
      <c r="U52" s="70">
        <f>IF(OR($B52-U$5&gt;74, $B52-U$5=73, $B52-U$5=1, $B52-U$5&lt;0),"",ROUND(($B52-U$5)*'수학 표준점수 테이블'!$H$10+U$5*'수학 표준점수 테이블'!$H$12+'수학 표준점수 테이블'!$H$15,0))</f>
        <v>109</v>
      </c>
      <c r="V52" s="70">
        <f>IF(OR($B52-V$5&gt;74, $B52-V$5=73, $B52-V$5=1, $B52-V$5&lt;0),"",ROUND(($B52-V$5)*'수학 표준점수 테이블'!$H$10+V$5*'수학 표준점수 테이블'!$H$12+'수학 표준점수 테이블'!$H$15,0))</f>
        <v>109</v>
      </c>
      <c r="W52" s="70">
        <f>IF(OR($B52-W$5&gt;74, $B52-W$5=73, $B52-W$5=1, $B52-W$5&lt;0),"",ROUND(($B52-W$5)*'수학 표준점수 테이블'!$H$10+W$5*'수학 표준점수 테이블'!$H$12+'수학 표준점수 테이블'!$H$15,0))</f>
        <v>109</v>
      </c>
      <c r="X52" s="70">
        <f>IF(OR($B52-X$5&gt;74, $B52-X$5=73, $B52-X$5=1, $B52-X$5&lt;0),"",ROUND(($B52-X$5)*'수학 표준점수 테이블'!$H$10+X$5*'수학 표준점수 테이블'!$H$12+'수학 표준점수 테이블'!$H$15,0))</f>
        <v>109</v>
      </c>
      <c r="Y52" s="70">
        <f>IF(OR($B52-Y$5&gt;74, $B52-Y$5=73, $B52-Y$5=1, $B52-Y$5&lt;0),"",ROUND(($B52-Y$5)*'수학 표준점수 테이블'!$H$10+Y$5*'수학 표준점수 테이블'!$H$12+'수학 표준점수 테이블'!$H$15,0))</f>
        <v>109</v>
      </c>
      <c r="Z52" s="70">
        <f>IF(OR($B52-Z$5&gt;74, $B52-Z$5=73, $B52-Z$5=1, $B52-Z$5&lt;0),"",ROUND(($B52-Z$5)*'수학 표준점수 테이블'!$H$10+Z$5*'수학 표준점수 테이블'!$H$12+'수학 표준점수 테이블'!$H$15,0))</f>
        <v>109</v>
      </c>
      <c r="AA52" s="71">
        <f>IF(OR($B52-AA$5&gt;74, $B52-AA$5=73, $B52-AA$5=1, $B52-AA$5&lt;0),"",ROUND(($B52-AA$5)*'수학 표준점수 테이블'!$H$10+AA$5*'수학 표준점수 테이블'!$H$12+'수학 표준점수 테이블'!$H$15,0))</f>
        <v>109</v>
      </c>
      <c r="AB52" s="34"/>
      <c r="AC52" s="34">
        <f t="shared" si="6"/>
        <v>109</v>
      </c>
      <c r="AD52" s="34">
        <f t="shared" si="7"/>
        <v>110</v>
      </c>
      <c r="AE52" s="36" t="str">
        <f t="shared" si="8"/>
        <v>109 ~ 110</v>
      </c>
      <c r="AF52" s="36">
        <f t="shared" si="4"/>
        <v>4</v>
      </c>
      <c r="AG52" s="36">
        <f t="shared" si="4"/>
        <v>4</v>
      </c>
      <c r="AH52" s="36">
        <f t="shared" si="5"/>
        <v>4</v>
      </c>
      <c r="AI52" s="194" t="str">
        <f t="shared" si="0"/>
        <v>4등급</v>
      </c>
      <c r="AJ52" s="32" t="e">
        <f>IF(AC52=AD52,VLOOKUP(AE52,'인원 입력 기능'!$B$5:$F$102,6,0), VLOOKUP(AC52,'인원 입력 기능'!$B$5:$F$102,6,0)&amp;" ~ "&amp;VLOOKUP(AD52,'인원 입력 기능'!$B$5:$F$102,6,0))</f>
        <v>#REF!</v>
      </c>
    </row>
    <row r="53" spans="1:36">
      <c r="A53" s="16"/>
      <c r="B53" s="85">
        <v>53</v>
      </c>
      <c r="C53" s="70">
        <f>IF(OR($B53-C$5&gt;74, $B53-C$5=73, $B53-C$5=1, $B53-C$5&lt;0),"",ROUND(($B53-C$5)*'수학 표준점수 테이블'!$H$10+C$5*'수학 표준점수 테이블'!$H$12+'수학 표준점수 테이블'!$H$15,0))</f>
        <v>109</v>
      </c>
      <c r="D53" s="70">
        <f>IF(OR($B53-D$5&gt;74, $B53-D$5=73, $B53-D$5=1, $B53-D$5&lt;0),"",ROUND(($B53-D$5)*'수학 표준점수 테이블'!$H$10+D$5*'수학 표준점수 테이블'!$H$12+'수학 표준점수 테이블'!$H$15,0))</f>
        <v>109</v>
      </c>
      <c r="E53" s="70">
        <f>IF(OR($B53-E$5&gt;74, $B53-E$5=73, $B53-E$5=1, $B53-E$5&lt;0),"",ROUND(($B53-E$5)*'수학 표준점수 테이블'!$H$10+E$5*'수학 표준점수 테이블'!$H$12+'수학 표준점수 테이블'!$H$15,0))</f>
        <v>109</v>
      </c>
      <c r="F53" s="70">
        <f>IF(OR($B53-F$5&gt;74, $B53-F$5=73, $B53-F$5=1, $B53-F$5&lt;0),"",ROUND(($B53-F$5)*'수학 표준점수 테이블'!$H$10+F$5*'수학 표준점수 테이블'!$H$12+'수학 표준점수 테이블'!$H$15,0))</f>
        <v>109</v>
      </c>
      <c r="G53" s="70">
        <f>IF(OR($B53-G$5&gt;74, $B53-G$5=73, $B53-G$5=1, $B53-G$5&lt;0),"",ROUND(($B53-G$5)*'수학 표준점수 테이블'!$H$10+G$5*'수학 표준점수 테이블'!$H$12+'수학 표준점수 테이블'!$H$15,0))</f>
        <v>109</v>
      </c>
      <c r="H53" s="70">
        <f>IF(OR($B53-H$5&gt;74, $B53-H$5=73, $B53-H$5=1, $B53-H$5&lt;0),"",ROUND(($B53-H$5)*'수학 표준점수 테이블'!$H$10+H$5*'수학 표준점수 테이블'!$H$12+'수학 표준점수 테이블'!$H$15,0))</f>
        <v>109</v>
      </c>
      <c r="I53" s="70">
        <f>IF(OR($B53-I$5&gt;74, $B53-I$5=73, $B53-I$5=1, $B53-I$5&lt;0),"",ROUND(($B53-I$5)*'수학 표준점수 테이블'!$H$10+I$5*'수학 표준점수 테이블'!$H$12+'수학 표준점수 테이블'!$H$15,0))</f>
        <v>109</v>
      </c>
      <c r="J53" s="70">
        <f>IF(OR($B53-J$5&gt;74, $B53-J$5=73, $B53-J$5=1, $B53-J$5&lt;0),"",ROUND(($B53-J$5)*'수학 표준점수 테이블'!$H$10+J$5*'수학 표준점수 테이블'!$H$12+'수학 표준점수 테이블'!$H$15,0))</f>
        <v>109</v>
      </c>
      <c r="K53" s="70">
        <f>IF(OR($B53-K$5&gt;74, $B53-K$5=73, $B53-K$5=1, $B53-K$5&lt;0),"",ROUND(($B53-K$5)*'수학 표준점수 테이블'!$H$10+K$5*'수학 표준점수 테이블'!$H$12+'수학 표준점수 테이블'!$H$15,0))</f>
        <v>109</v>
      </c>
      <c r="L53" s="70">
        <f>IF(OR($B53-L$5&gt;74, $B53-L$5=73, $B53-L$5=1, $B53-L$5&lt;0),"",ROUND(($B53-L$5)*'수학 표준점수 테이블'!$H$10+L$5*'수학 표준점수 테이블'!$H$12+'수학 표준점수 테이블'!$H$15,0))</f>
        <v>109</v>
      </c>
      <c r="M53" s="70">
        <f>IF(OR($B53-M$5&gt;74, $B53-M$5=73, $B53-M$5=1, $B53-M$5&lt;0),"",ROUND(($B53-M$5)*'수학 표준점수 테이블'!$H$10+M$5*'수학 표준점수 테이블'!$H$12+'수학 표준점수 테이블'!$H$15,0))</f>
        <v>109</v>
      </c>
      <c r="N53" s="70">
        <f>IF(OR($B53-N$5&gt;74, $B53-N$5=73, $B53-N$5=1, $B53-N$5&lt;0),"",ROUND(($B53-N$5)*'수학 표준점수 테이블'!$H$10+N$5*'수학 표준점수 테이블'!$H$12+'수학 표준점수 테이블'!$H$15,0))</f>
        <v>109</v>
      </c>
      <c r="O53" s="70">
        <f>IF(OR($B53-O$5&gt;74, $B53-O$5=73, $B53-O$5=1, $B53-O$5&lt;0),"",ROUND(($B53-O$5)*'수학 표준점수 테이블'!$H$10+O$5*'수학 표준점수 테이블'!$H$12+'수학 표준점수 테이블'!$H$15,0))</f>
        <v>109</v>
      </c>
      <c r="P53" s="70">
        <f>IF(OR($B53-P$5&gt;74, $B53-P$5=73, $B53-P$5=1, $B53-P$5&lt;0),"",ROUND(($B53-P$5)*'수학 표준점수 테이블'!$H$10+P$5*'수학 표준점수 테이블'!$H$12+'수학 표준점수 테이블'!$H$15,0))</f>
        <v>109</v>
      </c>
      <c r="Q53" s="70">
        <f>IF(OR($B53-Q$5&gt;74, $B53-Q$5=73, $B53-Q$5=1, $B53-Q$5&lt;0),"",ROUND(($B53-Q$5)*'수학 표준점수 테이블'!$H$10+Q$5*'수학 표준점수 테이블'!$H$12+'수학 표준점수 테이블'!$H$15,0))</f>
        <v>108</v>
      </c>
      <c r="R53" s="70">
        <f>IF(OR($B53-R$5&gt;74, $B53-R$5=73, $B53-R$5=1, $B53-R$5&lt;0),"",ROUND(($B53-R$5)*'수학 표준점수 테이블'!$H$10+R$5*'수학 표준점수 테이블'!$H$12+'수학 표준점수 테이블'!$H$15,0))</f>
        <v>108</v>
      </c>
      <c r="S53" s="70">
        <f>IF(OR($B53-S$5&gt;74, $B53-S$5=73, $B53-S$5=1, $B53-S$5&lt;0),"",ROUND(($B53-S$5)*'수학 표준점수 테이블'!$H$10+S$5*'수학 표준점수 테이블'!$H$12+'수학 표준점수 테이블'!$H$15,0))</f>
        <v>108</v>
      </c>
      <c r="T53" s="70">
        <f>IF(OR($B53-T$5&gt;74, $B53-T$5=73, $B53-T$5=1, $B53-T$5&lt;0),"",ROUND(($B53-T$5)*'수학 표준점수 테이블'!$H$10+T$5*'수학 표준점수 테이블'!$H$12+'수학 표준점수 테이블'!$H$15,0))</f>
        <v>108</v>
      </c>
      <c r="U53" s="70">
        <f>IF(OR($B53-U$5&gt;74, $B53-U$5=73, $B53-U$5=1, $B53-U$5&lt;0),"",ROUND(($B53-U$5)*'수학 표준점수 테이블'!$H$10+U$5*'수학 표준점수 테이블'!$H$12+'수학 표준점수 테이블'!$H$15,0))</f>
        <v>108</v>
      </c>
      <c r="V53" s="70">
        <f>IF(OR($B53-V$5&gt;74, $B53-V$5=73, $B53-V$5=1, $B53-V$5&lt;0),"",ROUND(($B53-V$5)*'수학 표준점수 테이블'!$H$10+V$5*'수학 표준점수 테이블'!$H$12+'수학 표준점수 테이블'!$H$15,0))</f>
        <v>108</v>
      </c>
      <c r="W53" s="70">
        <f>IF(OR($B53-W$5&gt;74, $B53-W$5=73, $B53-W$5=1, $B53-W$5&lt;0),"",ROUND(($B53-W$5)*'수학 표준점수 테이블'!$H$10+W$5*'수학 표준점수 테이블'!$H$12+'수학 표준점수 테이블'!$H$15,0))</f>
        <v>108</v>
      </c>
      <c r="X53" s="70">
        <f>IF(OR($B53-X$5&gt;74, $B53-X$5=73, $B53-X$5=1, $B53-X$5&lt;0),"",ROUND(($B53-X$5)*'수학 표준점수 테이블'!$H$10+X$5*'수학 표준점수 테이블'!$H$12+'수학 표준점수 테이블'!$H$15,0))</f>
        <v>108</v>
      </c>
      <c r="Y53" s="70">
        <f>IF(OR($B53-Y$5&gt;74, $B53-Y$5=73, $B53-Y$5=1, $B53-Y$5&lt;0),"",ROUND(($B53-Y$5)*'수학 표준점수 테이블'!$H$10+Y$5*'수학 표준점수 테이블'!$H$12+'수학 표준점수 테이블'!$H$15,0))</f>
        <v>108</v>
      </c>
      <c r="Z53" s="70">
        <f>IF(OR($B53-Z$5&gt;74, $B53-Z$5=73, $B53-Z$5=1, $B53-Z$5&lt;0),"",ROUND(($B53-Z$5)*'수학 표준점수 테이블'!$H$10+Z$5*'수학 표준점수 테이블'!$H$12+'수학 표준점수 테이블'!$H$15,0))</f>
        <v>108</v>
      </c>
      <c r="AA53" s="71">
        <f>IF(OR($B53-AA$5&gt;74, $B53-AA$5=73, $B53-AA$5=1, $B53-AA$5&lt;0),"",ROUND(($B53-AA$5)*'수학 표준점수 테이블'!$H$10+AA$5*'수학 표준점수 테이블'!$H$12+'수학 표준점수 테이블'!$H$15,0))</f>
        <v>108</v>
      </c>
      <c r="AB53" s="34"/>
      <c r="AC53" s="34">
        <f t="shared" si="6"/>
        <v>108</v>
      </c>
      <c r="AD53" s="34">
        <f t="shared" si="7"/>
        <v>109</v>
      </c>
      <c r="AE53" s="36" t="str">
        <f t="shared" si="8"/>
        <v>108 ~ 109</v>
      </c>
      <c r="AF53" s="36">
        <f t="shared" si="4"/>
        <v>4</v>
      </c>
      <c r="AG53" s="36">
        <f t="shared" si="4"/>
        <v>4</v>
      </c>
      <c r="AH53" s="36">
        <f t="shared" si="5"/>
        <v>4</v>
      </c>
      <c r="AI53" s="194" t="str">
        <f t="shared" si="0"/>
        <v>4등급</v>
      </c>
      <c r="AJ53" s="32" t="e">
        <f>IF(AC53=AD53,VLOOKUP(AE53,'인원 입력 기능'!$B$5:$F$102,6,0), VLOOKUP(AC53,'인원 입력 기능'!$B$5:$F$102,6,0)&amp;" ~ "&amp;VLOOKUP(AD53,'인원 입력 기능'!$B$5:$F$102,6,0))</f>
        <v>#REF!</v>
      </c>
    </row>
    <row r="54" spans="1:36">
      <c r="A54" s="16"/>
      <c r="B54" s="86">
        <v>52</v>
      </c>
      <c r="C54" s="72">
        <f>IF(OR($B54-C$5&gt;74, $B54-C$5=73, $B54-C$5=1, $B54-C$5&lt;0),"",ROUND(($B54-C$5)*'수학 표준점수 테이블'!$H$10+C$5*'수학 표준점수 테이블'!$H$12+'수학 표준점수 테이블'!$H$15,0))</f>
        <v>108</v>
      </c>
      <c r="D54" s="72">
        <f>IF(OR($B54-D$5&gt;74, $B54-D$5=73, $B54-D$5=1, $B54-D$5&lt;0),"",ROUND(($B54-D$5)*'수학 표준점수 테이블'!$H$10+D$5*'수학 표준점수 테이블'!$H$12+'수학 표준점수 테이블'!$H$15,0))</f>
        <v>108</v>
      </c>
      <c r="E54" s="72">
        <f>IF(OR($B54-E$5&gt;74, $B54-E$5=73, $B54-E$5=1, $B54-E$5&lt;0),"",ROUND(($B54-E$5)*'수학 표준점수 테이블'!$H$10+E$5*'수학 표준점수 테이블'!$H$12+'수학 표준점수 테이블'!$H$15,0))</f>
        <v>108</v>
      </c>
      <c r="F54" s="72">
        <f>IF(OR($B54-F$5&gt;74, $B54-F$5=73, $B54-F$5=1, $B54-F$5&lt;0),"",ROUND(($B54-F$5)*'수학 표준점수 테이블'!$H$10+F$5*'수학 표준점수 테이블'!$H$12+'수학 표준점수 테이블'!$H$15,0))</f>
        <v>108</v>
      </c>
      <c r="G54" s="72">
        <f>IF(OR($B54-G$5&gt;74, $B54-G$5=73, $B54-G$5=1, $B54-G$5&lt;0),"",ROUND(($B54-G$5)*'수학 표준점수 테이블'!$H$10+G$5*'수학 표준점수 테이블'!$H$12+'수학 표준점수 테이블'!$H$15,0))</f>
        <v>108</v>
      </c>
      <c r="H54" s="72">
        <f>IF(OR($B54-H$5&gt;74, $B54-H$5=73, $B54-H$5=1, $B54-H$5&lt;0),"",ROUND(($B54-H$5)*'수학 표준점수 테이블'!$H$10+H$5*'수학 표준점수 테이블'!$H$12+'수학 표준점수 테이블'!$H$15,0))</f>
        <v>108</v>
      </c>
      <c r="I54" s="72">
        <f>IF(OR($B54-I$5&gt;74, $B54-I$5=73, $B54-I$5=1, $B54-I$5&lt;0),"",ROUND(($B54-I$5)*'수학 표준점수 테이블'!$H$10+I$5*'수학 표준점수 테이블'!$H$12+'수학 표준점수 테이블'!$H$15,0))</f>
        <v>108</v>
      </c>
      <c r="J54" s="72">
        <f>IF(OR($B54-J$5&gt;74, $B54-J$5=73, $B54-J$5=1, $B54-J$5&lt;0),"",ROUND(($B54-J$5)*'수학 표준점수 테이블'!$H$10+J$5*'수학 표준점수 테이블'!$H$12+'수학 표준점수 테이블'!$H$15,0))</f>
        <v>108</v>
      </c>
      <c r="K54" s="72">
        <f>IF(OR($B54-K$5&gt;74, $B54-K$5=73, $B54-K$5=1, $B54-K$5&lt;0),"",ROUND(($B54-K$5)*'수학 표준점수 테이블'!$H$10+K$5*'수학 표준점수 테이블'!$H$12+'수학 표준점수 테이블'!$H$15,0))</f>
        <v>108</v>
      </c>
      <c r="L54" s="72">
        <f>IF(OR($B54-L$5&gt;74, $B54-L$5=73, $B54-L$5=1, $B54-L$5&lt;0),"",ROUND(($B54-L$5)*'수학 표준점수 테이블'!$H$10+L$5*'수학 표준점수 테이블'!$H$12+'수학 표준점수 테이블'!$H$15,0))</f>
        <v>108</v>
      </c>
      <c r="M54" s="72">
        <f>IF(OR($B54-M$5&gt;74, $B54-M$5=73, $B54-M$5=1, $B54-M$5&lt;0),"",ROUND(($B54-M$5)*'수학 표준점수 테이블'!$H$10+M$5*'수학 표준점수 테이블'!$H$12+'수학 표준점수 테이블'!$H$15,0))</f>
        <v>108</v>
      </c>
      <c r="N54" s="72">
        <f>IF(OR($B54-N$5&gt;74, $B54-N$5=73, $B54-N$5=1, $B54-N$5&lt;0),"",ROUND(($B54-N$5)*'수학 표준점수 테이블'!$H$10+N$5*'수학 표준점수 테이블'!$H$12+'수학 표준점수 테이블'!$H$15,0))</f>
        <v>108</v>
      </c>
      <c r="O54" s="72">
        <f>IF(OR($B54-O$5&gt;74, $B54-O$5=73, $B54-O$5=1, $B54-O$5&lt;0),"",ROUND(($B54-O$5)*'수학 표준점수 테이블'!$H$10+O$5*'수학 표준점수 테이블'!$H$12+'수학 표준점수 테이블'!$H$15,0))</f>
        <v>108</v>
      </c>
      <c r="P54" s="72">
        <f>IF(OR($B54-P$5&gt;74, $B54-P$5=73, $B54-P$5=1, $B54-P$5&lt;0),"",ROUND(($B54-P$5)*'수학 표준점수 테이블'!$H$10+P$5*'수학 표준점수 테이블'!$H$12+'수학 표준점수 테이블'!$H$15,0))</f>
        <v>108</v>
      </c>
      <c r="Q54" s="72">
        <f>IF(OR($B54-Q$5&gt;74, $B54-Q$5=73, $B54-Q$5=1, $B54-Q$5&lt;0),"",ROUND(($B54-Q$5)*'수학 표준점수 테이블'!$H$10+Q$5*'수학 표준점수 테이블'!$H$12+'수학 표준점수 테이블'!$H$15,0))</f>
        <v>108</v>
      </c>
      <c r="R54" s="72">
        <f>IF(OR($B54-R$5&gt;74, $B54-R$5=73, $B54-R$5=1, $B54-R$5&lt;0),"",ROUND(($B54-R$5)*'수학 표준점수 테이블'!$H$10+R$5*'수학 표준점수 테이블'!$H$12+'수학 표준점수 테이블'!$H$15,0))</f>
        <v>108</v>
      </c>
      <c r="S54" s="72">
        <f>IF(OR($B54-S$5&gt;74, $B54-S$5=73, $B54-S$5=1, $B54-S$5&lt;0),"",ROUND(($B54-S$5)*'수학 표준점수 테이블'!$H$10+S$5*'수학 표준점수 테이블'!$H$12+'수학 표준점수 테이블'!$H$15,0))</f>
        <v>108</v>
      </c>
      <c r="T54" s="72">
        <f>IF(OR($B54-T$5&gt;74, $B54-T$5=73, $B54-T$5=1, $B54-T$5&lt;0),"",ROUND(($B54-T$5)*'수학 표준점수 테이블'!$H$10+T$5*'수학 표준점수 테이블'!$H$12+'수학 표준점수 테이블'!$H$15,0))</f>
        <v>108</v>
      </c>
      <c r="U54" s="72">
        <f>IF(OR($B54-U$5&gt;74, $B54-U$5=73, $B54-U$5=1, $B54-U$5&lt;0),"",ROUND(($B54-U$5)*'수학 표준점수 테이블'!$H$10+U$5*'수학 표준점수 테이블'!$H$12+'수학 표준점수 테이블'!$H$15,0))</f>
        <v>107</v>
      </c>
      <c r="V54" s="72">
        <f>IF(OR($B54-V$5&gt;74, $B54-V$5=73, $B54-V$5=1, $B54-V$5&lt;0),"",ROUND(($B54-V$5)*'수학 표준점수 테이블'!$H$10+V$5*'수학 표준점수 테이블'!$H$12+'수학 표준점수 테이블'!$H$15,0))</f>
        <v>107</v>
      </c>
      <c r="W54" s="72">
        <f>IF(OR($B54-W$5&gt;74, $B54-W$5=73, $B54-W$5=1, $B54-W$5&lt;0),"",ROUND(($B54-W$5)*'수학 표준점수 테이블'!$H$10+W$5*'수학 표준점수 테이블'!$H$12+'수학 표준점수 테이블'!$H$15,0))</f>
        <v>107</v>
      </c>
      <c r="X54" s="72">
        <f>IF(OR($B54-X$5&gt;74, $B54-X$5=73, $B54-X$5=1, $B54-X$5&lt;0),"",ROUND(($B54-X$5)*'수학 표준점수 테이블'!$H$10+X$5*'수학 표준점수 테이블'!$H$12+'수학 표준점수 테이블'!$H$15,0))</f>
        <v>107</v>
      </c>
      <c r="Y54" s="72">
        <f>IF(OR($B54-Y$5&gt;74, $B54-Y$5=73, $B54-Y$5=1, $B54-Y$5&lt;0),"",ROUND(($B54-Y$5)*'수학 표준점수 테이블'!$H$10+Y$5*'수학 표준점수 테이블'!$H$12+'수학 표준점수 테이블'!$H$15,0))</f>
        <v>107</v>
      </c>
      <c r="Z54" s="72">
        <f>IF(OR($B54-Z$5&gt;74, $B54-Z$5=73, $B54-Z$5=1, $B54-Z$5&lt;0),"",ROUND(($B54-Z$5)*'수학 표준점수 테이블'!$H$10+Z$5*'수학 표준점수 테이블'!$H$12+'수학 표준점수 테이블'!$H$15,0))</f>
        <v>107</v>
      </c>
      <c r="AA54" s="73">
        <f>IF(OR($B54-AA$5&gt;74, $B54-AA$5=73, $B54-AA$5=1, $B54-AA$5&lt;0),"",ROUND(($B54-AA$5)*'수학 표준점수 테이블'!$H$10+AA$5*'수학 표준점수 테이블'!$H$12+'수학 표준점수 테이블'!$H$15,0))</f>
        <v>107</v>
      </c>
      <c r="AB54" s="34"/>
      <c r="AC54" s="34">
        <f t="shared" si="6"/>
        <v>107</v>
      </c>
      <c r="AD54" s="34">
        <f t="shared" si="7"/>
        <v>108</v>
      </c>
      <c r="AE54" s="36" t="str">
        <f t="shared" si="8"/>
        <v>107 ~ 108</v>
      </c>
      <c r="AF54" s="36">
        <f t="shared" si="4"/>
        <v>5</v>
      </c>
      <c r="AG54" s="36">
        <f t="shared" si="4"/>
        <v>4</v>
      </c>
      <c r="AH54" s="36" t="str">
        <f t="shared" si="5"/>
        <v>5 ~ 4</v>
      </c>
      <c r="AI54" s="194" t="str">
        <f t="shared" si="0"/>
        <v>조건부 4등급</v>
      </c>
      <c r="AJ54" s="32" t="e">
        <f>IF(AC54=AD54,VLOOKUP(AE54,'인원 입력 기능'!$B$5:$F$102,6,0), VLOOKUP(AC54,'인원 입력 기능'!$B$5:$F$102,6,0)&amp;" ~ "&amp;VLOOKUP(AD54,'인원 입력 기능'!$B$5:$F$102,6,0))</f>
        <v>#REF!</v>
      </c>
    </row>
    <row r="55" spans="1:36">
      <c r="A55" s="16"/>
      <c r="B55" s="86">
        <v>51</v>
      </c>
      <c r="C55" s="72">
        <f>IF(OR($B55-C$5&gt;74, $B55-C$5=73, $B55-C$5=1, $B55-C$5&lt;0),"",ROUND(($B55-C$5)*'수학 표준점수 테이블'!$H$10+C$5*'수학 표준점수 테이블'!$H$12+'수학 표준점수 테이블'!$H$15,0))</f>
        <v>108</v>
      </c>
      <c r="D55" s="72">
        <f>IF(OR($B55-D$5&gt;74, $B55-D$5=73, $B55-D$5=1, $B55-D$5&lt;0),"",ROUND(($B55-D$5)*'수학 표준점수 테이블'!$H$10+D$5*'수학 표준점수 테이블'!$H$12+'수학 표준점수 테이블'!$H$15,0))</f>
        <v>107</v>
      </c>
      <c r="E55" s="72">
        <f>IF(OR($B55-E$5&gt;74, $B55-E$5=73, $B55-E$5=1, $B55-E$5&lt;0),"",ROUND(($B55-E$5)*'수학 표준점수 테이블'!$H$10+E$5*'수학 표준점수 테이블'!$H$12+'수학 표준점수 테이블'!$H$15,0))</f>
        <v>107</v>
      </c>
      <c r="F55" s="72">
        <f>IF(OR($B55-F$5&gt;74, $B55-F$5=73, $B55-F$5=1, $B55-F$5&lt;0),"",ROUND(($B55-F$5)*'수학 표준점수 테이블'!$H$10+F$5*'수학 표준점수 테이블'!$H$12+'수학 표준점수 테이블'!$H$15,0))</f>
        <v>107</v>
      </c>
      <c r="G55" s="72">
        <f>IF(OR($B55-G$5&gt;74, $B55-G$5=73, $B55-G$5=1, $B55-G$5&lt;0),"",ROUND(($B55-G$5)*'수학 표준점수 테이블'!$H$10+G$5*'수학 표준점수 테이블'!$H$12+'수학 표준점수 테이블'!$H$15,0))</f>
        <v>107</v>
      </c>
      <c r="H55" s="72">
        <f>IF(OR($B55-H$5&gt;74, $B55-H$5=73, $B55-H$5=1, $B55-H$5&lt;0),"",ROUND(($B55-H$5)*'수학 표준점수 테이블'!$H$10+H$5*'수학 표준점수 테이블'!$H$12+'수학 표준점수 테이블'!$H$15,0))</f>
        <v>107</v>
      </c>
      <c r="I55" s="72">
        <f>IF(OR($B55-I$5&gt;74, $B55-I$5=73, $B55-I$5=1, $B55-I$5&lt;0),"",ROUND(($B55-I$5)*'수학 표준점수 테이블'!$H$10+I$5*'수학 표준점수 테이블'!$H$12+'수학 표준점수 테이블'!$H$15,0))</f>
        <v>107</v>
      </c>
      <c r="J55" s="72">
        <f>IF(OR($B55-J$5&gt;74, $B55-J$5=73, $B55-J$5=1, $B55-J$5&lt;0),"",ROUND(($B55-J$5)*'수학 표준점수 테이블'!$H$10+J$5*'수학 표준점수 테이블'!$H$12+'수학 표준점수 테이블'!$H$15,0))</f>
        <v>107</v>
      </c>
      <c r="K55" s="72">
        <f>IF(OR($B55-K$5&gt;74, $B55-K$5=73, $B55-K$5=1, $B55-K$5&lt;0),"",ROUND(($B55-K$5)*'수학 표준점수 테이블'!$H$10+K$5*'수학 표준점수 테이블'!$H$12+'수학 표준점수 테이블'!$H$15,0))</f>
        <v>107</v>
      </c>
      <c r="L55" s="72">
        <f>IF(OR($B55-L$5&gt;74, $B55-L$5=73, $B55-L$5=1, $B55-L$5&lt;0),"",ROUND(($B55-L$5)*'수학 표준점수 테이블'!$H$10+L$5*'수학 표준점수 테이블'!$H$12+'수학 표준점수 테이블'!$H$15,0))</f>
        <v>107</v>
      </c>
      <c r="M55" s="72">
        <f>IF(OR($B55-M$5&gt;74, $B55-M$5=73, $B55-M$5=1, $B55-M$5&lt;0),"",ROUND(($B55-M$5)*'수학 표준점수 테이블'!$H$10+M$5*'수학 표준점수 테이블'!$H$12+'수학 표준점수 테이블'!$H$15,0))</f>
        <v>107</v>
      </c>
      <c r="N55" s="72">
        <f>IF(OR($B55-N$5&gt;74, $B55-N$5=73, $B55-N$5=1, $B55-N$5&lt;0),"",ROUND(($B55-N$5)*'수학 표준점수 테이블'!$H$10+N$5*'수학 표준점수 테이블'!$H$12+'수학 표준점수 테이블'!$H$15,0))</f>
        <v>107</v>
      </c>
      <c r="O55" s="72">
        <f>IF(OR($B55-O$5&gt;74, $B55-O$5=73, $B55-O$5=1, $B55-O$5&lt;0),"",ROUND(($B55-O$5)*'수학 표준점수 테이블'!$H$10+O$5*'수학 표준점수 테이블'!$H$12+'수학 표준점수 테이블'!$H$15,0))</f>
        <v>107</v>
      </c>
      <c r="P55" s="72">
        <f>IF(OR($B55-P$5&gt;74, $B55-P$5=73, $B55-P$5=1, $B55-P$5&lt;0),"",ROUND(($B55-P$5)*'수학 표준점수 테이블'!$H$10+P$5*'수학 표준점수 테이블'!$H$12+'수학 표준점수 테이블'!$H$15,0))</f>
        <v>107</v>
      </c>
      <c r="Q55" s="72">
        <f>IF(OR($B55-Q$5&gt;74, $B55-Q$5=73, $B55-Q$5=1, $B55-Q$5&lt;0),"",ROUND(($B55-Q$5)*'수학 표준점수 테이블'!$H$10+Q$5*'수학 표준점수 테이블'!$H$12+'수학 표준점수 테이블'!$H$15,0))</f>
        <v>107</v>
      </c>
      <c r="R55" s="72">
        <f>IF(OR($B55-R$5&gt;74, $B55-R$5=73, $B55-R$5=1, $B55-R$5&lt;0),"",ROUND(($B55-R$5)*'수학 표준점수 테이블'!$H$10+R$5*'수학 표준점수 테이블'!$H$12+'수학 표준점수 테이블'!$H$15,0))</f>
        <v>107</v>
      </c>
      <c r="S55" s="72">
        <f>IF(OR($B55-S$5&gt;74, $B55-S$5=73, $B55-S$5=1, $B55-S$5&lt;0),"",ROUND(($B55-S$5)*'수학 표준점수 테이블'!$H$10+S$5*'수학 표준점수 테이블'!$H$12+'수학 표준점수 테이블'!$H$15,0))</f>
        <v>107</v>
      </c>
      <c r="T55" s="72">
        <f>IF(OR($B55-T$5&gt;74, $B55-T$5=73, $B55-T$5=1, $B55-T$5&lt;0),"",ROUND(($B55-T$5)*'수학 표준점수 테이블'!$H$10+T$5*'수학 표준점수 테이블'!$H$12+'수학 표준점수 테이블'!$H$15,0))</f>
        <v>107</v>
      </c>
      <c r="U55" s="72">
        <f>IF(OR($B55-U$5&gt;74, $B55-U$5=73, $B55-U$5=1, $B55-U$5&lt;0),"",ROUND(($B55-U$5)*'수학 표준점수 테이블'!$H$10+U$5*'수학 표준점수 테이블'!$H$12+'수학 표준점수 테이블'!$H$15,0))</f>
        <v>107</v>
      </c>
      <c r="V55" s="72">
        <f>IF(OR($B55-V$5&gt;74, $B55-V$5=73, $B55-V$5=1, $B55-V$5&lt;0),"",ROUND(($B55-V$5)*'수학 표준점수 테이블'!$H$10+V$5*'수학 표준점수 테이블'!$H$12+'수학 표준점수 테이블'!$H$15,0))</f>
        <v>107</v>
      </c>
      <c r="W55" s="72">
        <f>IF(OR($B55-W$5&gt;74, $B55-W$5=73, $B55-W$5=1, $B55-W$5&lt;0),"",ROUND(($B55-W$5)*'수학 표준점수 테이블'!$H$10+W$5*'수학 표준점수 테이블'!$H$12+'수학 표준점수 테이블'!$H$15,0))</f>
        <v>107</v>
      </c>
      <c r="X55" s="72">
        <f>IF(OR($B55-X$5&gt;74, $B55-X$5=73, $B55-X$5=1, $B55-X$5&lt;0),"",ROUND(($B55-X$5)*'수학 표준점수 테이블'!$H$10+X$5*'수학 표준점수 테이블'!$H$12+'수학 표준점수 테이블'!$H$15,0))</f>
        <v>107</v>
      </c>
      <c r="Y55" s="72">
        <f>IF(OR($B55-Y$5&gt;74, $B55-Y$5=73, $B55-Y$5=1, $B55-Y$5&lt;0),"",ROUND(($B55-Y$5)*'수학 표준점수 테이블'!$H$10+Y$5*'수학 표준점수 테이블'!$H$12+'수학 표준점수 테이블'!$H$15,0))</f>
        <v>106</v>
      </c>
      <c r="Z55" s="72">
        <f>IF(OR($B55-Z$5&gt;74, $B55-Z$5=73, $B55-Z$5=1, $B55-Z$5&lt;0),"",ROUND(($B55-Z$5)*'수학 표준점수 테이블'!$H$10+Z$5*'수학 표준점수 테이블'!$H$12+'수학 표준점수 테이블'!$H$15,0))</f>
        <v>106</v>
      </c>
      <c r="AA55" s="73">
        <f>IF(OR($B55-AA$5&gt;74, $B55-AA$5=73, $B55-AA$5=1, $B55-AA$5&lt;0),"",ROUND(($B55-AA$5)*'수학 표준점수 테이블'!$H$10+AA$5*'수학 표준점수 테이블'!$H$12+'수학 표준점수 테이블'!$H$15,0))</f>
        <v>106</v>
      </c>
      <c r="AB55" s="34"/>
      <c r="AC55" s="34">
        <f t="shared" si="6"/>
        <v>106</v>
      </c>
      <c r="AD55" s="34">
        <f t="shared" si="7"/>
        <v>108</v>
      </c>
      <c r="AE55" s="36" t="str">
        <f t="shared" si="8"/>
        <v>106 ~ 108</v>
      </c>
      <c r="AF55" s="36">
        <f t="shared" si="4"/>
        <v>5</v>
      </c>
      <c r="AG55" s="36">
        <f t="shared" si="4"/>
        <v>4</v>
      </c>
      <c r="AH55" s="36" t="str">
        <f t="shared" si="5"/>
        <v>5 ~ 4</v>
      </c>
      <c r="AI55" s="194" t="str">
        <f t="shared" si="0"/>
        <v>조건부 4등급</v>
      </c>
      <c r="AJ55" s="32" t="e">
        <f>IF(AC55=AD55,VLOOKUP(AE55,'인원 입력 기능'!$B$5:$F$102,6,0), VLOOKUP(AC55,'인원 입력 기능'!$B$5:$F$102,6,0)&amp;" ~ "&amp;VLOOKUP(AD55,'인원 입력 기능'!$B$5:$F$102,6,0))</f>
        <v>#REF!</v>
      </c>
    </row>
    <row r="56" spans="1:36">
      <c r="A56" s="16"/>
      <c r="B56" s="86">
        <v>50</v>
      </c>
      <c r="C56" s="72">
        <f>IF(OR($B56-C$5&gt;74, $B56-C$5=73, $B56-C$5=1, $B56-C$5&lt;0),"",ROUND(($B56-C$5)*'수학 표준점수 테이블'!$H$10+C$5*'수학 표준점수 테이블'!$H$12+'수학 표준점수 테이블'!$H$15,0))</f>
        <v>107</v>
      </c>
      <c r="D56" s="72">
        <f>IF(OR($B56-D$5&gt;74, $B56-D$5=73, $B56-D$5=1, $B56-D$5&lt;0),"",ROUND(($B56-D$5)*'수학 표준점수 테이블'!$H$10+D$5*'수학 표준점수 테이블'!$H$12+'수학 표준점수 테이블'!$H$15,0))</f>
        <v>107</v>
      </c>
      <c r="E56" s="72">
        <f>IF(OR($B56-E$5&gt;74, $B56-E$5=73, $B56-E$5=1, $B56-E$5&lt;0),"",ROUND(($B56-E$5)*'수학 표준점수 테이블'!$H$10+E$5*'수학 표준점수 테이블'!$H$12+'수학 표준점수 테이블'!$H$15,0))</f>
        <v>107</v>
      </c>
      <c r="F56" s="72">
        <f>IF(OR($B56-F$5&gt;74, $B56-F$5=73, $B56-F$5=1, $B56-F$5&lt;0),"",ROUND(($B56-F$5)*'수학 표준점수 테이블'!$H$10+F$5*'수학 표준점수 테이블'!$H$12+'수학 표준점수 테이블'!$H$15,0))</f>
        <v>107</v>
      </c>
      <c r="G56" s="72">
        <f>IF(OR($B56-G$5&gt;74, $B56-G$5=73, $B56-G$5=1, $B56-G$5&lt;0),"",ROUND(($B56-G$5)*'수학 표준점수 테이블'!$H$10+G$5*'수학 표준점수 테이블'!$H$12+'수학 표준점수 테이블'!$H$15,0))</f>
        <v>107</v>
      </c>
      <c r="H56" s="72">
        <f>IF(OR($B56-H$5&gt;74, $B56-H$5=73, $B56-H$5=1, $B56-H$5&lt;0),"",ROUND(($B56-H$5)*'수학 표준점수 테이블'!$H$10+H$5*'수학 표준점수 테이블'!$H$12+'수학 표준점수 테이블'!$H$15,0))</f>
        <v>106</v>
      </c>
      <c r="I56" s="72">
        <f>IF(OR($B56-I$5&gt;74, $B56-I$5=73, $B56-I$5=1, $B56-I$5&lt;0),"",ROUND(($B56-I$5)*'수학 표준점수 테이블'!$H$10+I$5*'수학 표준점수 테이블'!$H$12+'수학 표준점수 테이블'!$H$15,0))</f>
        <v>106</v>
      </c>
      <c r="J56" s="72">
        <f>IF(OR($B56-J$5&gt;74, $B56-J$5=73, $B56-J$5=1, $B56-J$5&lt;0),"",ROUND(($B56-J$5)*'수학 표준점수 테이블'!$H$10+J$5*'수학 표준점수 테이블'!$H$12+'수학 표준점수 테이블'!$H$15,0))</f>
        <v>106</v>
      </c>
      <c r="K56" s="72">
        <f>IF(OR($B56-K$5&gt;74, $B56-K$5=73, $B56-K$5=1, $B56-K$5&lt;0),"",ROUND(($B56-K$5)*'수학 표준점수 테이블'!$H$10+K$5*'수학 표준점수 테이블'!$H$12+'수학 표준점수 테이블'!$H$15,0))</f>
        <v>106</v>
      </c>
      <c r="L56" s="72">
        <f>IF(OR($B56-L$5&gt;74, $B56-L$5=73, $B56-L$5=1, $B56-L$5&lt;0),"",ROUND(($B56-L$5)*'수학 표준점수 테이블'!$H$10+L$5*'수학 표준점수 테이블'!$H$12+'수학 표준점수 테이블'!$H$15,0))</f>
        <v>106</v>
      </c>
      <c r="M56" s="72">
        <f>IF(OR($B56-M$5&gt;74, $B56-M$5=73, $B56-M$5=1, $B56-M$5&lt;0),"",ROUND(($B56-M$5)*'수학 표준점수 테이블'!$H$10+M$5*'수학 표준점수 테이블'!$H$12+'수학 표준점수 테이블'!$H$15,0))</f>
        <v>106</v>
      </c>
      <c r="N56" s="72">
        <f>IF(OR($B56-N$5&gt;74, $B56-N$5=73, $B56-N$5=1, $B56-N$5&lt;0),"",ROUND(($B56-N$5)*'수학 표준점수 테이블'!$H$10+N$5*'수학 표준점수 테이블'!$H$12+'수학 표준점수 테이블'!$H$15,0))</f>
        <v>106</v>
      </c>
      <c r="O56" s="72">
        <f>IF(OR($B56-O$5&gt;74, $B56-O$5=73, $B56-O$5=1, $B56-O$5&lt;0),"",ROUND(($B56-O$5)*'수학 표준점수 테이블'!$H$10+O$5*'수학 표준점수 테이블'!$H$12+'수학 표준점수 테이블'!$H$15,0))</f>
        <v>106</v>
      </c>
      <c r="P56" s="72">
        <f>IF(OR($B56-P$5&gt;74, $B56-P$5=73, $B56-P$5=1, $B56-P$5&lt;0),"",ROUND(($B56-P$5)*'수학 표준점수 테이블'!$H$10+P$5*'수학 표준점수 테이블'!$H$12+'수학 표준점수 테이블'!$H$15,0))</f>
        <v>106</v>
      </c>
      <c r="Q56" s="72">
        <f>IF(OR($B56-Q$5&gt;74, $B56-Q$5=73, $B56-Q$5=1, $B56-Q$5&lt;0),"",ROUND(($B56-Q$5)*'수학 표준점수 테이블'!$H$10+Q$5*'수학 표준점수 테이블'!$H$12+'수학 표준점수 테이블'!$H$15,0))</f>
        <v>106</v>
      </c>
      <c r="R56" s="72">
        <f>IF(OR($B56-R$5&gt;74, $B56-R$5=73, $B56-R$5=1, $B56-R$5&lt;0),"",ROUND(($B56-R$5)*'수학 표준점수 테이블'!$H$10+R$5*'수학 표준점수 테이블'!$H$12+'수학 표준점수 테이블'!$H$15,0))</f>
        <v>106</v>
      </c>
      <c r="S56" s="72">
        <f>IF(OR($B56-S$5&gt;74, $B56-S$5=73, $B56-S$5=1, $B56-S$5&lt;0),"",ROUND(($B56-S$5)*'수학 표준점수 테이블'!$H$10+S$5*'수학 표준점수 테이블'!$H$12+'수학 표준점수 테이블'!$H$15,0))</f>
        <v>106</v>
      </c>
      <c r="T56" s="72">
        <f>IF(OR($B56-T$5&gt;74, $B56-T$5=73, $B56-T$5=1, $B56-T$5&lt;0),"",ROUND(($B56-T$5)*'수학 표준점수 테이블'!$H$10+T$5*'수학 표준점수 테이블'!$H$12+'수학 표준점수 테이블'!$H$15,0))</f>
        <v>106</v>
      </c>
      <c r="U56" s="72">
        <f>IF(OR($B56-U$5&gt;74, $B56-U$5=73, $B56-U$5=1, $B56-U$5&lt;0),"",ROUND(($B56-U$5)*'수학 표준점수 테이블'!$H$10+U$5*'수학 표준점수 테이블'!$H$12+'수학 표준점수 테이블'!$H$15,0))</f>
        <v>106</v>
      </c>
      <c r="V56" s="72">
        <f>IF(OR($B56-V$5&gt;74, $B56-V$5=73, $B56-V$5=1, $B56-V$5&lt;0),"",ROUND(($B56-V$5)*'수학 표준점수 테이블'!$H$10+V$5*'수학 표준점수 테이블'!$H$12+'수학 표준점수 테이블'!$H$15,0))</f>
        <v>106</v>
      </c>
      <c r="W56" s="72">
        <f>IF(OR($B56-W$5&gt;74, $B56-W$5=73, $B56-W$5=1, $B56-W$5&lt;0),"",ROUND(($B56-W$5)*'수학 표준점수 테이블'!$H$10+W$5*'수학 표준점수 테이블'!$H$12+'수학 표준점수 테이블'!$H$15,0))</f>
        <v>106</v>
      </c>
      <c r="X56" s="72">
        <f>IF(OR($B56-X$5&gt;74, $B56-X$5=73, $B56-X$5=1, $B56-X$5&lt;0),"",ROUND(($B56-X$5)*'수학 표준점수 테이블'!$H$10+X$5*'수학 표준점수 테이블'!$H$12+'수학 표준점수 테이블'!$H$15,0))</f>
        <v>106</v>
      </c>
      <c r="Y56" s="72">
        <f>IF(OR($B56-Y$5&gt;74, $B56-Y$5=73, $B56-Y$5=1, $B56-Y$5&lt;0),"",ROUND(($B56-Y$5)*'수학 표준점수 테이블'!$H$10+Y$5*'수학 표준점수 테이블'!$H$12+'수학 표준점수 테이블'!$H$15,0))</f>
        <v>106</v>
      </c>
      <c r="Z56" s="72">
        <f>IF(OR($B56-Z$5&gt;74, $B56-Z$5=73, $B56-Z$5=1, $B56-Z$5&lt;0),"",ROUND(($B56-Z$5)*'수학 표준점수 테이블'!$H$10+Z$5*'수학 표준점수 테이블'!$H$12+'수학 표준점수 테이블'!$H$15,0))</f>
        <v>106</v>
      </c>
      <c r="AA56" s="73">
        <f>IF(OR($B56-AA$5&gt;74, $B56-AA$5=73, $B56-AA$5=1, $B56-AA$5&lt;0),"",ROUND(($B56-AA$5)*'수학 표준점수 테이블'!$H$10+AA$5*'수학 표준점수 테이블'!$H$12+'수학 표준점수 테이블'!$H$15,0))</f>
        <v>106</v>
      </c>
      <c r="AB56" s="34"/>
      <c r="AC56" s="34">
        <f t="shared" si="6"/>
        <v>106</v>
      </c>
      <c r="AD56" s="34">
        <f t="shared" si="7"/>
        <v>107</v>
      </c>
      <c r="AE56" s="36" t="str">
        <f t="shared" si="8"/>
        <v>106 ~ 107</v>
      </c>
      <c r="AF56" s="36">
        <f t="shared" si="4"/>
        <v>5</v>
      </c>
      <c r="AG56" s="36">
        <f t="shared" si="4"/>
        <v>5</v>
      </c>
      <c r="AH56" s="36">
        <f t="shared" si="5"/>
        <v>5</v>
      </c>
      <c r="AI56" s="194" t="str">
        <f t="shared" si="0"/>
        <v>5등급</v>
      </c>
      <c r="AJ56" s="32" t="e">
        <f>IF(AC56=AD56,VLOOKUP(AE56,'인원 입력 기능'!$B$5:$F$102,6,0), VLOOKUP(AC56,'인원 입력 기능'!$B$5:$F$102,6,0)&amp;" ~ "&amp;VLOOKUP(AD56,'인원 입력 기능'!$B$5:$F$102,6,0))</f>
        <v>#REF!</v>
      </c>
    </row>
    <row r="57" spans="1:36">
      <c r="A57" s="16"/>
      <c r="B57" s="86">
        <v>49</v>
      </c>
      <c r="C57" s="72">
        <f>IF(OR($B57-C$5&gt;74, $B57-C$5=73, $B57-C$5=1, $B57-C$5&lt;0),"",ROUND(($B57-C$5)*'수학 표준점수 테이블'!$H$10+C$5*'수학 표준점수 테이블'!$H$12+'수학 표준점수 테이블'!$H$15,0))</f>
        <v>106</v>
      </c>
      <c r="D57" s="72">
        <f>IF(OR($B57-D$5&gt;74, $B57-D$5=73, $B57-D$5=1, $B57-D$5&lt;0),"",ROUND(($B57-D$5)*'수학 표준점수 테이블'!$H$10+D$5*'수학 표준점수 테이블'!$H$12+'수학 표준점수 테이블'!$H$15,0))</f>
        <v>106</v>
      </c>
      <c r="E57" s="72">
        <f>IF(OR($B57-E$5&gt;74, $B57-E$5=73, $B57-E$5=1, $B57-E$5&lt;0),"",ROUND(($B57-E$5)*'수학 표준점수 테이블'!$H$10+E$5*'수학 표준점수 테이블'!$H$12+'수학 표준점수 테이블'!$H$15,0))</f>
        <v>106</v>
      </c>
      <c r="F57" s="72">
        <f>IF(OR($B57-F$5&gt;74, $B57-F$5=73, $B57-F$5=1, $B57-F$5&lt;0),"",ROUND(($B57-F$5)*'수학 표준점수 테이블'!$H$10+F$5*'수학 표준점수 테이블'!$H$12+'수학 표준점수 테이블'!$H$15,0))</f>
        <v>106</v>
      </c>
      <c r="G57" s="72">
        <f>IF(OR($B57-G$5&gt;74, $B57-G$5=73, $B57-G$5=1, $B57-G$5&lt;0),"",ROUND(($B57-G$5)*'수학 표준점수 테이블'!$H$10+G$5*'수학 표준점수 테이블'!$H$12+'수학 표준점수 테이블'!$H$15,0))</f>
        <v>106</v>
      </c>
      <c r="H57" s="72">
        <f>IF(OR($B57-H$5&gt;74, $B57-H$5=73, $B57-H$5=1, $B57-H$5&lt;0),"",ROUND(($B57-H$5)*'수학 표준점수 테이블'!$H$10+H$5*'수학 표준점수 테이블'!$H$12+'수학 표준점수 테이블'!$H$15,0))</f>
        <v>106</v>
      </c>
      <c r="I57" s="72">
        <f>IF(OR($B57-I$5&gt;74, $B57-I$5=73, $B57-I$5=1, $B57-I$5&lt;0),"",ROUND(($B57-I$5)*'수학 표준점수 테이블'!$H$10+I$5*'수학 표준점수 테이블'!$H$12+'수학 표준점수 테이블'!$H$15,0))</f>
        <v>106</v>
      </c>
      <c r="J57" s="72">
        <f>IF(OR($B57-J$5&gt;74, $B57-J$5=73, $B57-J$5=1, $B57-J$5&lt;0),"",ROUND(($B57-J$5)*'수학 표준점수 테이블'!$H$10+J$5*'수학 표준점수 테이블'!$H$12+'수학 표준점수 테이블'!$H$15,0))</f>
        <v>106</v>
      </c>
      <c r="K57" s="72">
        <f>IF(OR($B57-K$5&gt;74, $B57-K$5=73, $B57-K$5=1, $B57-K$5&lt;0),"",ROUND(($B57-K$5)*'수학 표준점수 테이블'!$H$10+K$5*'수학 표준점수 테이블'!$H$12+'수학 표준점수 테이블'!$H$15,0))</f>
        <v>106</v>
      </c>
      <c r="L57" s="72">
        <f>IF(OR($B57-L$5&gt;74, $B57-L$5=73, $B57-L$5=1, $B57-L$5&lt;0),"",ROUND(($B57-L$5)*'수학 표준점수 테이블'!$H$10+L$5*'수학 표준점수 테이블'!$H$12+'수학 표준점수 테이블'!$H$15,0))</f>
        <v>105</v>
      </c>
      <c r="M57" s="72">
        <f>IF(OR($B57-M$5&gt;74, $B57-M$5=73, $B57-M$5=1, $B57-M$5&lt;0),"",ROUND(($B57-M$5)*'수학 표준점수 테이블'!$H$10+M$5*'수학 표준점수 테이블'!$H$12+'수학 표준점수 테이블'!$H$15,0))</f>
        <v>105</v>
      </c>
      <c r="N57" s="72">
        <f>IF(OR($B57-N$5&gt;74, $B57-N$5=73, $B57-N$5=1, $B57-N$5&lt;0),"",ROUND(($B57-N$5)*'수학 표준점수 테이블'!$H$10+N$5*'수학 표준점수 테이블'!$H$12+'수학 표준점수 테이블'!$H$15,0))</f>
        <v>105</v>
      </c>
      <c r="O57" s="72">
        <f>IF(OR($B57-O$5&gt;74, $B57-O$5=73, $B57-O$5=1, $B57-O$5&lt;0),"",ROUND(($B57-O$5)*'수학 표준점수 테이블'!$H$10+O$5*'수학 표준점수 테이블'!$H$12+'수학 표준점수 테이블'!$H$15,0))</f>
        <v>105</v>
      </c>
      <c r="P57" s="72">
        <f>IF(OR($B57-P$5&gt;74, $B57-P$5=73, $B57-P$5=1, $B57-P$5&lt;0),"",ROUND(($B57-P$5)*'수학 표준점수 테이블'!$H$10+P$5*'수학 표준점수 테이블'!$H$12+'수학 표준점수 테이블'!$H$15,0))</f>
        <v>105</v>
      </c>
      <c r="Q57" s="72">
        <f>IF(OR($B57-Q$5&gt;74, $B57-Q$5=73, $B57-Q$5=1, $B57-Q$5&lt;0),"",ROUND(($B57-Q$5)*'수학 표준점수 테이블'!$H$10+Q$5*'수학 표준점수 테이블'!$H$12+'수학 표준점수 테이블'!$H$15,0))</f>
        <v>105</v>
      </c>
      <c r="R57" s="72">
        <f>IF(OR($B57-R$5&gt;74, $B57-R$5=73, $B57-R$5=1, $B57-R$5&lt;0),"",ROUND(($B57-R$5)*'수학 표준점수 테이블'!$H$10+R$5*'수학 표준점수 테이블'!$H$12+'수학 표준점수 테이블'!$H$15,0))</f>
        <v>105</v>
      </c>
      <c r="S57" s="72">
        <f>IF(OR($B57-S$5&gt;74, $B57-S$5=73, $B57-S$5=1, $B57-S$5&lt;0),"",ROUND(($B57-S$5)*'수학 표준점수 테이블'!$H$10+S$5*'수학 표준점수 테이블'!$H$12+'수학 표준점수 테이블'!$H$15,0))</f>
        <v>105</v>
      </c>
      <c r="T57" s="72">
        <f>IF(OR($B57-T$5&gt;74, $B57-T$5=73, $B57-T$5=1, $B57-T$5&lt;0),"",ROUND(($B57-T$5)*'수학 표준점수 테이블'!$H$10+T$5*'수학 표준점수 테이블'!$H$12+'수학 표준점수 테이블'!$H$15,0))</f>
        <v>105</v>
      </c>
      <c r="U57" s="72">
        <f>IF(OR($B57-U$5&gt;74, $B57-U$5=73, $B57-U$5=1, $B57-U$5&lt;0),"",ROUND(($B57-U$5)*'수학 표준점수 테이블'!$H$10+U$5*'수학 표준점수 테이블'!$H$12+'수학 표준점수 테이블'!$H$15,0))</f>
        <v>105</v>
      </c>
      <c r="V57" s="72">
        <f>IF(OR($B57-V$5&gt;74, $B57-V$5=73, $B57-V$5=1, $B57-V$5&lt;0),"",ROUND(($B57-V$5)*'수학 표준점수 테이블'!$H$10+V$5*'수학 표준점수 테이블'!$H$12+'수학 표준점수 테이블'!$H$15,0))</f>
        <v>105</v>
      </c>
      <c r="W57" s="72">
        <f>IF(OR($B57-W$5&gt;74, $B57-W$5=73, $B57-W$5=1, $B57-W$5&lt;0),"",ROUND(($B57-W$5)*'수학 표준점수 테이블'!$H$10+W$5*'수학 표준점수 테이블'!$H$12+'수학 표준점수 테이블'!$H$15,0))</f>
        <v>105</v>
      </c>
      <c r="X57" s="72">
        <f>IF(OR($B57-X$5&gt;74, $B57-X$5=73, $B57-X$5=1, $B57-X$5&lt;0),"",ROUND(($B57-X$5)*'수학 표준점수 테이블'!$H$10+X$5*'수학 표준점수 테이블'!$H$12+'수학 표준점수 테이블'!$H$15,0))</f>
        <v>105</v>
      </c>
      <c r="Y57" s="72">
        <f>IF(OR($B57-Y$5&gt;74, $B57-Y$5=73, $B57-Y$5=1, $B57-Y$5&lt;0),"",ROUND(($B57-Y$5)*'수학 표준점수 테이블'!$H$10+Y$5*'수학 표준점수 테이블'!$H$12+'수학 표준점수 테이블'!$H$15,0))</f>
        <v>105</v>
      </c>
      <c r="Z57" s="72">
        <f>IF(OR($B57-Z$5&gt;74, $B57-Z$5=73, $B57-Z$5=1, $B57-Z$5&lt;0),"",ROUND(($B57-Z$5)*'수학 표준점수 테이블'!$H$10+Z$5*'수학 표준점수 테이블'!$H$12+'수학 표준점수 테이블'!$H$15,0))</f>
        <v>105</v>
      </c>
      <c r="AA57" s="73">
        <f>IF(OR($B57-AA$5&gt;74, $B57-AA$5=73, $B57-AA$5=1, $B57-AA$5&lt;0),"",ROUND(($B57-AA$5)*'수학 표준점수 테이블'!$H$10+AA$5*'수학 표준점수 테이블'!$H$12+'수학 표준점수 테이블'!$H$15,0))</f>
        <v>105</v>
      </c>
      <c r="AB57" s="34"/>
      <c r="AC57" s="34">
        <f t="shared" si="6"/>
        <v>105</v>
      </c>
      <c r="AD57" s="34">
        <f t="shared" si="7"/>
        <v>106</v>
      </c>
      <c r="AE57" s="36" t="str">
        <f t="shared" si="8"/>
        <v>105 ~ 106</v>
      </c>
      <c r="AF57" s="36">
        <f t="shared" si="4"/>
        <v>5</v>
      </c>
      <c r="AG57" s="36">
        <f t="shared" si="4"/>
        <v>5</v>
      </c>
      <c r="AH57" s="36">
        <f t="shared" si="5"/>
        <v>5</v>
      </c>
      <c r="AI57" s="194" t="str">
        <f t="shared" si="0"/>
        <v>5등급</v>
      </c>
      <c r="AJ57" s="32" t="e">
        <f>IF(AC57=AD57,VLOOKUP(AE57,'인원 입력 기능'!$B$5:$F$102,6,0), VLOOKUP(AC57,'인원 입력 기능'!$B$5:$F$102,6,0)&amp;" ~ "&amp;VLOOKUP(AD57,'인원 입력 기능'!$B$5:$F$102,6,0))</f>
        <v>#REF!</v>
      </c>
    </row>
    <row r="58" spans="1:36">
      <c r="A58" s="16"/>
      <c r="B58" s="87">
        <v>48</v>
      </c>
      <c r="C58" s="74">
        <f>IF(OR($B58-C$5&gt;74, $B58-C$5=73, $B58-C$5=1, $B58-C$5&lt;0),"",ROUND(($B58-C$5)*'수학 표준점수 테이블'!$H$10+C$5*'수학 표준점수 테이블'!$H$12+'수학 표준점수 테이블'!$H$15,0))</f>
        <v>105</v>
      </c>
      <c r="D58" s="74">
        <f>IF(OR($B58-D$5&gt;74, $B58-D$5=73, $B58-D$5=1, $B58-D$5&lt;0),"",ROUND(($B58-D$5)*'수학 표준점수 테이블'!$H$10+D$5*'수학 표준점수 테이블'!$H$12+'수학 표준점수 테이블'!$H$15,0))</f>
        <v>105</v>
      </c>
      <c r="E58" s="74">
        <f>IF(OR($B58-E$5&gt;74, $B58-E$5=73, $B58-E$5=1, $B58-E$5&lt;0),"",ROUND(($B58-E$5)*'수학 표준점수 테이블'!$H$10+E$5*'수학 표준점수 테이블'!$H$12+'수학 표준점수 테이블'!$H$15,0))</f>
        <v>105</v>
      </c>
      <c r="F58" s="74">
        <f>IF(OR($B58-F$5&gt;74, $B58-F$5=73, $B58-F$5=1, $B58-F$5&lt;0),"",ROUND(($B58-F$5)*'수학 표준점수 테이블'!$H$10+F$5*'수학 표준점수 테이블'!$H$12+'수학 표준점수 테이블'!$H$15,0))</f>
        <v>105</v>
      </c>
      <c r="G58" s="74">
        <f>IF(OR($B58-G$5&gt;74, $B58-G$5=73, $B58-G$5=1, $B58-G$5&lt;0),"",ROUND(($B58-G$5)*'수학 표준점수 테이블'!$H$10+G$5*'수학 표준점수 테이블'!$H$12+'수학 표준점수 테이블'!$H$15,0))</f>
        <v>105</v>
      </c>
      <c r="H58" s="74">
        <f>IF(OR($B58-H$5&gt;74, $B58-H$5=73, $B58-H$5=1, $B58-H$5&lt;0),"",ROUND(($B58-H$5)*'수학 표준점수 테이블'!$H$10+H$5*'수학 표준점수 테이블'!$H$12+'수학 표준점수 테이블'!$H$15,0))</f>
        <v>105</v>
      </c>
      <c r="I58" s="74">
        <f>IF(OR($B58-I$5&gt;74, $B58-I$5=73, $B58-I$5=1, $B58-I$5&lt;0),"",ROUND(($B58-I$5)*'수학 표준점수 테이블'!$H$10+I$5*'수학 표준점수 테이블'!$H$12+'수학 표준점수 테이블'!$H$15,0))</f>
        <v>105</v>
      </c>
      <c r="J58" s="74">
        <f>IF(OR($B58-J$5&gt;74, $B58-J$5=73, $B58-J$5=1, $B58-J$5&lt;0),"",ROUND(($B58-J$5)*'수학 표준점수 테이블'!$H$10+J$5*'수학 표준점수 테이블'!$H$12+'수학 표준점수 테이블'!$H$15,0))</f>
        <v>105</v>
      </c>
      <c r="K58" s="74">
        <f>IF(OR($B58-K$5&gt;74, $B58-K$5=73, $B58-K$5=1, $B58-K$5&lt;0),"",ROUND(($B58-K$5)*'수학 표준점수 테이블'!$H$10+K$5*'수학 표준점수 테이블'!$H$12+'수학 표준점수 테이블'!$H$15,0))</f>
        <v>105</v>
      </c>
      <c r="L58" s="74">
        <f>IF(OR($B58-L$5&gt;74, $B58-L$5=73, $B58-L$5=1, $B58-L$5&lt;0),"",ROUND(($B58-L$5)*'수학 표준점수 테이블'!$H$10+L$5*'수학 표준점수 테이블'!$H$12+'수학 표준점수 테이블'!$H$15,0))</f>
        <v>105</v>
      </c>
      <c r="M58" s="74">
        <f>IF(OR($B58-M$5&gt;74, $B58-M$5=73, $B58-M$5=1, $B58-M$5&lt;0),"",ROUND(($B58-M$5)*'수학 표준점수 테이블'!$H$10+M$5*'수학 표준점수 테이블'!$H$12+'수학 표준점수 테이블'!$H$15,0))</f>
        <v>105</v>
      </c>
      <c r="N58" s="74">
        <f>IF(OR($B58-N$5&gt;74, $B58-N$5=73, $B58-N$5=1, $B58-N$5&lt;0),"",ROUND(($B58-N$5)*'수학 표준점수 테이블'!$H$10+N$5*'수학 표준점수 테이블'!$H$12+'수학 표준점수 테이블'!$H$15,0))</f>
        <v>105</v>
      </c>
      <c r="O58" s="74">
        <f>IF(OR($B58-O$5&gt;74, $B58-O$5=73, $B58-O$5=1, $B58-O$5&lt;0),"",ROUND(($B58-O$5)*'수학 표준점수 테이블'!$H$10+O$5*'수학 표준점수 테이블'!$H$12+'수학 표준점수 테이블'!$H$15,0))</f>
        <v>105</v>
      </c>
      <c r="P58" s="74">
        <f>IF(OR($B58-P$5&gt;74, $B58-P$5=73, $B58-P$5=1, $B58-P$5&lt;0),"",ROUND(($B58-P$5)*'수학 표준점수 테이블'!$H$10+P$5*'수학 표준점수 테이블'!$H$12+'수학 표준점수 테이블'!$H$15,0))</f>
        <v>104</v>
      </c>
      <c r="Q58" s="74">
        <f>IF(OR($B58-Q$5&gt;74, $B58-Q$5=73, $B58-Q$5=1, $B58-Q$5&lt;0),"",ROUND(($B58-Q$5)*'수학 표준점수 테이블'!$H$10+Q$5*'수학 표준점수 테이블'!$H$12+'수학 표준점수 테이블'!$H$15,0))</f>
        <v>104</v>
      </c>
      <c r="R58" s="74">
        <f>IF(OR($B58-R$5&gt;74, $B58-R$5=73, $B58-R$5=1, $B58-R$5&lt;0),"",ROUND(($B58-R$5)*'수학 표준점수 테이블'!$H$10+R$5*'수학 표준점수 테이블'!$H$12+'수학 표준점수 테이블'!$H$15,0))</f>
        <v>104</v>
      </c>
      <c r="S58" s="74">
        <f>IF(OR($B58-S$5&gt;74, $B58-S$5=73, $B58-S$5=1, $B58-S$5&lt;0),"",ROUND(($B58-S$5)*'수학 표준점수 테이블'!$H$10+S$5*'수학 표준점수 테이블'!$H$12+'수학 표준점수 테이블'!$H$15,0))</f>
        <v>104</v>
      </c>
      <c r="T58" s="74">
        <f>IF(OR($B58-T$5&gt;74, $B58-T$5=73, $B58-T$5=1, $B58-T$5&lt;0),"",ROUND(($B58-T$5)*'수학 표준점수 테이블'!$H$10+T$5*'수학 표준점수 테이블'!$H$12+'수학 표준점수 테이블'!$H$15,0))</f>
        <v>104</v>
      </c>
      <c r="U58" s="74">
        <f>IF(OR($B58-U$5&gt;74, $B58-U$5=73, $B58-U$5=1, $B58-U$5&lt;0),"",ROUND(($B58-U$5)*'수학 표준점수 테이블'!$H$10+U$5*'수학 표준점수 테이블'!$H$12+'수학 표준점수 테이블'!$H$15,0))</f>
        <v>104</v>
      </c>
      <c r="V58" s="74">
        <f>IF(OR($B58-V$5&gt;74, $B58-V$5=73, $B58-V$5=1, $B58-V$5&lt;0),"",ROUND(($B58-V$5)*'수학 표준점수 테이블'!$H$10+V$5*'수학 표준점수 테이블'!$H$12+'수학 표준점수 테이블'!$H$15,0))</f>
        <v>104</v>
      </c>
      <c r="W58" s="74">
        <f>IF(OR($B58-W$5&gt;74, $B58-W$5=73, $B58-W$5=1, $B58-W$5&lt;0),"",ROUND(($B58-W$5)*'수학 표준점수 테이블'!$H$10+W$5*'수학 표준점수 테이블'!$H$12+'수학 표준점수 테이블'!$H$15,0))</f>
        <v>104</v>
      </c>
      <c r="X58" s="74">
        <f>IF(OR($B58-X$5&gt;74, $B58-X$5=73, $B58-X$5=1, $B58-X$5&lt;0),"",ROUND(($B58-X$5)*'수학 표준점수 테이블'!$H$10+X$5*'수학 표준점수 테이블'!$H$12+'수학 표준점수 테이블'!$H$15,0))</f>
        <v>104</v>
      </c>
      <c r="Y58" s="74">
        <f>IF(OR($B58-Y$5&gt;74, $B58-Y$5=73, $B58-Y$5=1, $B58-Y$5&lt;0),"",ROUND(($B58-Y$5)*'수학 표준점수 테이블'!$H$10+Y$5*'수학 표준점수 테이블'!$H$12+'수학 표준점수 테이블'!$H$15,0))</f>
        <v>104</v>
      </c>
      <c r="Z58" s="74">
        <f>IF(OR($B58-Z$5&gt;74, $B58-Z$5=73, $B58-Z$5=1, $B58-Z$5&lt;0),"",ROUND(($B58-Z$5)*'수학 표준점수 테이블'!$H$10+Z$5*'수학 표준점수 테이블'!$H$12+'수학 표준점수 테이블'!$H$15,0))</f>
        <v>104</v>
      </c>
      <c r="AA58" s="75">
        <f>IF(OR($B58-AA$5&gt;74, $B58-AA$5=73, $B58-AA$5=1, $B58-AA$5&lt;0),"",ROUND(($B58-AA$5)*'수학 표준점수 테이블'!$H$10+AA$5*'수학 표준점수 테이블'!$H$12+'수학 표준점수 테이블'!$H$15,0))</f>
        <v>104</v>
      </c>
      <c r="AB58" s="34"/>
      <c r="AC58" s="34">
        <f t="shared" si="6"/>
        <v>104</v>
      </c>
      <c r="AD58" s="34">
        <f t="shared" si="7"/>
        <v>105</v>
      </c>
      <c r="AE58" s="36" t="str">
        <f t="shared" si="8"/>
        <v>104 ~ 105</v>
      </c>
      <c r="AF58" s="36">
        <f t="shared" si="4"/>
        <v>5</v>
      </c>
      <c r="AG58" s="36">
        <f t="shared" si="4"/>
        <v>5</v>
      </c>
      <c r="AH58" s="36">
        <f t="shared" si="5"/>
        <v>5</v>
      </c>
      <c r="AI58" s="194" t="str">
        <f t="shared" si="0"/>
        <v>5등급</v>
      </c>
      <c r="AJ58" s="32" t="e">
        <f>IF(AC58=AD58,VLOOKUP(AE58,'인원 입력 기능'!$B$5:$F$102,6,0), VLOOKUP(AC58,'인원 입력 기능'!$B$5:$F$102,6,0)&amp;" ~ "&amp;VLOOKUP(AD58,'인원 입력 기능'!$B$5:$F$102,6,0))</f>
        <v>#REF!</v>
      </c>
    </row>
    <row r="59" spans="1:36">
      <c r="A59" s="16"/>
      <c r="B59" s="87">
        <v>47</v>
      </c>
      <c r="C59" s="74">
        <f>IF(OR($B59-C$5&gt;74, $B59-C$5=73, $B59-C$5=1, $B59-C$5&lt;0),"",ROUND(($B59-C$5)*'수학 표준점수 테이블'!$H$10+C$5*'수학 표준점수 테이블'!$H$12+'수학 표준점수 테이블'!$H$15,0))</f>
        <v>104</v>
      </c>
      <c r="D59" s="74">
        <f>IF(OR($B59-D$5&gt;74, $B59-D$5=73, $B59-D$5=1, $B59-D$5&lt;0),"",ROUND(($B59-D$5)*'수학 표준점수 테이블'!$H$10+D$5*'수학 표준점수 테이블'!$H$12+'수학 표준점수 테이블'!$H$15,0))</f>
        <v>104</v>
      </c>
      <c r="E59" s="74">
        <f>IF(OR($B59-E$5&gt;74, $B59-E$5=73, $B59-E$5=1, $B59-E$5&lt;0),"",ROUND(($B59-E$5)*'수학 표준점수 테이블'!$H$10+E$5*'수학 표준점수 테이블'!$H$12+'수학 표준점수 테이블'!$H$15,0))</f>
        <v>104</v>
      </c>
      <c r="F59" s="74">
        <f>IF(OR($B59-F$5&gt;74, $B59-F$5=73, $B59-F$5=1, $B59-F$5&lt;0),"",ROUND(($B59-F$5)*'수학 표준점수 테이블'!$H$10+F$5*'수학 표준점수 테이블'!$H$12+'수학 표준점수 테이블'!$H$15,0))</f>
        <v>104</v>
      </c>
      <c r="G59" s="74">
        <f>IF(OR($B59-G$5&gt;74, $B59-G$5=73, $B59-G$5=1, $B59-G$5&lt;0),"",ROUND(($B59-G$5)*'수학 표준점수 테이블'!$H$10+G$5*'수학 표준점수 테이블'!$H$12+'수학 표준점수 테이블'!$H$15,0))</f>
        <v>104</v>
      </c>
      <c r="H59" s="74">
        <f>IF(OR($B59-H$5&gt;74, $B59-H$5=73, $B59-H$5=1, $B59-H$5&lt;0),"",ROUND(($B59-H$5)*'수학 표준점수 테이블'!$H$10+H$5*'수학 표준점수 테이블'!$H$12+'수학 표준점수 테이블'!$H$15,0))</f>
        <v>104</v>
      </c>
      <c r="I59" s="74">
        <f>IF(OR($B59-I$5&gt;74, $B59-I$5=73, $B59-I$5=1, $B59-I$5&lt;0),"",ROUND(($B59-I$5)*'수학 표준점수 테이블'!$H$10+I$5*'수학 표준점수 테이블'!$H$12+'수학 표준점수 테이블'!$H$15,0))</f>
        <v>104</v>
      </c>
      <c r="J59" s="74">
        <f>IF(OR($B59-J$5&gt;74, $B59-J$5=73, $B59-J$5=1, $B59-J$5&lt;0),"",ROUND(($B59-J$5)*'수학 표준점수 테이블'!$H$10+J$5*'수학 표준점수 테이블'!$H$12+'수학 표준점수 테이블'!$H$15,0))</f>
        <v>104</v>
      </c>
      <c r="K59" s="74">
        <f>IF(OR($B59-K$5&gt;74, $B59-K$5=73, $B59-K$5=1, $B59-K$5&lt;0),"",ROUND(($B59-K$5)*'수학 표준점수 테이블'!$H$10+K$5*'수학 표준점수 테이블'!$H$12+'수학 표준점수 테이블'!$H$15,0))</f>
        <v>104</v>
      </c>
      <c r="L59" s="74">
        <f>IF(OR($B59-L$5&gt;74, $B59-L$5=73, $B59-L$5=1, $B59-L$5&lt;0),"",ROUND(($B59-L$5)*'수학 표준점수 테이블'!$H$10+L$5*'수학 표준점수 테이블'!$H$12+'수학 표준점수 테이블'!$H$15,0))</f>
        <v>104</v>
      </c>
      <c r="M59" s="74">
        <f>IF(OR($B59-M$5&gt;74, $B59-M$5=73, $B59-M$5=1, $B59-M$5&lt;0),"",ROUND(($B59-M$5)*'수학 표준점수 테이블'!$H$10+M$5*'수학 표준점수 테이블'!$H$12+'수학 표준점수 테이블'!$H$15,0))</f>
        <v>104</v>
      </c>
      <c r="N59" s="74">
        <f>IF(OR($B59-N$5&gt;74, $B59-N$5=73, $B59-N$5=1, $B59-N$5&lt;0),"",ROUND(($B59-N$5)*'수학 표준점수 테이블'!$H$10+N$5*'수학 표준점수 테이블'!$H$12+'수학 표준점수 테이블'!$H$15,0))</f>
        <v>104</v>
      </c>
      <c r="O59" s="74">
        <f>IF(OR($B59-O$5&gt;74, $B59-O$5=73, $B59-O$5=1, $B59-O$5&lt;0),"",ROUND(($B59-O$5)*'수학 표준점수 테이블'!$H$10+O$5*'수학 표준점수 테이블'!$H$12+'수학 표준점수 테이블'!$H$15,0))</f>
        <v>104</v>
      </c>
      <c r="P59" s="74">
        <f>IF(OR($B59-P$5&gt;74, $B59-P$5=73, $B59-P$5=1, $B59-P$5&lt;0),"",ROUND(($B59-P$5)*'수학 표준점수 테이블'!$H$10+P$5*'수학 표준점수 테이블'!$H$12+'수학 표준점수 테이블'!$H$15,0))</f>
        <v>104</v>
      </c>
      <c r="Q59" s="74">
        <f>IF(OR($B59-Q$5&gt;74, $B59-Q$5=73, $B59-Q$5=1, $B59-Q$5&lt;0),"",ROUND(($B59-Q$5)*'수학 표준점수 테이블'!$H$10+Q$5*'수학 표준점수 테이블'!$H$12+'수학 표준점수 테이블'!$H$15,0))</f>
        <v>104</v>
      </c>
      <c r="R59" s="74">
        <f>IF(OR($B59-R$5&gt;74, $B59-R$5=73, $B59-R$5=1, $B59-R$5&lt;0),"",ROUND(($B59-R$5)*'수학 표준점수 테이블'!$H$10+R$5*'수학 표준점수 테이블'!$H$12+'수학 표준점수 테이블'!$H$15,0))</f>
        <v>104</v>
      </c>
      <c r="S59" s="74">
        <f>IF(OR($B59-S$5&gt;74, $B59-S$5=73, $B59-S$5=1, $B59-S$5&lt;0),"",ROUND(($B59-S$5)*'수학 표준점수 테이블'!$H$10+S$5*'수학 표준점수 테이블'!$H$12+'수학 표준점수 테이블'!$H$15,0))</f>
        <v>104</v>
      </c>
      <c r="T59" s="74">
        <f>IF(OR($B59-T$5&gt;74, $B59-T$5=73, $B59-T$5=1, $B59-T$5&lt;0),"",ROUND(($B59-T$5)*'수학 표준점수 테이블'!$H$10+T$5*'수학 표준점수 테이블'!$H$12+'수학 표준점수 테이블'!$H$15,0))</f>
        <v>103</v>
      </c>
      <c r="U59" s="74">
        <f>IF(OR($B59-U$5&gt;74, $B59-U$5=73, $B59-U$5=1, $B59-U$5&lt;0),"",ROUND(($B59-U$5)*'수학 표준점수 테이블'!$H$10+U$5*'수학 표준점수 테이블'!$H$12+'수학 표준점수 테이블'!$H$15,0))</f>
        <v>103</v>
      </c>
      <c r="V59" s="74">
        <f>IF(OR($B59-V$5&gt;74, $B59-V$5=73, $B59-V$5=1, $B59-V$5&lt;0),"",ROUND(($B59-V$5)*'수학 표준점수 테이블'!$H$10+V$5*'수학 표준점수 테이블'!$H$12+'수학 표준점수 테이블'!$H$15,0))</f>
        <v>103</v>
      </c>
      <c r="W59" s="74">
        <f>IF(OR($B59-W$5&gt;74, $B59-W$5=73, $B59-W$5=1, $B59-W$5&lt;0),"",ROUND(($B59-W$5)*'수학 표준점수 테이블'!$H$10+W$5*'수학 표준점수 테이블'!$H$12+'수학 표준점수 테이블'!$H$15,0))</f>
        <v>103</v>
      </c>
      <c r="X59" s="74">
        <f>IF(OR($B59-X$5&gt;74, $B59-X$5=73, $B59-X$5=1, $B59-X$5&lt;0),"",ROUND(($B59-X$5)*'수학 표준점수 테이블'!$H$10+X$5*'수학 표준점수 테이블'!$H$12+'수학 표준점수 테이블'!$H$15,0))</f>
        <v>103</v>
      </c>
      <c r="Y59" s="74">
        <f>IF(OR($B59-Y$5&gt;74, $B59-Y$5=73, $B59-Y$5=1, $B59-Y$5&lt;0),"",ROUND(($B59-Y$5)*'수학 표준점수 테이블'!$H$10+Y$5*'수학 표준점수 테이블'!$H$12+'수학 표준점수 테이블'!$H$15,0))</f>
        <v>103</v>
      </c>
      <c r="Z59" s="74">
        <f>IF(OR($B59-Z$5&gt;74, $B59-Z$5=73, $B59-Z$5=1, $B59-Z$5&lt;0),"",ROUND(($B59-Z$5)*'수학 표준점수 테이블'!$H$10+Z$5*'수학 표준점수 테이블'!$H$12+'수학 표준점수 테이블'!$H$15,0))</f>
        <v>103</v>
      </c>
      <c r="AA59" s="75">
        <f>IF(OR($B59-AA$5&gt;74, $B59-AA$5=73, $B59-AA$5=1, $B59-AA$5&lt;0),"",ROUND(($B59-AA$5)*'수학 표준점수 테이블'!$H$10+AA$5*'수학 표준점수 테이블'!$H$12+'수학 표준점수 테이블'!$H$15,0))</f>
        <v>103</v>
      </c>
      <c r="AB59" s="34"/>
      <c r="AC59" s="34">
        <f t="shared" si="6"/>
        <v>103</v>
      </c>
      <c r="AD59" s="34">
        <f t="shared" si="7"/>
        <v>104</v>
      </c>
      <c r="AE59" s="36" t="str">
        <f t="shared" si="8"/>
        <v>103 ~ 104</v>
      </c>
      <c r="AF59" s="36">
        <f t="shared" si="4"/>
        <v>5</v>
      </c>
      <c r="AG59" s="36">
        <f t="shared" si="4"/>
        <v>5</v>
      </c>
      <c r="AH59" s="36">
        <f t="shared" si="5"/>
        <v>5</v>
      </c>
      <c r="AI59" s="194" t="str">
        <f t="shared" si="0"/>
        <v>5등급</v>
      </c>
      <c r="AJ59" s="32" t="e">
        <f>IF(AC59=AD59,VLOOKUP(AE59,'인원 입력 기능'!$B$5:$F$102,6,0), VLOOKUP(AC59,'인원 입력 기능'!$B$5:$F$102,6,0)&amp;" ~ "&amp;VLOOKUP(AD59,'인원 입력 기능'!$B$5:$F$102,6,0))</f>
        <v>#REF!</v>
      </c>
    </row>
    <row r="60" spans="1:36">
      <c r="A60" s="16"/>
      <c r="B60" s="87">
        <v>46</v>
      </c>
      <c r="C60" s="74">
        <f>IF(OR($B60-C$5&gt;74, $B60-C$5=73, $B60-C$5=1, $B60-C$5&lt;0),"",ROUND(($B60-C$5)*'수학 표준점수 테이블'!$H$10+C$5*'수학 표준점수 테이블'!$H$12+'수학 표준점수 테이블'!$H$15,0))</f>
        <v>104</v>
      </c>
      <c r="D60" s="74">
        <f>IF(OR($B60-D$5&gt;74, $B60-D$5=73, $B60-D$5=1, $B60-D$5&lt;0),"",ROUND(($B60-D$5)*'수학 표준점수 테이블'!$H$10+D$5*'수학 표준점수 테이블'!$H$12+'수학 표준점수 테이블'!$H$15,0))</f>
        <v>103</v>
      </c>
      <c r="E60" s="74">
        <f>IF(OR($B60-E$5&gt;74, $B60-E$5=73, $B60-E$5=1, $B60-E$5&lt;0),"",ROUND(($B60-E$5)*'수학 표준점수 테이블'!$H$10+E$5*'수학 표준점수 테이블'!$H$12+'수학 표준점수 테이블'!$H$15,0))</f>
        <v>103</v>
      </c>
      <c r="F60" s="74">
        <f>IF(OR($B60-F$5&gt;74, $B60-F$5=73, $B60-F$5=1, $B60-F$5&lt;0),"",ROUND(($B60-F$5)*'수학 표준점수 테이블'!$H$10+F$5*'수학 표준점수 테이블'!$H$12+'수학 표준점수 테이블'!$H$15,0))</f>
        <v>103</v>
      </c>
      <c r="G60" s="74">
        <f>IF(OR($B60-G$5&gt;74, $B60-G$5=73, $B60-G$5=1, $B60-G$5&lt;0),"",ROUND(($B60-G$5)*'수학 표준점수 테이블'!$H$10+G$5*'수학 표준점수 테이블'!$H$12+'수학 표준점수 테이블'!$H$15,0))</f>
        <v>103</v>
      </c>
      <c r="H60" s="74">
        <f>IF(OR($B60-H$5&gt;74, $B60-H$5=73, $B60-H$5=1, $B60-H$5&lt;0),"",ROUND(($B60-H$5)*'수학 표준점수 테이블'!$H$10+H$5*'수학 표준점수 테이블'!$H$12+'수학 표준점수 테이블'!$H$15,0))</f>
        <v>103</v>
      </c>
      <c r="I60" s="74">
        <f>IF(OR($B60-I$5&gt;74, $B60-I$5=73, $B60-I$5=1, $B60-I$5&lt;0),"",ROUND(($B60-I$5)*'수학 표준점수 테이블'!$H$10+I$5*'수학 표준점수 테이블'!$H$12+'수학 표준점수 테이블'!$H$15,0))</f>
        <v>103</v>
      </c>
      <c r="J60" s="74">
        <f>IF(OR($B60-J$5&gt;74, $B60-J$5=73, $B60-J$5=1, $B60-J$5&lt;0),"",ROUND(($B60-J$5)*'수학 표준점수 테이블'!$H$10+J$5*'수학 표준점수 테이블'!$H$12+'수학 표준점수 테이블'!$H$15,0))</f>
        <v>103</v>
      </c>
      <c r="K60" s="74">
        <f>IF(OR($B60-K$5&gt;74, $B60-K$5=73, $B60-K$5=1, $B60-K$5&lt;0),"",ROUND(($B60-K$5)*'수학 표준점수 테이블'!$H$10+K$5*'수학 표준점수 테이블'!$H$12+'수학 표준점수 테이블'!$H$15,0))</f>
        <v>103</v>
      </c>
      <c r="L60" s="74">
        <f>IF(OR($B60-L$5&gt;74, $B60-L$5=73, $B60-L$5=1, $B60-L$5&lt;0),"",ROUND(($B60-L$5)*'수학 표준점수 테이블'!$H$10+L$5*'수학 표준점수 테이블'!$H$12+'수학 표준점수 테이블'!$H$15,0))</f>
        <v>103</v>
      </c>
      <c r="M60" s="74">
        <f>IF(OR($B60-M$5&gt;74, $B60-M$5=73, $B60-M$5=1, $B60-M$5&lt;0),"",ROUND(($B60-M$5)*'수학 표준점수 테이블'!$H$10+M$5*'수학 표준점수 테이블'!$H$12+'수학 표준점수 테이블'!$H$15,0))</f>
        <v>103</v>
      </c>
      <c r="N60" s="74">
        <f>IF(OR($B60-N$5&gt;74, $B60-N$5=73, $B60-N$5=1, $B60-N$5&lt;0),"",ROUND(($B60-N$5)*'수학 표준점수 테이블'!$H$10+N$5*'수학 표준점수 테이블'!$H$12+'수학 표준점수 테이블'!$H$15,0))</f>
        <v>103</v>
      </c>
      <c r="O60" s="74">
        <f>IF(OR($B60-O$5&gt;74, $B60-O$5=73, $B60-O$5=1, $B60-O$5&lt;0),"",ROUND(($B60-O$5)*'수학 표준점수 테이블'!$H$10+O$5*'수학 표준점수 테이블'!$H$12+'수학 표준점수 테이블'!$H$15,0))</f>
        <v>103</v>
      </c>
      <c r="P60" s="74">
        <f>IF(OR($B60-P$5&gt;74, $B60-P$5=73, $B60-P$5=1, $B60-P$5&lt;0),"",ROUND(($B60-P$5)*'수학 표준점수 테이블'!$H$10+P$5*'수학 표준점수 테이블'!$H$12+'수학 표준점수 테이블'!$H$15,0))</f>
        <v>103</v>
      </c>
      <c r="Q60" s="74">
        <f>IF(OR($B60-Q$5&gt;74, $B60-Q$5=73, $B60-Q$5=1, $B60-Q$5&lt;0),"",ROUND(($B60-Q$5)*'수학 표준점수 테이블'!$H$10+Q$5*'수학 표준점수 테이블'!$H$12+'수학 표준점수 테이블'!$H$15,0))</f>
        <v>103</v>
      </c>
      <c r="R60" s="74">
        <f>IF(OR($B60-R$5&gt;74, $B60-R$5=73, $B60-R$5=1, $B60-R$5&lt;0),"",ROUND(($B60-R$5)*'수학 표준점수 테이블'!$H$10+R$5*'수학 표준점수 테이블'!$H$12+'수학 표준점수 테이블'!$H$15,0))</f>
        <v>103</v>
      </c>
      <c r="S60" s="74">
        <f>IF(OR($B60-S$5&gt;74, $B60-S$5=73, $B60-S$5=1, $B60-S$5&lt;0),"",ROUND(($B60-S$5)*'수학 표준점수 테이블'!$H$10+S$5*'수학 표준점수 테이블'!$H$12+'수학 표준점수 테이블'!$H$15,0))</f>
        <v>103</v>
      </c>
      <c r="T60" s="74">
        <f>IF(OR($B60-T$5&gt;74, $B60-T$5=73, $B60-T$5=1, $B60-T$5&lt;0),"",ROUND(($B60-T$5)*'수학 표준점수 테이블'!$H$10+T$5*'수학 표준점수 테이블'!$H$12+'수학 표준점수 테이블'!$H$15,0))</f>
        <v>103</v>
      </c>
      <c r="U60" s="74">
        <f>IF(OR($B60-U$5&gt;74, $B60-U$5=73, $B60-U$5=1, $B60-U$5&lt;0),"",ROUND(($B60-U$5)*'수학 표준점수 테이블'!$H$10+U$5*'수학 표준점수 테이블'!$H$12+'수학 표준점수 테이블'!$H$15,0))</f>
        <v>103</v>
      </c>
      <c r="V60" s="74">
        <f>IF(OR($B60-V$5&gt;74, $B60-V$5=73, $B60-V$5=1, $B60-V$5&lt;0),"",ROUND(($B60-V$5)*'수학 표준점수 테이블'!$H$10+V$5*'수학 표준점수 테이블'!$H$12+'수학 표준점수 테이블'!$H$15,0))</f>
        <v>103</v>
      </c>
      <c r="W60" s="74">
        <f>IF(OR($B60-W$5&gt;74, $B60-W$5=73, $B60-W$5=1, $B60-W$5&lt;0),"",ROUND(($B60-W$5)*'수학 표준점수 테이블'!$H$10+W$5*'수학 표준점수 테이블'!$H$12+'수학 표준점수 테이블'!$H$15,0))</f>
        <v>103</v>
      </c>
      <c r="X60" s="74">
        <f>IF(OR($B60-X$5&gt;74, $B60-X$5=73, $B60-X$5=1, $B60-X$5&lt;0),"",ROUND(($B60-X$5)*'수학 표준점수 테이블'!$H$10+X$5*'수학 표준점수 테이블'!$H$12+'수학 표준점수 테이블'!$H$15,0))</f>
        <v>102</v>
      </c>
      <c r="Y60" s="74">
        <f>IF(OR($B60-Y$5&gt;74, $B60-Y$5=73, $B60-Y$5=1, $B60-Y$5&lt;0),"",ROUND(($B60-Y$5)*'수학 표준점수 테이블'!$H$10+Y$5*'수학 표준점수 테이블'!$H$12+'수학 표준점수 테이블'!$H$15,0))</f>
        <v>102</v>
      </c>
      <c r="Z60" s="74">
        <f>IF(OR($B60-Z$5&gt;74, $B60-Z$5=73, $B60-Z$5=1, $B60-Z$5&lt;0),"",ROUND(($B60-Z$5)*'수학 표준점수 테이블'!$H$10+Z$5*'수학 표준점수 테이블'!$H$12+'수학 표준점수 테이블'!$H$15,0))</f>
        <v>102</v>
      </c>
      <c r="AA60" s="75">
        <f>IF(OR($B60-AA$5&gt;74, $B60-AA$5=73, $B60-AA$5=1, $B60-AA$5&lt;0),"",ROUND(($B60-AA$5)*'수학 표준점수 테이블'!$H$10+AA$5*'수학 표준점수 테이블'!$H$12+'수학 표준점수 테이블'!$H$15,0))</f>
        <v>102</v>
      </c>
      <c r="AB60" s="34"/>
      <c r="AC60" s="34">
        <f t="shared" si="6"/>
        <v>102</v>
      </c>
      <c r="AD60" s="34">
        <f t="shared" si="7"/>
        <v>104</v>
      </c>
      <c r="AE60" s="36" t="str">
        <f t="shared" si="8"/>
        <v>102 ~ 104</v>
      </c>
      <c r="AF60" s="36">
        <f t="shared" si="4"/>
        <v>5</v>
      </c>
      <c r="AG60" s="36">
        <f t="shared" si="4"/>
        <v>5</v>
      </c>
      <c r="AH60" s="36">
        <f t="shared" si="5"/>
        <v>5</v>
      </c>
      <c r="AI60" s="194" t="str">
        <f t="shared" si="0"/>
        <v>5등급</v>
      </c>
      <c r="AJ60" s="32" t="e">
        <f>IF(AC60=AD60,VLOOKUP(AE60,'인원 입력 기능'!$B$5:$F$102,6,0), VLOOKUP(AC60,'인원 입력 기능'!$B$5:$F$102,6,0)&amp;" ~ "&amp;VLOOKUP(AD60,'인원 입력 기능'!$B$5:$F$102,6,0))</f>
        <v>#REF!</v>
      </c>
    </row>
    <row r="61" spans="1:36">
      <c r="A61" s="16"/>
      <c r="B61" s="87">
        <v>45</v>
      </c>
      <c r="C61" s="74">
        <f>IF(OR($B61-C$5&gt;74, $B61-C$5=73, $B61-C$5=1, $B61-C$5&lt;0),"",ROUND(($B61-C$5)*'수학 표준점수 테이블'!$H$10+C$5*'수학 표준점수 테이블'!$H$12+'수학 표준점수 테이블'!$H$15,0))</f>
        <v>103</v>
      </c>
      <c r="D61" s="74">
        <f>IF(OR($B61-D$5&gt;74, $B61-D$5=73, $B61-D$5=1, $B61-D$5&lt;0),"",ROUND(($B61-D$5)*'수학 표준점수 테이블'!$H$10+D$5*'수학 표준점수 테이블'!$H$12+'수학 표준점수 테이블'!$H$15,0))</f>
        <v>103</v>
      </c>
      <c r="E61" s="74">
        <f>IF(OR($B61-E$5&gt;74, $B61-E$5=73, $B61-E$5=1, $B61-E$5&lt;0),"",ROUND(($B61-E$5)*'수학 표준점수 테이블'!$H$10+E$5*'수학 표준점수 테이블'!$H$12+'수학 표준점수 테이블'!$H$15,0))</f>
        <v>103</v>
      </c>
      <c r="F61" s="74">
        <f>IF(OR($B61-F$5&gt;74, $B61-F$5=73, $B61-F$5=1, $B61-F$5&lt;0),"",ROUND(($B61-F$5)*'수학 표준점수 테이블'!$H$10+F$5*'수학 표준점수 테이블'!$H$12+'수학 표준점수 테이블'!$H$15,0))</f>
        <v>103</v>
      </c>
      <c r="G61" s="74">
        <f>IF(OR($B61-G$5&gt;74, $B61-G$5=73, $B61-G$5=1, $B61-G$5&lt;0),"",ROUND(($B61-G$5)*'수학 표준점수 테이블'!$H$10+G$5*'수학 표준점수 테이블'!$H$12+'수학 표준점수 테이블'!$H$15,0))</f>
        <v>102</v>
      </c>
      <c r="H61" s="74">
        <f>IF(OR($B61-H$5&gt;74, $B61-H$5=73, $B61-H$5=1, $B61-H$5&lt;0),"",ROUND(($B61-H$5)*'수학 표준점수 테이블'!$H$10+H$5*'수학 표준점수 테이블'!$H$12+'수학 표준점수 테이블'!$H$15,0))</f>
        <v>102</v>
      </c>
      <c r="I61" s="74">
        <f>IF(OR($B61-I$5&gt;74, $B61-I$5=73, $B61-I$5=1, $B61-I$5&lt;0),"",ROUND(($B61-I$5)*'수학 표준점수 테이블'!$H$10+I$5*'수학 표준점수 테이블'!$H$12+'수학 표준점수 테이블'!$H$15,0))</f>
        <v>102</v>
      </c>
      <c r="J61" s="74">
        <f>IF(OR($B61-J$5&gt;74, $B61-J$5=73, $B61-J$5=1, $B61-J$5&lt;0),"",ROUND(($B61-J$5)*'수학 표준점수 테이블'!$H$10+J$5*'수학 표준점수 테이블'!$H$12+'수학 표준점수 테이블'!$H$15,0))</f>
        <v>102</v>
      </c>
      <c r="K61" s="74">
        <f>IF(OR($B61-K$5&gt;74, $B61-K$5=73, $B61-K$5=1, $B61-K$5&lt;0),"",ROUND(($B61-K$5)*'수학 표준점수 테이블'!$H$10+K$5*'수학 표준점수 테이블'!$H$12+'수학 표준점수 테이블'!$H$15,0))</f>
        <v>102</v>
      </c>
      <c r="L61" s="74">
        <f>IF(OR($B61-L$5&gt;74, $B61-L$5=73, $B61-L$5=1, $B61-L$5&lt;0),"",ROUND(($B61-L$5)*'수학 표준점수 테이블'!$H$10+L$5*'수학 표준점수 테이블'!$H$12+'수학 표준점수 테이블'!$H$15,0))</f>
        <v>102</v>
      </c>
      <c r="M61" s="74">
        <f>IF(OR($B61-M$5&gt;74, $B61-M$5=73, $B61-M$5=1, $B61-M$5&lt;0),"",ROUND(($B61-M$5)*'수학 표준점수 테이블'!$H$10+M$5*'수학 표준점수 테이블'!$H$12+'수학 표준점수 테이블'!$H$15,0))</f>
        <v>102</v>
      </c>
      <c r="N61" s="74">
        <f>IF(OR($B61-N$5&gt;74, $B61-N$5=73, $B61-N$5=1, $B61-N$5&lt;0),"",ROUND(($B61-N$5)*'수학 표준점수 테이블'!$H$10+N$5*'수학 표준점수 테이블'!$H$12+'수학 표준점수 테이블'!$H$15,0))</f>
        <v>102</v>
      </c>
      <c r="O61" s="74">
        <f>IF(OR($B61-O$5&gt;74, $B61-O$5=73, $B61-O$5=1, $B61-O$5&lt;0),"",ROUND(($B61-O$5)*'수학 표준점수 테이블'!$H$10+O$5*'수학 표준점수 테이블'!$H$12+'수학 표준점수 테이블'!$H$15,0))</f>
        <v>102</v>
      </c>
      <c r="P61" s="74">
        <f>IF(OR($B61-P$5&gt;74, $B61-P$5=73, $B61-P$5=1, $B61-P$5&lt;0),"",ROUND(($B61-P$5)*'수학 표준점수 테이블'!$H$10+P$5*'수학 표준점수 테이블'!$H$12+'수학 표준점수 테이블'!$H$15,0))</f>
        <v>102</v>
      </c>
      <c r="Q61" s="74">
        <f>IF(OR($B61-Q$5&gt;74, $B61-Q$5=73, $B61-Q$5=1, $B61-Q$5&lt;0),"",ROUND(($B61-Q$5)*'수학 표준점수 테이블'!$H$10+Q$5*'수학 표준점수 테이블'!$H$12+'수학 표준점수 테이블'!$H$15,0))</f>
        <v>102</v>
      </c>
      <c r="R61" s="74">
        <f>IF(OR($B61-R$5&gt;74, $B61-R$5=73, $B61-R$5=1, $B61-R$5&lt;0),"",ROUND(($B61-R$5)*'수학 표준점수 테이블'!$H$10+R$5*'수학 표준점수 테이블'!$H$12+'수학 표준점수 테이블'!$H$15,0))</f>
        <v>102</v>
      </c>
      <c r="S61" s="74">
        <f>IF(OR($B61-S$5&gt;74, $B61-S$5=73, $B61-S$5=1, $B61-S$5&lt;0),"",ROUND(($B61-S$5)*'수학 표준점수 테이블'!$H$10+S$5*'수학 표준점수 테이블'!$H$12+'수학 표준점수 테이블'!$H$15,0))</f>
        <v>102</v>
      </c>
      <c r="T61" s="74">
        <f>IF(OR($B61-T$5&gt;74, $B61-T$5=73, $B61-T$5=1, $B61-T$5&lt;0),"",ROUND(($B61-T$5)*'수학 표준점수 테이블'!$H$10+T$5*'수학 표준점수 테이블'!$H$12+'수학 표준점수 테이블'!$H$15,0))</f>
        <v>102</v>
      </c>
      <c r="U61" s="74">
        <f>IF(OR($B61-U$5&gt;74, $B61-U$5=73, $B61-U$5=1, $B61-U$5&lt;0),"",ROUND(($B61-U$5)*'수학 표준점수 테이블'!$H$10+U$5*'수학 표준점수 테이블'!$H$12+'수학 표준점수 테이블'!$H$15,0))</f>
        <v>102</v>
      </c>
      <c r="V61" s="74">
        <f>IF(OR($B61-V$5&gt;74, $B61-V$5=73, $B61-V$5=1, $B61-V$5&lt;0),"",ROUND(($B61-V$5)*'수학 표준점수 테이블'!$H$10+V$5*'수학 표준점수 테이블'!$H$12+'수학 표준점수 테이블'!$H$15,0))</f>
        <v>102</v>
      </c>
      <c r="W61" s="74">
        <f>IF(OR($B61-W$5&gt;74, $B61-W$5=73, $B61-W$5=1, $B61-W$5&lt;0),"",ROUND(($B61-W$5)*'수학 표준점수 테이블'!$H$10+W$5*'수학 표준점수 테이블'!$H$12+'수학 표준점수 테이블'!$H$15,0))</f>
        <v>102</v>
      </c>
      <c r="X61" s="74">
        <f>IF(OR($B61-X$5&gt;74, $B61-X$5=73, $B61-X$5=1, $B61-X$5&lt;0),"",ROUND(($B61-X$5)*'수학 표준점수 테이블'!$H$10+X$5*'수학 표준점수 테이블'!$H$12+'수학 표준점수 테이블'!$H$15,0))</f>
        <v>102</v>
      </c>
      <c r="Y61" s="74">
        <f>IF(OR($B61-Y$5&gt;74, $B61-Y$5=73, $B61-Y$5=1, $B61-Y$5&lt;0),"",ROUND(($B61-Y$5)*'수학 표준점수 테이블'!$H$10+Y$5*'수학 표준점수 테이블'!$H$12+'수학 표준점수 테이블'!$H$15,0))</f>
        <v>102</v>
      </c>
      <c r="Z61" s="74">
        <f>IF(OR($B61-Z$5&gt;74, $B61-Z$5=73, $B61-Z$5=1, $B61-Z$5&lt;0),"",ROUND(($B61-Z$5)*'수학 표준점수 테이블'!$H$10+Z$5*'수학 표준점수 테이블'!$H$12+'수학 표준점수 테이블'!$H$15,0))</f>
        <v>102</v>
      </c>
      <c r="AA61" s="75">
        <f>IF(OR($B61-AA$5&gt;74, $B61-AA$5=73, $B61-AA$5=1, $B61-AA$5&lt;0),"",ROUND(($B61-AA$5)*'수학 표준점수 테이블'!$H$10+AA$5*'수학 표준점수 테이블'!$H$12+'수학 표준점수 테이블'!$H$15,0))</f>
        <v>101</v>
      </c>
      <c r="AB61" s="34"/>
      <c r="AC61" s="34">
        <f t="shared" si="6"/>
        <v>101</v>
      </c>
      <c r="AD61" s="34">
        <f t="shared" si="7"/>
        <v>103</v>
      </c>
      <c r="AE61" s="36" t="str">
        <f t="shared" si="8"/>
        <v>101 ~ 103</v>
      </c>
      <c r="AF61" s="36">
        <f t="shared" si="4"/>
        <v>5</v>
      </c>
      <c r="AG61" s="36">
        <f t="shared" si="4"/>
        <v>5</v>
      </c>
      <c r="AH61" s="36">
        <f t="shared" si="5"/>
        <v>5</v>
      </c>
      <c r="AI61" s="194" t="str">
        <f t="shared" si="0"/>
        <v>5등급</v>
      </c>
      <c r="AJ61" s="32" t="e">
        <f>IF(AC61=AD61,VLOOKUP(AE61,'인원 입력 기능'!$B$5:$F$102,6,0), VLOOKUP(AC61,'인원 입력 기능'!$B$5:$F$102,6,0)&amp;" ~ "&amp;VLOOKUP(AD61,'인원 입력 기능'!$B$5:$F$102,6,0))</f>
        <v>#REF!</v>
      </c>
    </row>
    <row r="62" spans="1:36">
      <c r="A62" s="16"/>
      <c r="B62" s="88">
        <v>44</v>
      </c>
      <c r="C62" s="76">
        <f>IF(OR($B62-C$5&gt;74, $B62-C$5=73, $B62-C$5=1, $B62-C$5&lt;0),"",ROUND(($B62-C$5)*'수학 표준점수 테이블'!$H$10+C$5*'수학 표준점수 테이블'!$H$12+'수학 표준점수 테이블'!$H$15,0))</f>
        <v>102</v>
      </c>
      <c r="D62" s="76">
        <f>IF(OR($B62-D$5&gt;74, $B62-D$5=73, $B62-D$5=1, $B62-D$5&lt;0),"",ROUND(($B62-D$5)*'수학 표준점수 테이블'!$H$10+D$5*'수학 표준점수 테이블'!$H$12+'수학 표준점수 테이블'!$H$15,0))</f>
        <v>102</v>
      </c>
      <c r="E62" s="76">
        <f>IF(OR($B62-E$5&gt;74, $B62-E$5=73, $B62-E$5=1, $B62-E$5&lt;0),"",ROUND(($B62-E$5)*'수학 표준점수 테이블'!$H$10+E$5*'수학 표준점수 테이블'!$H$12+'수학 표준점수 테이블'!$H$15,0))</f>
        <v>102</v>
      </c>
      <c r="F62" s="76">
        <f>IF(OR($B62-F$5&gt;74, $B62-F$5=73, $B62-F$5=1, $B62-F$5&lt;0),"",ROUND(($B62-F$5)*'수학 표준점수 테이블'!$H$10+F$5*'수학 표준점수 테이블'!$H$12+'수학 표준점수 테이블'!$H$15,0))</f>
        <v>102</v>
      </c>
      <c r="G62" s="76">
        <f>IF(OR($B62-G$5&gt;74, $B62-G$5=73, $B62-G$5=1, $B62-G$5&lt;0),"",ROUND(($B62-G$5)*'수학 표준점수 테이블'!$H$10+G$5*'수학 표준점수 테이블'!$H$12+'수학 표준점수 테이블'!$H$15,0))</f>
        <v>102</v>
      </c>
      <c r="H62" s="76">
        <f>IF(OR($B62-H$5&gt;74, $B62-H$5=73, $B62-H$5=1, $B62-H$5&lt;0),"",ROUND(($B62-H$5)*'수학 표준점수 테이블'!$H$10+H$5*'수학 표준점수 테이블'!$H$12+'수학 표준점수 테이블'!$H$15,0))</f>
        <v>102</v>
      </c>
      <c r="I62" s="76">
        <f>IF(OR($B62-I$5&gt;74, $B62-I$5=73, $B62-I$5=1, $B62-I$5&lt;0),"",ROUND(($B62-I$5)*'수학 표준점수 테이블'!$H$10+I$5*'수학 표준점수 테이블'!$H$12+'수학 표준점수 테이블'!$H$15,0))</f>
        <v>102</v>
      </c>
      <c r="J62" s="76">
        <f>IF(OR($B62-J$5&gt;74, $B62-J$5=73, $B62-J$5=1, $B62-J$5&lt;0),"",ROUND(($B62-J$5)*'수학 표준점수 테이블'!$H$10+J$5*'수학 표준점수 테이블'!$H$12+'수학 표준점수 테이블'!$H$15,0))</f>
        <v>102</v>
      </c>
      <c r="K62" s="76">
        <f>IF(OR($B62-K$5&gt;74, $B62-K$5=73, $B62-K$5=1, $B62-K$5&lt;0),"",ROUND(($B62-K$5)*'수학 표준점수 테이블'!$H$10+K$5*'수학 표준점수 테이블'!$H$12+'수학 표준점수 테이블'!$H$15,0))</f>
        <v>101</v>
      </c>
      <c r="L62" s="76">
        <f>IF(OR($B62-L$5&gt;74, $B62-L$5=73, $B62-L$5=1, $B62-L$5&lt;0),"",ROUND(($B62-L$5)*'수학 표준점수 테이블'!$H$10+L$5*'수학 표준점수 테이블'!$H$12+'수학 표준점수 테이블'!$H$15,0))</f>
        <v>101</v>
      </c>
      <c r="M62" s="76">
        <f>IF(OR($B62-M$5&gt;74, $B62-M$5=73, $B62-M$5=1, $B62-M$5&lt;0),"",ROUND(($B62-M$5)*'수학 표준점수 테이블'!$H$10+M$5*'수학 표준점수 테이블'!$H$12+'수학 표준점수 테이블'!$H$15,0))</f>
        <v>101</v>
      </c>
      <c r="N62" s="76">
        <f>IF(OR($B62-N$5&gt;74, $B62-N$5=73, $B62-N$5=1, $B62-N$5&lt;0),"",ROUND(($B62-N$5)*'수학 표준점수 테이블'!$H$10+N$5*'수학 표준점수 테이블'!$H$12+'수학 표준점수 테이블'!$H$15,0))</f>
        <v>101</v>
      </c>
      <c r="O62" s="76">
        <f>IF(OR($B62-O$5&gt;74, $B62-O$5=73, $B62-O$5=1, $B62-O$5&lt;0),"",ROUND(($B62-O$5)*'수학 표준점수 테이블'!$H$10+O$5*'수학 표준점수 테이블'!$H$12+'수학 표준점수 테이블'!$H$15,0))</f>
        <v>101</v>
      </c>
      <c r="P62" s="76">
        <f>IF(OR($B62-P$5&gt;74, $B62-P$5=73, $B62-P$5=1, $B62-P$5&lt;0),"",ROUND(($B62-P$5)*'수학 표준점수 테이블'!$H$10+P$5*'수학 표준점수 테이블'!$H$12+'수학 표준점수 테이블'!$H$15,0))</f>
        <v>101</v>
      </c>
      <c r="Q62" s="76">
        <f>IF(OR($B62-Q$5&gt;74, $B62-Q$5=73, $B62-Q$5=1, $B62-Q$5&lt;0),"",ROUND(($B62-Q$5)*'수학 표준점수 테이블'!$H$10+Q$5*'수학 표준점수 테이블'!$H$12+'수학 표준점수 테이블'!$H$15,0))</f>
        <v>101</v>
      </c>
      <c r="R62" s="76">
        <f>IF(OR($B62-R$5&gt;74, $B62-R$5=73, $B62-R$5=1, $B62-R$5&lt;0),"",ROUND(($B62-R$5)*'수학 표준점수 테이블'!$H$10+R$5*'수학 표준점수 테이블'!$H$12+'수학 표준점수 테이블'!$H$15,0))</f>
        <v>101</v>
      </c>
      <c r="S62" s="76">
        <f>IF(OR($B62-S$5&gt;74, $B62-S$5=73, $B62-S$5=1, $B62-S$5&lt;0),"",ROUND(($B62-S$5)*'수학 표준점수 테이블'!$H$10+S$5*'수학 표준점수 테이블'!$H$12+'수학 표준점수 테이블'!$H$15,0))</f>
        <v>101</v>
      </c>
      <c r="T62" s="76">
        <f>IF(OR($B62-T$5&gt;74, $B62-T$5=73, $B62-T$5=1, $B62-T$5&lt;0),"",ROUND(($B62-T$5)*'수학 표준점수 테이블'!$H$10+T$5*'수학 표준점수 테이블'!$H$12+'수학 표준점수 테이블'!$H$15,0))</f>
        <v>101</v>
      </c>
      <c r="U62" s="76">
        <f>IF(OR($B62-U$5&gt;74, $B62-U$5=73, $B62-U$5=1, $B62-U$5&lt;0),"",ROUND(($B62-U$5)*'수학 표준점수 테이블'!$H$10+U$5*'수학 표준점수 테이블'!$H$12+'수학 표준점수 테이블'!$H$15,0))</f>
        <v>101</v>
      </c>
      <c r="V62" s="76">
        <f>IF(OR($B62-V$5&gt;74, $B62-V$5=73, $B62-V$5=1, $B62-V$5&lt;0),"",ROUND(($B62-V$5)*'수학 표준점수 테이블'!$H$10+V$5*'수학 표준점수 테이블'!$H$12+'수학 표준점수 테이블'!$H$15,0))</f>
        <v>101</v>
      </c>
      <c r="W62" s="76">
        <f>IF(OR($B62-W$5&gt;74, $B62-W$5=73, $B62-W$5=1, $B62-W$5&lt;0),"",ROUND(($B62-W$5)*'수학 표준점수 테이블'!$H$10+W$5*'수학 표준점수 테이블'!$H$12+'수학 표준점수 테이블'!$H$15,0))</f>
        <v>101</v>
      </c>
      <c r="X62" s="76">
        <f>IF(OR($B62-X$5&gt;74, $B62-X$5=73, $B62-X$5=1, $B62-X$5&lt;0),"",ROUND(($B62-X$5)*'수학 표준점수 테이블'!$H$10+X$5*'수학 표준점수 테이블'!$H$12+'수학 표준점수 테이블'!$H$15,0))</f>
        <v>101</v>
      </c>
      <c r="Y62" s="76">
        <f>IF(OR($B62-Y$5&gt;74, $B62-Y$5=73, $B62-Y$5=1, $B62-Y$5&lt;0),"",ROUND(($B62-Y$5)*'수학 표준점수 테이블'!$H$10+Y$5*'수학 표준점수 테이블'!$H$12+'수학 표준점수 테이블'!$H$15,0))</f>
        <v>101</v>
      </c>
      <c r="Z62" s="76">
        <f>IF(OR($B62-Z$5&gt;74, $B62-Z$5=73, $B62-Z$5=1, $B62-Z$5&lt;0),"",ROUND(($B62-Z$5)*'수학 표준점수 테이블'!$H$10+Z$5*'수학 표준점수 테이블'!$H$12+'수학 표준점수 테이블'!$H$15,0))</f>
        <v>101</v>
      </c>
      <c r="AA62" s="77">
        <f>IF(OR($B62-AA$5&gt;74, $B62-AA$5=73, $B62-AA$5=1, $B62-AA$5&lt;0),"",ROUND(($B62-AA$5)*'수학 표준점수 테이블'!$H$10+AA$5*'수학 표준점수 테이블'!$H$12+'수학 표준점수 테이블'!$H$15,0))</f>
        <v>101</v>
      </c>
      <c r="AB62" s="34"/>
      <c r="AC62" s="34">
        <f t="shared" si="6"/>
        <v>101</v>
      </c>
      <c r="AD62" s="34">
        <f t="shared" si="7"/>
        <v>102</v>
      </c>
      <c r="AE62" s="36" t="str">
        <f t="shared" si="8"/>
        <v>101 ~ 102</v>
      </c>
      <c r="AF62" s="36">
        <f t="shared" si="4"/>
        <v>5</v>
      </c>
      <c r="AG62" s="36">
        <f t="shared" si="4"/>
        <v>5</v>
      </c>
      <c r="AH62" s="36">
        <f t="shared" si="5"/>
        <v>5</v>
      </c>
      <c r="AI62" s="194" t="str">
        <f t="shared" si="0"/>
        <v>5등급</v>
      </c>
      <c r="AJ62" s="32" t="e">
        <f>IF(AC62=AD62,VLOOKUP(AE62,'인원 입력 기능'!$B$5:$F$102,6,0), VLOOKUP(AC62,'인원 입력 기능'!$B$5:$F$102,6,0)&amp;" ~ "&amp;VLOOKUP(AD62,'인원 입력 기능'!$B$5:$F$102,6,0))</f>
        <v>#REF!</v>
      </c>
    </row>
    <row r="63" spans="1:36">
      <c r="A63" s="16"/>
      <c r="B63" s="88">
        <v>43</v>
      </c>
      <c r="C63" s="76">
        <f>IF(OR($B63-C$5&gt;74, $B63-C$5=73, $B63-C$5=1, $B63-C$5&lt;0),"",ROUND(($B63-C$5)*'수학 표준점수 테이블'!$H$10+C$5*'수학 표준점수 테이블'!$H$12+'수학 표준점수 테이블'!$H$15,0))</f>
        <v>101</v>
      </c>
      <c r="D63" s="76">
        <f>IF(OR($B63-D$5&gt;74, $B63-D$5=73, $B63-D$5=1, $B63-D$5&lt;0),"",ROUND(($B63-D$5)*'수학 표준점수 테이블'!$H$10+D$5*'수학 표준점수 테이블'!$H$12+'수학 표준점수 테이블'!$H$15,0))</f>
        <v>101</v>
      </c>
      <c r="E63" s="76">
        <f>IF(OR($B63-E$5&gt;74, $B63-E$5=73, $B63-E$5=1, $B63-E$5&lt;0),"",ROUND(($B63-E$5)*'수학 표준점수 테이블'!$H$10+E$5*'수학 표준점수 테이블'!$H$12+'수학 표준점수 테이블'!$H$15,0))</f>
        <v>101</v>
      </c>
      <c r="F63" s="76">
        <f>IF(OR($B63-F$5&gt;74, $B63-F$5=73, $B63-F$5=1, $B63-F$5&lt;0),"",ROUND(($B63-F$5)*'수학 표준점수 테이블'!$H$10+F$5*'수학 표준점수 테이블'!$H$12+'수학 표준점수 테이블'!$H$15,0))</f>
        <v>101</v>
      </c>
      <c r="G63" s="76">
        <f>IF(OR($B63-G$5&gt;74, $B63-G$5=73, $B63-G$5=1, $B63-G$5&lt;0),"",ROUND(($B63-G$5)*'수학 표준점수 테이블'!$H$10+G$5*'수학 표준점수 테이블'!$H$12+'수학 표준점수 테이블'!$H$15,0))</f>
        <v>101</v>
      </c>
      <c r="H63" s="76">
        <f>IF(OR($B63-H$5&gt;74, $B63-H$5=73, $B63-H$5=1, $B63-H$5&lt;0),"",ROUND(($B63-H$5)*'수학 표준점수 테이블'!$H$10+H$5*'수학 표준점수 테이블'!$H$12+'수학 표준점수 테이블'!$H$15,0))</f>
        <v>101</v>
      </c>
      <c r="I63" s="76">
        <f>IF(OR($B63-I$5&gt;74, $B63-I$5=73, $B63-I$5=1, $B63-I$5&lt;0),"",ROUND(($B63-I$5)*'수학 표준점수 테이블'!$H$10+I$5*'수학 표준점수 테이블'!$H$12+'수학 표준점수 테이블'!$H$15,0))</f>
        <v>101</v>
      </c>
      <c r="J63" s="76">
        <f>IF(OR($B63-J$5&gt;74, $B63-J$5=73, $B63-J$5=1, $B63-J$5&lt;0),"",ROUND(($B63-J$5)*'수학 표준점수 테이블'!$H$10+J$5*'수학 표준점수 테이블'!$H$12+'수학 표준점수 테이블'!$H$15,0))</f>
        <v>101</v>
      </c>
      <c r="K63" s="76">
        <f>IF(OR($B63-K$5&gt;74, $B63-K$5=73, $B63-K$5=1, $B63-K$5&lt;0),"",ROUND(($B63-K$5)*'수학 표준점수 테이블'!$H$10+K$5*'수학 표준점수 테이블'!$H$12+'수학 표준점수 테이블'!$H$15,0))</f>
        <v>101</v>
      </c>
      <c r="L63" s="76">
        <f>IF(OR($B63-L$5&gt;74, $B63-L$5=73, $B63-L$5=1, $B63-L$5&lt;0),"",ROUND(($B63-L$5)*'수학 표준점수 테이블'!$H$10+L$5*'수학 표준점수 테이블'!$H$12+'수학 표준점수 테이블'!$H$15,0))</f>
        <v>101</v>
      </c>
      <c r="M63" s="76">
        <f>IF(OR($B63-M$5&gt;74, $B63-M$5=73, $B63-M$5=1, $B63-M$5&lt;0),"",ROUND(($B63-M$5)*'수학 표준점수 테이블'!$H$10+M$5*'수학 표준점수 테이블'!$H$12+'수학 표준점수 테이블'!$H$15,0))</f>
        <v>101</v>
      </c>
      <c r="N63" s="76">
        <f>IF(OR($B63-N$5&gt;74, $B63-N$5=73, $B63-N$5=1, $B63-N$5&lt;0),"",ROUND(($B63-N$5)*'수학 표준점수 테이블'!$H$10+N$5*'수학 표준점수 테이블'!$H$12+'수학 표준점수 테이블'!$H$15,0))</f>
        <v>101</v>
      </c>
      <c r="O63" s="76">
        <f>IF(OR($B63-O$5&gt;74, $B63-O$5=73, $B63-O$5=1, $B63-O$5&lt;0),"",ROUND(($B63-O$5)*'수학 표준점수 테이블'!$H$10+O$5*'수학 표준점수 테이블'!$H$12+'수학 표준점수 테이블'!$H$15,0))</f>
        <v>100</v>
      </c>
      <c r="P63" s="76">
        <f>IF(OR($B63-P$5&gt;74, $B63-P$5=73, $B63-P$5=1, $B63-P$5&lt;0),"",ROUND(($B63-P$5)*'수학 표준점수 테이블'!$H$10+P$5*'수학 표준점수 테이블'!$H$12+'수학 표준점수 테이블'!$H$15,0))</f>
        <v>100</v>
      </c>
      <c r="Q63" s="76">
        <f>IF(OR($B63-Q$5&gt;74, $B63-Q$5=73, $B63-Q$5=1, $B63-Q$5&lt;0),"",ROUND(($B63-Q$5)*'수학 표준점수 테이블'!$H$10+Q$5*'수학 표준점수 테이블'!$H$12+'수학 표준점수 테이블'!$H$15,0))</f>
        <v>100</v>
      </c>
      <c r="R63" s="76">
        <f>IF(OR($B63-R$5&gt;74, $B63-R$5=73, $B63-R$5=1, $B63-R$5&lt;0),"",ROUND(($B63-R$5)*'수학 표준점수 테이블'!$H$10+R$5*'수학 표준점수 테이블'!$H$12+'수학 표준점수 테이블'!$H$15,0))</f>
        <v>100</v>
      </c>
      <c r="S63" s="76">
        <f>IF(OR($B63-S$5&gt;74, $B63-S$5=73, $B63-S$5=1, $B63-S$5&lt;0),"",ROUND(($B63-S$5)*'수학 표준점수 테이블'!$H$10+S$5*'수학 표준점수 테이블'!$H$12+'수학 표준점수 테이블'!$H$15,0))</f>
        <v>100</v>
      </c>
      <c r="T63" s="76">
        <f>IF(OR($B63-T$5&gt;74, $B63-T$5=73, $B63-T$5=1, $B63-T$5&lt;0),"",ROUND(($B63-T$5)*'수학 표준점수 테이블'!$H$10+T$5*'수학 표준점수 테이블'!$H$12+'수학 표준점수 테이블'!$H$15,0))</f>
        <v>100</v>
      </c>
      <c r="U63" s="76">
        <f>IF(OR($B63-U$5&gt;74, $B63-U$5=73, $B63-U$5=1, $B63-U$5&lt;0),"",ROUND(($B63-U$5)*'수학 표준점수 테이블'!$H$10+U$5*'수학 표준점수 테이블'!$H$12+'수학 표준점수 테이블'!$H$15,0))</f>
        <v>100</v>
      </c>
      <c r="V63" s="76">
        <f>IF(OR($B63-V$5&gt;74, $B63-V$5=73, $B63-V$5=1, $B63-V$5&lt;0),"",ROUND(($B63-V$5)*'수학 표준점수 테이블'!$H$10+V$5*'수학 표준점수 테이블'!$H$12+'수학 표준점수 테이블'!$H$15,0))</f>
        <v>100</v>
      </c>
      <c r="W63" s="76">
        <f>IF(OR($B63-W$5&gt;74, $B63-W$5=73, $B63-W$5=1, $B63-W$5&lt;0),"",ROUND(($B63-W$5)*'수학 표준점수 테이블'!$H$10+W$5*'수학 표준점수 테이블'!$H$12+'수학 표준점수 테이블'!$H$15,0))</f>
        <v>100</v>
      </c>
      <c r="X63" s="76">
        <f>IF(OR($B63-X$5&gt;74, $B63-X$5=73, $B63-X$5=1, $B63-X$5&lt;0),"",ROUND(($B63-X$5)*'수학 표준점수 테이블'!$H$10+X$5*'수학 표준점수 테이블'!$H$12+'수학 표준점수 테이블'!$H$15,0))</f>
        <v>100</v>
      </c>
      <c r="Y63" s="76">
        <f>IF(OR($B63-Y$5&gt;74, $B63-Y$5=73, $B63-Y$5=1, $B63-Y$5&lt;0),"",ROUND(($B63-Y$5)*'수학 표준점수 테이블'!$H$10+Y$5*'수학 표준점수 테이블'!$H$12+'수학 표준점수 테이블'!$H$15,0))</f>
        <v>100</v>
      </c>
      <c r="Z63" s="76">
        <f>IF(OR($B63-Z$5&gt;74, $B63-Z$5=73, $B63-Z$5=1, $B63-Z$5&lt;0),"",ROUND(($B63-Z$5)*'수학 표준점수 테이블'!$H$10+Z$5*'수학 표준점수 테이블'!$H$12+'수학 표준점수 테이블'!$H$15,0))</f>
        <v>100</v>
      </c>
      <c r="AA63" s="77">
        <f>IF(OR($B63-AA$5&gt;74, $B63-AA$5=73, $B63-AA$5=1, $B63-AA$5&lt;0),"",ROUND(($B63-AA$5)*'수학 표준점수 테이블'!$H$10+AA$5*'수학 표준점수 테이블'!$H$12+'수학 표준점수 테이블'!$H$15,0))</f>
        <v>100</v>
      </c>
      <c r="AB63" s="34"/>
      <c r="AC63" s="34">
        <f t="shared" si="6"/>
        <v>100</v>
      </c>
      <c r="AD63" s="34">
        <f t="shared" si="7"/>
        <v>101</v>
      </c>
      <c r="AE63" s="36" t="str">
        <f t="shared" si="8"/>
        <v>100 ~ 101</v>
      </c>
      <c r="AF63" s="36">
        <f t="shared" si="4"/>
        <v>5</v>
      </c>
      <c r="AG63" s="36">
        <f t="shared" si="4"/>
        <v>5</v>
      </c>
      <c r="AH63" s="36">
        <f t="shared" si="5"/>
        <v>5</v>
      </c>
      <c r="AI63" s="194" t="str">
        <f t="shared" si="0"/>
        <v>5등급</v>
      </c>
      <c r="AJ63" s="32" t="e">
        <f>IF(AC63=AD63,VLOOKUP(AE63,'인원 입력 기능'!$B$5:$F$102,6,0), VLOOKUP(AC63,'인원 입력 기능'!$B$5:$F$102,6,0)&amp;" ~ "&amp;VLOOKUP(AD63,'인원 입력 기능'!$B$5:$F$102,6,0))</f>
        <v>#REF!</v>
      </c>
    </row>
    <row r="64" spans="1:36">
      <c r="A64" s="16"/>
      <c r="B64" s="88">
        <v>42</v>
      </c>
      <c r="C64" s="76">
        <f>IF(OR($B64-C$5&gt;74, $B64-C$5=73, $B64-C$5=1, $B64-C$5&lt;0),"",ROUND(($B64-C$5)*'수학 표준점수 테이블'!$H$10+C$5*'수학 표준점수 테이블'!$H$12+'수학 표준점수 테이블'!$H$15,0))</f>
        <v>100</v>
      </c>
      <c r="D64" s="76">
        <f>IF(OR($B64-D$5&gt;74, $B64-D$5=73, $B64-D$5=1, $B64-D$5&lt;0),"",ROUND(($B64-D$5)*'수학 표준점수 테이블'!$H$10+D$5*'수학 표준점수 테이블'!$H$12+'수학 표준점수 테이블'!$H$15,0))</f>
        <v>100</v>
      </c>
      <c r="E64" s="76">
        <f>IF(OR($B64-E$5&gt;74, $B64-E$5=73, $B64-E$5=1, $B64-E$5&lt;0),"",ROUND(($B64-E$5)*'수학 표준점수 테이블'!$H$10+E$5*'수학 표준점수 테이블'!$H$12+'수학 표준점수 테이블'!$H$15,0))</f>
        <v>100</v>
      </c>
      <c r="F64" s="76">
        <f>IF(OR($B64-F$5&gt;74, $B64-F$5=73, $B64-F$5=1, $B64-F$5&lt;0),"",ROUND(($B64-F$5)*'수학 표준점수 테이블'!$H$10+F$5*'수학 표준점수 테이블'!$H$12+'수학 표준점수 테이블'!$H$15,0))</f>
        <v>100</v>
      </c>
      <c r="G64" s="76">
        <f>IF(OR($B64-G$5&gt;74, $B64-G$5=73, $B64-G$5=1, $B64-G$5&lt;0),"",ROUND(($B64-G$5)*'수학 표준점수 테이블'!$H$10+G$5*'수학 표준점수 테이블'!$H$12+'수학 표준점수 테이블'!$H$15,0))</f>
        <v>100</v>
      </c>
      <c r="H64" s="76">
        <f>IF(OR($B64-H$5&gt;74, $B64-H$5=73, $B64-H$5=1, $B64-H$5&lt;0),"",ROUND(($B64-H$5)*'수학 표준점수 테이블'!$H$10+H$5*'수학 표준점수 테이블'!$H$12+'수학 표준점수 테이블'!$H$15,0))</f>
        <v>100</v>
      </c>
      <c r="I64" s="76">
        <f>IF(OR($B64-I$5&gt;74, $B64-I$5=73, $B64-I$5=1, $B64-I$5&lt;0),"",ROUND(($B64-I$5)*'수학 표준점수 테이블'!$H$10+I$5*'수학 표준점수 테이블'!$H$12+'수학 표준점수 테이블'!$H$15,0))</f>
        <v>100</v>
      </c>
      <c r="J64" s="76">
        <f>IF(OR($B64-J$5&gt;74, $B64-J$5=73, $B64-J$5=1, $B64-J$5&lt;0),"",ROUND(($B64-J$5)*'수학 표준점수 테이블'!$H$10+J$5*'수학 표준점수 테이블'!$H$12+'수학 표준점수 테이블'!$H$15,0))</f>
        <v>100</v>
      </c>
      <c r="K64" s="76">
        <f>IF(OR($B64-K$5&gt;74, $B64-K$5=73, $B64-K$5=1, $B64-K$5&lt;0),"",ROUND(($B64-K$5)*'수학 표준점수 테이블'!$H$10+K$5*'수학 표준점수 테이블'!$H$12+'수학 표준점수 테이블'!$H$15,0))</f>
        <v>100</v>
      </c>
      <c r="L64" s="76">
        <f>IF(OR($B64-L$5&gt;74, $B64-L$5=73, $B64-L$5=1, $B64-L$5&lt;0),"",ROUND(($B64-L$5)*'수학 표준점수 테이블'!$H$10+L$5*'수학 표준점수 테이블'!$H$12+'수학 표준점수 테이블'!$H$15,0))</f>
        <v>100</v>
      </c>
      <c r="M64" s="76">
        <f>IF(OR($B64-M$5&gt;74, $B64-M$5=73, $B64-M$5=1, $B64-M$5&lt;0),"",ROUND(($B64-M$5)*'수학 표준점수 테이블'!$H$10+M$5*'수학 표준점수 테이블'!$H$12+'수학 표준점수 테이블'!$H$15,0))</f>
        <v>100</v>
      </c>
      <c r="N64" s="76">
        <f>IF(OR($B64-N$5&gt;74, $B64-N$5=73, $B64-N$5=1, $B64-N$5&lt;0),"",ROUND(($B64-N$5)*'수학 표준점수 테이블'!$H$10+N$5*'수학 표준점수 테이블'!$H$12+'수학 표준점수 테이블'!$H$15,0))</f>
        <v>100</v>
      </c>
      <c r="O64" s="76">
        <f>IF(OR($B64-O$5&gt;74, $B64-O$5=73, $B64-O$5=1, $B64-O$5&lt;0),"",ROUND(($B64-O$5)*'수학 표준점수 테이블'!$H$10+O$5*'수학 표준점수 테이블'!$H$12+'수학 표준점수 테이블'!$H$15,0))</f>
        <v>100</v>
      </c>
      <c r="P64" s="76">
        <f>IF(OR($B64-P$5&gt;74, $B64-P$5=73, $B64-P$5=1, $B64-P$5&lt;0),"",ROUND(($B64-P$5)*'수학 표준점수 테이블'!$H$10+P$5*'수학 표준점수 테이블'!$H$12+'수학 표준점수 테이블'!$H$15,0))</f>
        <v>100</v>
      </c>
      <c r="Q64" s="76">
        <f>IF(OR($B64-Q$5&gt;74, $B64-Q$5=73, $B64-Q$5=1, $B64-Q$5&lt;0),"",ROUND(($B64-Q$5)*'수학 표준점수 테이블'!$H$10+Q$5*'수학 표준점수 테이블'!$H$12+'수학 표준점수 테이블'!$H$15,0))</f>
        <v>100</v>
      </c>
      <c r="R64" s="76">
        <f>IF(OR($B64-R$5&gt;74, $B64-R$5=73, $B64-R$5=1, $B64-R$5&lt;0),"",ROUND(($B64-R$5)*'수학 표준점수 테이블'!$H$10+R$5*'수학 표준점수 테이블'!$H$12+'수학 표준점수 테이블'!$H$15,0))</f>
        <v>100</v>
      </c>
      <c r="S64" s="76">
        <f>IF(OR($B64-S$5&gt;74, $B64-S$5=73, $B64-S$5=1, $B64-S$5&lt;0),"",ROUND(($B64-S$5)*'수학 표준점수 테이블'!$H$10+S$5*'수학 표준점수 테이블'!$H$12+'수학 표준점수 테이블'!$H$15,0))</f>
        <v>99</v>
      </c>
      <c r="T64" s="76">
        <f>IF(OR($B64-T$5&gt;74, $B64-T$5=73, $B64-T$5=1, $B64-T$5&lt;0),"",ROUND(($B64-T$5)*'수학 표준점수 테이블'!$H$10+T$5*'수학 표준점수 테이블'!$H$12+'수학 표준점수 테이블'!$H$15,0))</f>
        <v>99</v>
      </c>
      <c r="U64" s="76">
        <f>IF(OR($B64-U$5&gt;74, $B64-U$5=73, $B64-U$5=1, $B64-U$5&lt;0),"",ROUND(($B64-U$5)*'수학 표준점수 테이블'!$H$10+U$5*'수학 표준점수 테이블'!$H$12+'수학 표준점수 테이블'!$H$15,0))</f>
        <v>99</v>
      </c>
      <c r="V64" s="76">
        <f>IF(OR($B64-V$5&gt;74, $B64-V$5=73, $B64-V$5=1, $B64-V$5&lt;0),"",ROUND(($B64-V$5)*'수학 표준점수 테이블'!$H$10+V$5*'수학 표준점수 테이블'!$H$12+'수학 표준점수 테이블'!$H$15,0))</f>
        <v>99</v>
      </c>
      <c r="W64" s="76">
        <f>IF(OR($B64-W$5&gt;74, $B64-W$5=73, $B64-W$5=1, $B64-W$5&lt;0),"",ROUND(($B64-W$5)*'수학 표준점수 테이블'!$H$10+W$5*'수학 표준점수 테이블'!$H$12+'수학 표준점수 테이블'!$H$15,0))</f>
        <v>99</v>
      </c>
      <c r="X64" s="76">
        <f>IF(OR($B64-X$5&gt;74, $B64-X$5=73, $B64-X$5=1, $B64-X$5&lt;0),"",ROUND(($B64-X$5)*'수학 표준점수 테이블'!$H$10+X$5*'수학 표준점수 테이블'!$H$12+'수학 표준점수 테이블'!$H$15,0))</f>
        <v>99</v>
      </c>
      <c r="Y64" s="76">
        <f>IF(OR($B64-Y$5&gt;74, $B64-Y$5=73, $B64-Y$5=1, $B64-Y$5&lt;0),"",ROUND(($B64-Y$5)*'수학 표준점수 테이블'!$H$10+Y$5*'수학 표준점수 테이블'!$H$12+'수학 표준점수 테이블'!$H$15,0))</f>
        <v>99</v>
      </c>
      <c r="Z64" s="76">
        <f>IF(OR($B64-Z$5&gt;74, $B64-Z$5=73, $B64-Z$5=1, $B64-Z$5&lt;0),"",ROUND(($B64-Z$5)*'수학 표준점수 테이블'!$H$10+Z$5*'수학 표준점수 테이블'!$H$12+'수학 표준점수 테이블'!$H$15,0))</f>
        <v>99</v>
      </c>
      <c r="AA64" s="77">
        <f>IF(OR($B64-AA$5&gt;74, $B64-AA$5=73, $B64-AA$5=1, $B64-AA$5&lt;0),"",ROUND(($B64-AA$5)*'수학 표준점수 테이블'!$H$10+AA$5*'수학 표준점수 테이블'!$H$12+'수학 표준점수 테이블'!$H$15,0))</f>
        <v>99</v>
      </c>
      <c r="AB64" s="34"/>
      <c r="AC64" s="34">
        <f t="shared" si="6"/>
        <v>99</v>
      </c>
      <c r="AD64" s="34">
        <f t="shared" si="7"/>
        <v>100</v>
      </c>
      <c r="AE64" s="36" t="str">
        <f t="shared" si="8"/>
        <v>99 ~ 100</v>
      </c>
      <c r="AF64" s="36">
        <f t="shared" si="4"/>
        <v>5</v>
      </c>
      <c r="AG64" s="36">
        <f t="shared" si="4"/>
        <v>5</v>
      </c>
      <c r="AH64" s="36">
        <f t="shared" si="5"/>
        <v>5</v>
      </c>
      <c r="AI64" s="194" t="str">
        <f t="shared" si="0"/>
        <v>5등급</v>
      </c>
      <c r="AJ64" s="32" t="e">
        <f>IF(AC64=AD64,VLOOKUP(AE64,'인원 입력 기능'!$B$5:$F$102,6,0), VLOOKUP(AC64,'인원 입력 기능'!$B$5:$F$102,6,0)&amp;" ~ "&amp;VLOOKUP(AD64,'인원 입력 기능'!$B$5:$F$102,6,0))</f>
        <v>#REF!</v>
      </c>
    </row>
    <row r="65" spans="1:36">
      <c r="A65" s="16"/>
      <c r="B65" s="88">
        <v>41</v>
      </c>
      <c r="C65" s="76">
        <f>IF(OR($B65-C$5&gt;74, $B65-C$5=73, $B65-C$5=1, $B65-C$5&lt;0),"",ROUND(($B65-C$5)*'수학 표준점수 테이블'!$H$10+C$5*'수학 표준점수 테이블'!$H$12+'수학 표준점수 테이블'!$H$15,0))</f>
        <v>99</v>
      </c>
      <c r="D65" s="76">
        <f>IF(OR($B65-D$5&gt;74, $B65-D$5=73, $B65-D$5=1, $B65-D$5&lt;0),"",ROUND(($B65-D$5)*'수학 표준점수 테이블'!$H$10+D$5*'수학 표준점수 테이블'!$H$12+'수학 표준점수 테이블'!$H$15,0))</f>
        <v>99</v>
      </c>
      <c r="E65" s="76">
        <f>IF(OR($B65-E$5&gt;74, $B65-E$5=73, $B65-E$5=1, $B65-E$5&lt;0),"",ROUND(($B65-E$5)*'수학 표준점수 테이블'!$H$10+E$5*'수학 표준점수 테이블'!$H$12+'수학 표준점수 테이블'!$H$15,0))</f>
        <v>99</v>
      </c>
      <c r="F65" s="76">
        <f>IF(OR($B65-F$5&gt;74, $B65-F$5=73, $B65-F$5=1, $B65-F$5&lt;0),"",ROUND(($B65-F$5)*'수학 표준점수 테이블'!$H$10+F$5*'수학 표준점수 테이블'!$H$12+'수학 표준점수 테이블'!$H$15,0))</f>
        <v>99</v>
      </c>
      <c r="G65" s="76">
        <f>IF(OR($B65-G$5&gt;74, $B65-G$5=73, $B65-G$5=1, $B65-G$5&lt;0),"",ROUND(($B65-G$5)*'수학 표준점수 테이블'!$H$10+G$5*'수학 표준점수 테이블'!$H$12+'수학 표준점수 테이블'!$H$15,0))</f>
        <v>99</v>
      </c>
      <c r="H65" s="76">
        <f>IF(OR($B65-H$5&gt;74, $B65-H$5=73, $B65-H$5=1, $B65-H$5&lt;0),"",ROUND(($B65-H$5)*'수학 표준점수 테이블'!$H$10+H$5*'수학 표준점수 테이블'!$H$12+'수학 표준점수 테이블'!$H$15,0))</f>
        <v>99</v>
      </c>
      <c r="I65" s="76">
        <f>IF(OR($B65-I$5&gt;74, $B65-I$5=73, $B65-I$5=1, $B65-I$5&lt;0),"",ROUND(($B65-I$5)*'수학 표준점수 테이블'!$H$10+I$5*'수학 표준점수 테이블'!$H$12+'수학 표준점수 테이블'!$H$15,0))</f>
        <v>99</v>
      </c>
      <c r="J65" s="76">
        <f>IF(OR($B65-J$5&gt;74, $B65-J$5=73, $B65-J$5=1, $B65-J$5&lt;0),"",ROUND(($B65-J$5)*'수학 표준점수 테이블'!$H$10+J$5*'수학 표준점수 테이블'!$H$12+'수학 표준점수 테이블'!$H$15,0))</f>
        <v>99</v>
      </c>
      <c r="K65" s="76">
        <f>IF(OR($B65-K$5&gt;74, $B65-K$5=73, $B65-K$5=1, $B65-K$5&lt;0),"",ROUND(($B65-K$5)*'수학 표준점수 테이블'!$H$10+K$5*'수학 표준점수 테이블'!$H$12+'수학 표준점수 테이블'!$H$15,0))</f>
        <v>99</v>
      </c>
      <c r="L65" s="76">
        <f>IF(OR($B65-L$5&gt;74, $B65-L$5=73, $B65-L$5=1, $B65-L$5&lt;0),"",ROUND(($B65-L$5)*'수학 표준점수 테이블'!$H$10+L$5*'수학 표준점수 테이블'!$H$12+'수학 표준점수 테이블'!$H$15,0))</f>
        <v>99</v>
      </c>
      <c r="M65" s="76">
        <f>IF(OR($B65-M$5&gt;74, $B65-M$5=73, $B65-M$5=1, $B65-M$5&lt;0),"",ROUND(($B65-M$5)*'수학 표준점수 테이블'!$H$10+M$5*'수학 표준점수 테이블'!$H$12+'수학 표준점수 테이블'!$H$15,0))</f>
        <v>99</v>
      </c>
      <c r="N65" s="76">
        <f>IF(OR($B65-N$5&gt;74, $B65-N$5=73, $B65-N$5=1, $B65-N$5&lt;0),"",ROUND(($B65-N$5)*'수학 표준점수 테이블'!$H$10+N$5*'수학 표준점수 테이블'!$H$12+'수학 표준점수 테이블'!$H$15,0))</f>
        <v>99</v>
      </c>
      <c r="O65" s="76">
        <f>IF(OR($B65-O$5&gt;74, $B65-O$5=73, $B65-O$5=1, $B65-O$5&lt;0),"",ROUND(($B65-O$5)*'수학 표준점수 테이블'!$H$10+O$5*'수학 표준점수 테이블'!$H$12+'수학 표준점수 테이블'!$H$15,0))</f>
        <v>99</v>
      </c>
      <c r="P65" s="76">
        <f>IF(OR($B65-P$5&gt;74, $B65-P$5=73, $B65-P$5=1, $B65-P$5&lt;0),"",ROUND(($B65-P$5)*'수학 표준점수 테이블'!$H$10+P$5*'수학 표준점수 테이블'!$H$12+'수학 표준점수 테이블'!$H$15,0))</f>
        <v>99</v>
      </c>
      <c r="Q65" s="76">
        <f>IF(OR($B65-Q$5&gt;74, $B65-Q$5=73, $B65-Q$5=1, $B65-Q$5&lt;0),"",ROUND(($B65-Q$5)*'수학 표준점수 테이블'!$H$10+Q$5*'수학 표준점수 테이블'!$H$12+'수학 표준점수 테이블'!$H$15,0))</f>
        <v>99</v>
      </c>
      <c r="R65" s="76">
        <f>IF(OR($B65-R$5&gt;74, $B65-R$5=73, $B65-R$5=1, $B65-R$5&lt;0),"",ROUND(($B65-R$5)*'수학 표준점수 테이블'!$H$10+R$5*'수학 표준점수 테이블'!$H$12+'수학 표준점수 테이블'!$H$15,0))</f>
        <v>99</v>
      </c>
      <c r="S65" s="76">
        <f>IF(OR($B65-S$5&gt;74, $B65-S$5=73, $B65-S$5=1, $B65-S$5&lt;0),"",ROUND(($B65-S$5)*'수학 표준점수 테이블'!$H$10+S$5*'수학 표준점수 테이블'!$H$12+'수학 표준점수 테이블'!$H$15,0))</f>
        <v>99</v>
      </c>
      <c r="T65" s="76">
        <f>IF(OR($B65-T$5&gt;74, $B65-T$5=73, $B65-T$5=1, $B65-T$5&lt;0),"",ROUND(($B65-T$5)*'수학 표준점수 테이블'!$H$10+T$5*'수학 표준점수 테이블'!$H$12+'수학 표준점수 테이블'!$H$15,0))</f>
        <v>99</v>
      </c>
      <c r="U65" s="76">
        <f>IF(OR($B65-U$5&gt;74, $B65-U$5=73, $B65-U$5=1, $B65-U$5&lt;0),"",ROUND(($B65-U$5)*'수학 표준점수 테이블'!$H$10+U$5*'수학 표준점수 테이블'!$H$12+'수학 표준점수 테이블'!$H$15,0))</f>
        <v>99</v>
      </c>
      <c r="V65" s="76">
        <f>IF(OR($B65-V$5&gt;74, $B65-V$5=73, $B65-V$5=1, $B65-V$5&lt;0),"",ROUND(($B65-V$5)*'수학 표준점수 테이블'!$H$10+V$5*'수학 표준점수 테이블'!$H$12+'수학 표준점수 테이블'!$H$15,0))</f>
        <v>98</v>
      </c>
      <c r="W65" s="76">
        <f>IF(OR($B65-W$5&gt;74, $B65-W$5=73, $B65-W$5=1, $B65-W$5&lt;0),"",ROUND(($B65-W$5)*'수학 표준점수 테이블'!$H$10+W$5*'수학 표준점수 테이블'!$H$12+'수학 표준점수 테이블'!$H$15,0))</f>
        <v>98</v>
      </c>
      <c r="X65" s="76">
        <f>IF(OR($B65-X$5&gt;74, $B65-X$5=73, $B65-X$5=1, $B65-X$5&lt;0),"",ROUND(($B65-X$5)*'수학 표준점수 테이블'!$H$10+X$5*'수학 표준점수 테이블'!$H$12+'수학 표준점수 테이블'!$H$15,0))</f>
        <v>98</v>
      </c>
      <c r="Y65" s="76">
        <f>IF(OR($B65-Y$5&gt;74, $B65-Y$5=73, $B65-Y$5=1, $B65-Y$5&lt;0),"",ROUND(($B65-Y$5)*'수학 표준점수 테이블'!$H$10+Y$5*'수학 표준점수 테이블'!$H$12+'수학 표준점수 테이블'!$H$15,0))</f>
        <v>98</v>
      </c>
      <c r="Z65" s="76">
        <f>IF(OR($B65-Z$5&gt;74, $B65-Z$5=73, $B65-Z$5=1, $B65-Z$5&lt;0),"",ROUND(($B65-Z$5)*'수학 표준점수 테이블'!$H$10+Z$5*'수학 표준점수 테이블'!$H$12+'수학 표준점수 테이블'!$H$15,0))</f>
        <v>98</v>
      </c>
      <c r="AA65" s="77">
        <f>IF(OR($B65-AA$5&gt;74, $B65-AA$5=73, $B65-AA$5=1, $B65-AA$5&lt;0),"",ROUND(($B65-AA$5)*'수학 표준점수 테이블'!$H$10+AA$5*'수학 표준점수 테이블'!$H$12+'수학 표준점수 테이블'!$H$15,0))</f>
        <v>98</v>
      </c>
      <c r="AB65" s="34"/>
      <c r="AC65" s="34">
        <f t="shared" si="6"/>
        <v>98</v>
      </c>
      <c r="AD65" s="34">
        <f t="shared" si="7"/>
        <v>99</v>
      </c>
      <c r="AE65" s="36" t="str">
        <f t="shared" si="8"/>
        <v>98 ~ 99</v>
      </c>
      <c r="AF65" s="36">
        <f t="shared" si="4"/>
        <v>5</v>
      </c>
      <c r="AG65" s="36">
        <f t="shared" si="4"/>
        <v>5</v>
      </c>
      <c r="AH65" s="36">
        <f t="shared" si="5"/>
        <v>5</v>
      </c>
      <c r="AI65" s="194" t="str">
        <f t="shared" si="0"/>
        <v>5등급</v>
      </c>
      <c r="AJ65" s="32" t="e">
        <f>IF(AC65=AD65,VLOOKUP(AE65,'인원 입력 기능'!$B$5:$F$102,6,0), VLOOKUP(AC65,'인원 입력 기능'!$B$5:$F$102,6,0)&amp;" ~ "&amp;VLOOKUP(AD65,'인원 입력 기능'!$B$5:$F$102,6,0))</f>
        <v>#REF!</v>
      </c>
    </row>
    <row r="66" spans="1:36">
      <c r="A66" s="16"/>
      <c r="B66" s="83">
        <v>40</v>
      </c>
      <c r="C66" s="68">
        <f>IF(OR($B66-C$5&gt;74, $B66-C$5=73, $B66-C$5=1, $B66-C$5&lt;0),"",ROUND(($B66-C$5)*'수학 표준점수 테이블'!$H$10+C$5*'수학 표준점수 테이블'!$H$12+'수학 표준점수 테이블'!$H$15,0))</f>
        <v>99</v>
      </c>
      <c r="D66" s="68">
        <f>IF(OR($B66-D$5&gt;74, $B66-D$5=73, $B66-D$5=1, $B66-D$5&lt;0),"",ROUND(($B66-D$5)*'수학 표준점수 테이블'!$H$10+D$5*'수학 표준점수 테이블'!$H$12+'수학 표준점수 테이블'!$H$15,0))</f>
        <v>99</v>
      </c>
      <c r="E66" s="68">
        <f>IF(OR($B66-E$5&gt;74, $B66-E$5=73, $B66-E$5=1, $B66-E$5&lt;0),"",ROUND(($B66-E$5)*'수학 표준점수 테이블'!$H$10+E$5*'수학 표준점수 테이블'!$H$12+'수학 표준점수 테이블'!$H$15,0))</f>
        <v>99</v>
      </c>
      <c r="F66" s="68">
        <f>IF(OR($B66-F$5&gt;74, $B66-F$5=73, $B66-F$5=1, $B66-F$5&lt;0),"",ROUND(($B66-F$5)*'수학 표준점수 테이블'!$H$10+F$5*'수학 표준점수 테이블'!$H$12+'수학 표준점수 테이블'!$H$15,0))</f>
        <v>98</v>
      </c>
      <c r="G66" s="68">
        <f>IF(OR($B66-G$5&gt;74, $B66-G$5=73, $B66-G$5=1, $B66-G$5&lt;0),"",ROUND(($B66-G$5)*'수학 표준점수 테이블'!$H$10+G$5*'수학 표준점수 테이블'!$H$12+'수학 표준점수 테이블'!$H$15,0))</f>
        <v>98</v>
      </c>
      <c r="H66" s="68">
        <f>IF(OR($B66-H$5&gt;74, $B66-H$5=73, $B66-H$5=1, $B66-H$5&lt;0),"",ROUND(($B66-H$5)*'수학 표준점수 테이블'!$H$10+H$5*'수학 표준점수 테이블'!$H$12+'수학 표준점수 테이블'!$H$15,0))</f>
        <v>98</v>
      </c>
      <c r="I66" s="68">
        <f>IF(OR($B66-I$5&gt;74, $B66-I$5=73, $B66-I$5=1, $B66-I$5&lt;0),"",ROUND(($B66-I$5)*'수학 표준점수 테이블'!$H$10+I$5*'수학 표준점수 테이블'!$H$12+'수학 표준점수 테이블'!$H$15,0))</f>
        <v>98</v>
      </c>
      <c r="J66" s="68">
        <f>IF(OR($B66-J$5&gt;74, $B66-J$5=73, $B66-J$5=1, $B66-J$5&lt;0),"",ROUND(($B66-J$5)*'수학 표준점수 테이블'!$H$10+J$5*'수학 표준점수 테이블'!$H$12+'수학 표준점수 테이블'!$H$15,0))</f>
        <v>98</v>
      </c>
      <c r="K66" s="68">
        <f>IF(OR($B66-K$5&gt;74, $B66-K$5=73, $B66-K$5=1, $B66-K$5&lt;0),"",ROUND(($B66-K$5)*'수학 표준점수 테이블'!$H$10+K$5*'수학 표준점수 테이블'!$H$12+'수학 표준점수 테이블'!$H$15,0))</f>
        <v>98</v>
      </c>
      <c r="L66" s="68">
        <f>IF(OR($B66-L$5&gt;74, $B66-L$5=73, $B66-L$5=1, $B66-L$5&lt;0),"",ROUND(($B66-L$5)*'수학 표준점수 테이블'!$H$10+L$5*'수학 표준점수 테이블'!$H$12+'수학 표준점수 테이블'!$H$15,0))</f>
        <v>98</v>
      </c>
      <c r="M66" s="68">
        <f>IF(OR($B66-M$5&gt;74, $B66-M$5=73, $B66-M$5=1, $B66-M$5&lt;0),"",ROUND(($B66-M$5)*'수학 표준점수 테이블'!$H$10+M$5*'수학 표준점수 테이블'!$H$12+'수학 표준점수 테이블'!$H$15,0))</f>
        <v>98</v>
      </c>
      <c r="N66" s="68">
        <f>IF(OR($B66-N$5&gt;74, $B66-N$5=73, $B66-N$5=1, $B66-N$5&lt;0),"",ROUND(($B66-N$5)*'수학 표준점수 테이블'!$H$10+N$5*'수학 표준점수 테이블'!$H$12+'수학 표준점수 테이블'!$H$15,0))</f>
        <v>98</v>
      </c>
      <c r="O66" s="68">
        <f>IF(OR($B66-O$5&gt;74, $B66-O$5=73, $B66-O$5=1, $B66-O$5&lt;0),"",ROUND(($B66-O$5)*'수학 표준점수 테이블'!$H$10+O$5*'수학 표준점수 테이블'!$H$12+'수학 표준점수 테이블'!$H$15,0))</f>
        <v>98</v>
      </c>
      <c r="P66" s="68">
        <f>IF(OR($B66-P$5&gt;74, $B66-P$5=73, $B66-P$5=1, $B66-P$5&lt;0),"",ROUND(($B66-P$5)*'수학 표준점수 테이블'!$H$10+P$5*'수학 표준점수 테이블'!$H$12+'수학 표준점수 테이블'!$H$15,0))</f>
        <v>98</v>
      </c>
      <c r="Q66" s="68">
        <f>IF(OR($B66-Q$5&gt;74, $B66-Q$5=73, $B66-Q$5=1, $B66-Q$5&lt;0),"",ROUND(($B66-Q$5)*'수학 표준점수 테이블'!$H$10+Q$5*'수학 표준점수 테이블'!$H$12+'수학 표준점수 테이블'!$H$15,0))</f>
        <v>98</v>
      </c>
      <c r="R66" s="68">
        <f>IF(OR($B66-R$5&gt;74, $B66-R$5=73, $B66-R$5=1, $B66-R$5&lt;0),"",ROUND(($B66-R$5)*'수학 표준점수 테이블'!$H$10+R$5*'수학 표준점수 테이블'!$H$12+'수학 표준점수 테이블'!$H$15,0))</f>
        <v>98</v>
      </c>
      <c r="S66" s="68">
        <f>IF(OR($B66-S$5&gt;74, $B66-S$5=73, $B66-S$5=1, $B66-S$5&lt;0),"",ROUND(($B66-S$5)*'수학 표준점수 테이블'!$H$10+S$5*'수학 표준점수 테이블'!$H$12+'수학 표준점수 테이블'!$H$15,0))</f>
        <v>98</v>
      </c>
      <c r="T66" s="68">
        <f>IF(OR($B66-T$5&gt;74, $B66-T$5=73, $B66-T$5=1, $B66-T$5&lt;0),"",ROUND(($B66-T$5)*'수학 표준점수 테이블'!$H$10+T$5*'수학 표준점수 테이블'!$H$12+'수학 표준점수 테이블'!$H$15,0))</f>
        <v>98</v>
      </c>
      <c r="U66" s="68">
        <f>IF(OR($B66-U$5&gt;74, $B66-U$5=73, $B66-U$5=1, $B66-U$5&lt;0),"",ROUND(($B66-U$5)*'수학 표준점수 테이블'!$H$10+U$5*'수학 표준점수 테이블'!$H$12+'수학 표준점수 테이블'!$H$15,0))</f>
        <v>98</v>
      </c>
      <c r="V66" s="68">
        <f>IF(OR($B66-V$5&gt;74, $B66-V$5=73, $B66-V$5=1, $B66-V$5&lt;0),"",ROUND(($B66-V$5)*'수학 표준점수 테이블'!$H$10+V$5*'수학 표준점수 테이블'!$H$12+'수학 표준점수 테이블'!$H$15,0))</f>
        <v>98</v>
      </c>
      <c r="W66" s="68">
        <f>IF(OR($B66-W$5&gt;74, $B66-W$5=73, $B66-W$5=1, $B66-W$5&lt;0),"",ROUND(($B66-W$5)*'수학 표준점수 테이블'!$H$10+W$5*'수학 표준점수 테이블'!$H$12+'수학 표준점수 테이블'!$H$15,0))</f>
        <v>98</v>
      </c>
      <c r="X66" s="68">
        <f>IF(OR($B66-X$5&gt;74, $B66-X$5=73, $B66-X$5=1, $B66-X$5&lt;0),"",ROUND(($B66-X$5)*'수학 표준점수 테이블'!$H$10+X$5*'수학 표준점수 테이블'!$H$12+'수학 표준점수 테이블'!$H$15,0))</f>
        <v>98</v>
      </c>
      <c r="Y66" s="68">
        <f>IF(OR($B66-Y$5&gt;74, $B66-Y$5=73, $B66-Y$5=1, $B66-Y$5&lt;0),"",ROUND(($B66-Y$5)*'수학 표준점수 테이블'!$H$10+Y$5*'수학 표준점수 테이블'!$H$12+'수학 표준점수 테이블'!$H$15,0))</f>
        <v>98</v>
      </c>
      <c r="Z66" s="68">
        <f>IF(OR($B66-Z$5&gt;74, $B66-Z$5=73, $B66-Z$5=1, $B66-Z$5&lt;0),"",ROUND(($B66-Z$5)*'수학 표준점수 테이블'!$H$10+Z$5*'수학 표준점수 테이블'!$H$12+'수학 표준점수 테이블'!$H$15,0))</f>
        <v>97</v>
      </c>
      <c r="AA66" s="69">
        <f>IF(OR($B66-AA$5&gt;74, $B66-AA$5=73, $B66-AA$5=1, $B66-AA$5&lt;0),"",ROUND(($B66-AA$5)*'수학 표준점수 테이블'!$H$10+AA$5*'수학 표준점수 테이블'!$H$12+'수학 표준점수 테이블'!$H$15,0))</f>
        <v>97</v>
      </c>
      <c r="AB66" s="34"/>
      <c r="AC66" s="34">
        <f t="shared" si="6"/>
        <v>97</v>
      </c>
      <c r="AD66" s="34">
        <f t="shared" si="7"/>
        <v>99</v>
      </c>
      <c r="AE66" s="36" t="str">
        <f t="shared" si="8"/>
        <v>97 ~ 99</v>
      </c>
      <c r="AF66" s="36">
        <f t="shared" si="4"/>
        <v>5</v>
      </c>
      <c r="AG66" s="36">
        <f t="shared" si="4"/>
        <v>5</v>
      </c>
      <c r="AH66" s="36">
        <f t="shared" si="5"/>
        <v>5</v>
      </c>
      <c r="AI66" s="194" t="str">
        <f t="shared" si="0"/>
        <v>5등급</v>
      </c>
      <c r="AJ66" s="32" t="e">
        <f>IF(AC66=AD66,VLOOKUP(AE66,'인원 입력 기능'!$B$5:$F$102,6,0), VLOOKUP(AC66,'인원 입력 기능'!$B$5:$F$102,6,0)&amp;" ~ "&amp;VLOOKUP(AD66,'인원 입력 기능'!$B$5:$F$102,6,0))</f>
        <v>#REF!</v>
      </c>
    </row>
    <row r="67" spans="1:36">
      <c r="A67" s="16"/>
      <c r="B67" s="84">
        <v>39</v>
      </c>
      <c r="C67" s="68">
        <f>IF(OR($B67-C$5&gt;74, $B67-C$5=73, $B67-C$5=1, $B67-C$5&lt;0),"",ROUND(($B67-C$5)*'수학 표준점수 테이블'!$H$10+C$5*'수학 표준점수 테이블'!$H$12+'수학 표준점수 테이블'!$H$15,0))</f>
        <v>98</v>
      </c>
      <c r="D67" s="68">
        <f>IF(OR($B67-D$5&gt;74, $B67-D$5=73, $B67-D$5=1, $B67-D$5&lt;0),"",ROUND(($B67-D$5)*'수학 표준점수 테이블'!$H$10+D$5*'수학 표준점수 테이블'!$H$12+'수학 표준점수 테이블'!$H$15,0))</f>
        <v>98</v>
      </c>
      <c r="E67" s="68">
        <f>IF(OR($B67-E$5&gt;74, $B67-E$5=73, $B67-E$5=1, $B67-E$5&lt;0),"",ROUND(($B67-E$5)*'수학 표준점수 테이블'!$H$10+E$5*'수학 표준점수 테이블'!$H$12+'수학 표준점수 테이블'!$H$15,0))</f>
        <v>98</v>
      </c>
      <c r="F67" s="68">
        <f>IF(OR($B67-F$5&gt;74, $B67-F$5=73, $B67-F$5=1, $B67-F$5&lt;0),"",ROUND(($B67-F$5)*'수학 표준점수 테이블'!$H$10+F$5*'수학 표준점수 테이블'!$H$12+'수학 표준점수 테이블'!$H$15,0))</f>
        <v>98</v>
      </c>
      <c r="G67" s="68">
        <f>IF(OR($B67-G$5&gt;74, $B67-G$5=73, $B67-G$5=1, $B67-G$5&lt;0),"",ROUND(($B67-G$5)*'수학 표준점수 테이블'!$H$10+G$5*'수학 표준점수 테이블'!$H$12+'수학 표준점수 테이블'!$H$15,0))</f>
        <v>98</v>
      </c>
      <c r="H67" s="68">
        <f>IF(OR($B67-H$5&gt;74, $B67-H$5=73, $B67-H$5=1, $B67-H$5&lt;0),"",ROUND(($B67-H$5)*'수학 표준점수 테이블'!$H$10+H$5*'수학 표준점수 테이블'!$H$12+'수학 표준점수 테이블'!$H$15,0))</f>
        <v>98</v>
      </c>
      <c r="I67" s="68">
        <f>IF(OR($B67-I$5&gt;74, $B67-I$5=73, $B67-I$5=1, $B67-I$5&lt;0),"",ROUND(($B67-I$5)*'수학 표준점수 테이블'!$H$10+I$5*'수학 표준점수 테이블'!$H$12+'수학 표준점수 테이블'!$H$15,0))</f>
        <v>98</v>
      </c>
      <c r="J67" s="68">
        <f>IF(OR($B67-J$5&gt;74, $B67-J$5=73, $B67-J$5=1, $B67-J$5&lt;0),"",ROUND(($B67-J$5)*'수학 표준점수 테이블'!$H$10+J$5*'수학 표준점수 테이블'!$H$12+'수학 표준점수 테이블'!$H$15,0))</f>
        <v>97</v>
      </c>
      <c r="K67" s="68">
        <f>IF(OR($B67-K$5&gt;74, $B67-K$5=73, $B67-K$5=1, $B67-K$5&lt;0),"",ROUND(($B67-K$5)*'수학 표준점수 테이블'!$H$10+K$5*'수학 표준점수 테이블'!$H$12+'수학 표준점수 테이블'!$H$15,0))</f>
        <v>97</v>
      </c>
      <c r="L67" s="68">
        <f>IF(OR($B67-L$5&gt;74, $B67-L$5=73, $B67-L$5=1, $B67-L$5&lt;0),"",ROUND(($B67-L$5)*'수학 표준점수 테이블'!$H$10+L$5*'수학 표준점수 테이블'!$H$12+'수학 표준점수 테이블'!$H$15,0))</f>
        <v>97</v>
      </c>
      <c r="M67" s="68">
        <f>IF(OR($B67-M$5&gt;74, $B67-M$5=73, $B67-M$5=1, $B67-M$5&lt;0),"",ROUND(($B67-M$5)*'수학 표준점수 테이블'!$H$10+M$5*'수학 표준점수 테이블'!$H$12+'수학 표준점수 테이블'!$H$15,0))</f>
        <v>97</v>
      </c>
      <c r="N67" s="68">
        <f>IF(OR($B67-N$5&gt;74, $B67-N$5=73, $B67-N$5=1, $B67-N$5&lt;0),"",ROUND(($B67-N$5)*'수학 표준점수 테이블'!$H$10+N$5*'수학 표준점수 테이블'!$H$12+'수학 표준점수 테이블'!$H$15,0))</f>
        <v>97</v>
      </c>
      <c r="O67" s="68">
        <f>IF(OR($B67-O$5&gt;74, $B67-O$5=73, $B67-O$5=1, $B67-O$5&lt;0),"",ROUND(($B67-O$5)*'수학 표준점수 테이블'!$H$10+O$5*'수학 표준점수 테이블'!$H$12+'수학 표준점수 테이블'!$H$15,0))</f>
        <v>97</v>
      </c>
      <c r="P67" s="68">
        <f>IF(OR($B67-P$5&gt;74, $B67-P$5=73, $B67-P$5=1, $B67-P$5&lt;0),"",ROUND(($B67-P$5)*'수학 표준점수 테이블'!$H$10+P$5*'수학 표준점수 테이블'!$H$12+'수학 표준점수 테이블'!$H$15,0))</f>
        <v>97</v>
      </c>
      <c r="Q67" s="68">
        <f>IF(OR($B67-Q$5&gt;74, $B67-Q$5=73, $B67-Q$5=1, $B67-Q$5&lt;0),"",ROUND(($B67-Q$5)*'수학 표준점수 테이블'!$H$10+Q$5*'수학 표준점수 테이블'!$H$12+'수학 표준점수 테이블'!$H$15,0))</f>
        <v>97</v>
      </c>
      <c r="R67" s="68">
        <f>IF(OR($B67-R$5&gt;74, $B67-R$5=73, $B67-R$5=1, $B67-R$5&lt;0),"",ROUND(($B67-R$5)*'수학 표준점수 테이블'!$H$10+R$5*'수학 표준점수 테이블'!$H$12+'수학 표준점수 테이블'!$H$15,0))</f>
        <v>97</v>
      </c>
      <c r="S67" s="68">
        <f>IF(OR($B67-S$5&gt;74, $B67-S$5=73, $B67-S$5=1, $B67-S$5&lt;0),"",ROUND(($B67-S$5)*'수학 표준점수 테이블'!$H$10+S$5*'수학 표준점수 테이블'!$H$12+'수학 표준점수 테이블'!$H$15,0))</f>
        <v>97</v>
      </c>
      <c r="T67" s="68">
        <f>IF(OR($B67-T$5&gt;74, $B67-T$5=73, $B67-T$5=1, $B67-T$5&lt;0),"",ROUND(($B67-T$5)*'수학 표준점수 테이블'!$H$10+T$5*'수학 표준점수 테이블'!$H$12+'수학 표준점수 테이블'!$H$15,0))</f>
        <v>97</v>
      </c>
      <c r="U67" s="68">
        <f>IF(OR($B67-U$5&gt;74, $B67-U$5=73, $B67-U$5=1, $B67-U$5&lt;0),"",ROUND(($B67-U$5)*'수학 표준점수 테이블'!$H$10+U$5*'수학 표준점수 테이블'!$H$12+'수학 표준점수 테이블'!$H$15,0))</f>
        <v>97</v>
      </c>
      <c r="V67" s="68">
        <f>IF(OR($B67-V$5&gt;74, $B67-V$5=73, $B67-V$5=1, $B67-V$5&lt;0),"",ROUND(($B67-V$5)*'수학 표준점수 테이블'!$H$10+V$5*'수학 표준점수 테이블'!$H$12+'수학 표준점수 테이블'!$H$15,0))</f>
        <v>97</v>
      </c>
      <c r="W67" s="68">
        <f>IF(OR($B67-W$5&gt;74, $B67-W$5=73, $B67-W$5=1, $B67-W$5&lt;0),"",ROUND(($B67-W$5)*'수학 표준점수 테이블'!$H$10+W$5*'수학 표준점수 테이블'!$H$12+'수학 표준점수 테이블'!$H$15,0))</f>
        <v>97</v>
      </c>
      <c r="X67" s="68">
        <f>IF(OR($B67-X$5&gt;74, $B67-X$5=73, $B67-X$5=1, $B67-X$5&lt;0),"",ROUND(($B67-X$5)*'수학 표준점수 테이블'!$H$10+X$5*'수학 표준점수 테이블'!$H$12+'수학 표준점수 테이블'!$H$15,0))</f>
        <v>97</v>
      </c>
      <c r="Y67" s="68">
        <f>IF(OR($B67-Y$5&gt;74, $B67-Y$5=73, $B67-Y$5=1, $B67-Y$5&lt;0),"",ROUND(($B67-Y$5)*'수학 표준점수 테이블'!$H$10+Y$5*'수학 표준점수 테이블'!$H$12+'수학 표준점수 테이블'!$H$15,0))</f>
        <v>97</v>
      </c>
      <c r="Z67" s="68">
        <f>IF(OR($B67-Z$5&gt;74, $B67-Z$5=73, $B67-Z$5=1, $B67-Z$5&lt;0),"",ROUND(($B67-Z$5)*'수학 표준점수 테이블'!$H$10+Z$5*'수학 표준점수 테이블'!$H$12+'수학 표준점수 테이블'!$H$15,0))</f>
        <v>97</v>
      </c>
      <c r="AA67" s="69">
        <f>IF(OR($B67-AA$5&gt;74, $B67-AA$5=73, $B67-AA$5=1, $B67-AA$5&lt;0),"",ROUND(($B67-AA$5)*'수학 표준점수 테이블'!$H$10+AA$5*'수학 표준점수 테이블'!$H$12+'수학 표준점수 테이블'!$H$15,0))</f>
        <v>97</v>
      </c>
      <c r="AB67" s="34"/>
      <c r="AC67" s="34">
        <f t="shared" si="6"/>
        <v>97</v>
      </c>
      <c r="AD67" s="34">
        <f t="shared" si="7"/>
        <v>98</v>
      </c>
      <c r="AE67" s="36" t="str">
        <f t="shared" si="8"/>
        <v>97 ~ 98</v>
      </c>
      <c r="AF67" s="36">
        <f t="shared" si="4"/>
        <v>5</v>
      </c>
      <c r="AG67" s="36">
        <f t="shared" si="4"/>
        <v>5</v>
      </c>
      <c r="AH67" s="36">
        <f t="shared" si="5"/>
        <v>5</v>
      </c>
      <c r="AI67" s="194" t="str">
        <f t="shared" si="0"/>
        <v>5등급</v>
      </c>
      <c r="AJ67" s="32" t="e">
        <f>IF(AC67=AD67,VLOOKUP(AE67,'인원 입력 기능'!$B$5:$F$102,6,0), VLOOKUP(AC67,'인원 입력 기능'!$B$5:$F$102,6,0)&amp;" ~ "&amp;VLOOKUP(AD67,'인원 입력 기능'!$B$5:$F$102,6,0))</f>
        <v>#REF!</v>
      </c>
    </row>
    <row r="68" spans="1:36">
      <c r="A68" s="16"/>
      <c r="B68" s="84">
        <v>38</v>
      </c>
      <c r="C68" s="68">
        <f>IF(OR($B68-C$5&gt;74, $B68-C$5=73, $B68-C$5=1, $B68-C$5&lt;0),"",ROUND(($B68-C$5)*'수학 표준점수 테이블'!$H$10+C$5*'수학 표준점수 테이블'!$H$12+'수학 표준점수 테이블'!$H$15,0))</f>
        <v>97</v>
      </c>
      <c r="D68" s="68">
        <f>IF(OR($B68-D$5&gt;74, $B68-D$5=73, $B68-D$5=1, $B68-D$5&lt;0),"",ROUND(($B68-D$5)*'수학 표준점수 테이블'!$H$10+D$5*'수학 표준점수 테이블'!$H$12+'수학 표준점수 테이블'!$H$15,0))</f>
        <v>97</v>
      </c>
      <c r="E68" s="68">
        <f>IF(OR($B68-E$5&gt;74, $B68-E$5=73, $B68-E$5=1, $B68-E$5&lt;0),"",ROUND(($B68-E$5)*'수학 표준점수 테이블'!$H$10+E$5*'수학 표준점수 테이블'!$H$12+'수학 표준점수 테이블'!$H$15,0))</f>
        <v>97</v>
      </c>
      <c r="F68" s="68">
        <f>IF(OR($B68-F$5&gt;74, $B68-F$5=73, $B68-F$5=1, $B68-F$5&lt;0),"",ROUND(($B68-F$5)*'수학 표준점수 테이블'!$H$10+F$5*'수학 표준점수 테이블'!$H$12+'수학 표준점수 테이블'!$H$15,0))</f>
        <v>97</v>
      </c>
      <c r="G68" s="68">
        <f>IF(OR($B68-G$5&gt;74, $B68-G$5=73, $B68-G$5=1, $B68-G$5&lt;0),"",ROUND(($B68-G$5)*'수학 표준점수 테이블'!$H$10+G$5*'수학 표준점수 테이블'!$H$12+'수학 표준점수 테이블'!$H$15,0))</f>
        <v>97</v>
      </c>
      <c r="H68" s="68">
        <f>IF(OR($B68-H$5&gt;74, $B68-H$5=73, $B68-H$5=1, $B68-H$5&lt;0),"",ROUND(($B68-H$5)*'수학 표준점수 테이블'!$H$10+H$5*'수학 표준점수 테이블'!$H$12+'수학 표준점수 테이블'!$H$15,0))</f>
        <v>97</v>
      </c>
      <c r="I68" s="68">
        <f>IF(OR($B68-I$5&gt;74, $B68-I$5=73, $B68-I$5=1, $B68-I$5&lt;0),"",ROUND(($B68-I$5)*'수학 표준점수 테이블'!$H$10+I$5*'수학 표준점수 테이블'!$H$12+'수학 표준점수 테이블'!$H$15,0))</f>
        <v>97</v>
      </c>
      <c r="J68" s="68">
        <f>IF(OR($B68-J$5&gt;74, $B68-J$5=73, $B68-J$5=1, $B68-J$5&lt;0),"",ROUND(($B68-J$5)*'수학 표준점수 테이블'!$H$10+J$5*'수학 표준점수 테이블'!$H$12+'수학 표준점수 테이블'!$H$15,0))</f>
        <v>97</v>
      </c>
      <c r="K68" s="68">
        <f>IF(OR($B68-K$5&gt;74, $B68-K$5=73, $B68-K$5=1, $B68-K$5&lt;0),"",ROUND(($B68-K$5)*'수학 표준점수 테이블'!$H$10+K$5*'수학 표준점수 테이블'!$H$12+'수학 표준점수 테이블'!$H$15,0))</f>
        <v>97</v>
      </c>
      <c r="L68" s="68">
        <f>IF(OR($B68-L$5&gt;74, $B68-L$5=73, $B68-L$5=1, $B68-L$5&lt;0),"",ROUND(($B68-L$5)*'수학 표준점수 테이블'!$H$10+L$5*'수학 표준점수 테이블'!$H$12+'수학 표준점수 테이블'!$H$15,0))</f>
        <v>97</v>
      </c>
      <c r="M68" s="68">
        <f>IF(OR($B68-M$5&gt;74, $B68-M$5=73, $B68-M$5=1, $B68-M$5&lt;0),"",ROUND(($B68-M$5)*'수학 표준점수 테이블'!$H$10+M$5*'수학 표준점수 테이블'!$H$12+'수학 표준점수 테이블'!$H$15,0))</f>
        <v>97</v>
      </c>
      <c r="N68" s="68">
        <f>IF(OR($B68-N$5&gt;74, $B68-N$5=73, $B68-N$5=1, $B68-N$5&lt;0),"",ROUND(($B68-N$5)*'수학 표준점수 테이블'!$H$10+N$5*'수학 표준점수 테이블'!$H$12+'수학 표준점수 테이블'!$H$15,0))</f>
        <v>96</v>
      </c>
      <c r="O68" s="68">
        <f>IF(OR($B68-O$5&gt;74, $B68-O$5=73, $B68-O$5=1, $B68-O$5&lt;0),"",ROUND(($B68-O$5)*'수학 표준점수 테이블'!$H$10+O$5*'수학 표준점수 테이블'!$H$12+'수학 표준점수 테이블'!$H$15,0))</f>
        <v>96</v>
      </c>
      <c r="P68" s="68">
        <f>IF(OR($B68-P$5&gt;74, $B68-P$5=73, $B68-P$5=1, $B68-P$5&lt;0),"",ROUND(($B68-P$5)*'수학 표준점수 테이블'!$H$10+P$5*'수학 표준점수 테이블'!$H$12+'수학 표준점수 테이블'!$H$15,0))</f>
        <v>96</v>
      </c>
      <c r="Q68" s="68">
        <f>IF(OR($B68-Q$5&gt;74, $B68-Q$5=73, $B68-Q$5=1, $B68-Q$5&lt;0),"",ROUND(($B68-Q$5)*'수학 표준점수 테이블'!$H$10+Q$5*'수학 표준점수 테이블'!$H$12+'수학 표준점수 테이블'!$H$15,0))</f>
        <v>96</v>
      </c>
      <c r="R68" s="68">
        <f>IF(OR($B68-R$5&gt;74, $B68-R$5=73, $B68-R$5=1, $B68-R$5&lt;0),"",ROUND(($B68-R$5)*'수학 표준점수 테이블'!$H$10+R$5*'수학 표준점수 테이블'!$H$12+'수학 표준점수 테이블'!$H$15,0))</f>
        <v>96</v>
      </c>
      <c r="S68" s="68">
        <f>IF(OR($B68-S$5&gt;74, $B68-S$5=73, $B68-S$5=1, $B68-S$5&lt;0),"",ROUND(($B68-S$5)*'수학 표준점수 테이블'!$H$10+S$5*'수학 표준점수 테이블'!$H$12+'수학 표준점수 테이블'!$H$15,0))</f>
        <v>96</v>
      </c>
      <c r="T68" s="68">
        <f>IF(OR($B68-T$5&gt;74, $B68-T$5=73, $B68-T$5=1, $B68-T$5&lt;0),"",ROUND(($B68-T$5)*'수학 표준점수 테이블'!$H$10+T$5*'수학 표준점수 테이블'!$H$12+'수학 표준점수 테이블'!$H$15,0))</f>
        <v>96</v>
      </c>
      <c r="U68" s="68">
        <f>IF(OR($B68-U$5&gt;74, $B68-U$5=73, $B68-U$5=1, $B68-U$5&lt;0),"",ROUND(($B68-U$5)*'수학 표준점수 테이블'!$H$10+U$5*'수학 표준점수 테이블'!$H$12+'수학 표준점수 테이블'!$H$15,0))</f>
        <v>96</v>
      </c>
      <c r="V68" s="68">
        <f>IF(OR($B68-V$5&gt;74, $B68-V$5=73, $B68-V$5=1, $B68-V$5&lt;0),"",ROUND(($B68-V$5)*'수학 표준점수 테이블'!$H$10+V$5*'수학 표준점수 테이블'!$H$12+'수학 표준점수 테이블'!$H$15,0))</f>
        <v>96</v>
      </c>
      <c r="W68" s="68">
        <f>IF(OR($B68-W$5&gt;74, $B68-W$5=73, $B68-W$5=1, $B68-W$5&lt;0),"",ROUND(($B68-W$5)*'수학 표준점수 테이블'!$H$10+W$5*'수학 표준점수 테이블'!$H$12+'수학 표준점수 테이블'!$H$15,0))</f>
        <v>96</v>
      </c>
      <c r="X68" s="68">
        <f>IF(OR($B68-X$5&gt;74, $B68-X$5=73, $B68-X$5=1, $B68-X$5&lt;0),"",ROUND(($B68-X$5)*'수학 표준점수 테이블'!$H$10+X$5*'수학 표준점수 테이블'!$H$12+'수학 표준점수 테이블'!$H$15,0))</f>
        <v>96</v>
      </c>
      <c r="Y68" s="68">
        <f>IF(OR($B68-Y$5&gt;74, $B68-Y$5=73, $B68-Y$5=1, $B68-Y$5&lt;0),"",ROUND(($B68-Y$5)*'수학 표준점수 테이블'!$H$10+Y$5*'수학 표준점수 테이블'!$H$12+'수학 표준점수 테이블'!$H$15,0))</f>
        <v>96</v>
      </c>
      <c r="Z68" s="68">
        <f>IF(OR($B68-Z$5&gt;74, $B68-Z$5=73, $B68-Z$5=1, $B68-Z$5&lt;0),"",ROUND(($B68-Z$5)*'수학 표준점수 테이블'!$H$10+Z$5*'수학 표준점수 테이블'!$H$12+'수학 표준점수 테이블'!$H$15,0))</f>
        <v>96</v>
      </c>
      <c r="AA68" s="69">
        <f>IF(OR($B68-AA$5&gt;74, $B68-AA$5=73, $B68-AA$5=1, $B68-AA$5&lt;0),"",ROUND(($B68-AA$5)*'수학 표준점수 테이블'!$H$10+AA$5*'수학 표준점수 테이블'!$H$12+'수학 표준점수 테이블'!$H$15,0))</f>
        <v>96</v>
      </c>
      <c r="AB68" s="34"/>
      <c r="AC68" s="34">
        <f t="shared" si="6"/>
        <v>96</v>
      </c>
      <c r="AD68" s="34">
        <f t="shared" si="7"/>
        <v>97</v>
      </c>
      <c r="AE68" s="36" t="str">
        <f t="shared" si="8"/>
        <v>96 ~ 97</v>
      </c>
      <c r="AF68" s="36">
        <f t="shared" si="4"/>
        <v>5</v>
      </c>
      <c r="AG68" s="36">
        <f t="shared" si="4"/>
        <v>5</v>
      </c>
      <c r="AH68" s="36">
        <f t="shared" si="5"/>
        <v>5</v>
      </c>
      <c r="AI68" s="194" t="str">
        <f t="shared" si="0"/>
        <v>5등급</v>
      </c>
      <c r="AJ68" s="32" t="e">
        <f>IF(AC68=AD68,VLOOKUP(AE68,'인원 입력 기능'!$B$5:$F$102,6,0), VLOOKUP(AC68,'인원 입력 기능'!$B$5:$F$102,6,0)&amp;" ~ "&amp;VLOOKUP(AD68,'인원 입력 기능'!$B$5:$F$102,6,0))</f>
        <v>#REF!</v>
      </c>
    </row>
    <row r="69" spans="1:36">
      <c r="A69" s="16"/>
      <c r="B69" s="84">
        <v>37</v>
      </c>
      <c r="C69" s="68">
        <f>IF(OR($B69-C$5&gt;74, $B69-C$5=73, $B69-C$5=1, $B69-C$5&lt;0),"",ROUND(($B69-C$5)*'수학 표준점수 테이블'!$H$10+C$5*'수학 표준점수 테이블'!$H$12+'수학 표준점수 테이블'!$H$15,0))</f>
        <v>96</v>
      </c>
      <c r="D69" s="68">
        <f>IF(OR($B69-D$5&gt;74, $B69-D$5=73, $B69-D$5=1, $B69-D$5&lt;0),"",ROUND(($B69-D$5)*'수학 표준점수 테이블'!$H$10+D$5*'수학 표준점수 테이블'!$H$12+'수학 표준점수 테이블'!$H$15,0))</f>
        <v>96</v>
      </c>
      <c r="E69" s="68">
        <f>IF(OR($B69-E$5&gt;74, $B69-E$5=73, $B69-E$5=1, $B69-E$5&lt;0),"",ROUND(($B69-E$5)*'수학 표준점수 테이블'!$H$10+E$5*'수학 표준점수 테이블'!$H$12+'수학 표준점수 테이블'!$H$15,0))</f>
        <v>96</v>
      </c>
      <c r="F69" s="68">
        <f>IF(OR($B69-F$5&gt;74, $B69-F$5=73, $B69-F$5=1, $B69-F$5&lt;0),"",ROUND(($B69-F$5)*'수학 표준점수 테이블'!$H$10+F$5*'수학 표준점수 테이블'!$H$12+'수학 표준점수 테이블'!$H$15,0))</f>
        <v>96</v>
      </c>
      <c r="G69" s="68">
        <f>IF(OR($B69-G$5&gt;74, $B69-G$5=73, $B69-G$5=1, $B69-G$5&lt;0),"",ROUND(($B69-G$5)*'수학 표준점수 테이블'!$H$10+G$5*'수학 표준점수 테이블'!$H$12+'수학 표준점수 테이블'!$H$15,0))</f>
        <v>96</v>
      </c>
      <c r="H69" s="68">
        <f>IF(OR($B69-H$5&gt;74, $B69-H$5=73, $B69-H$5=1, $B69-H$5&lt;0),"",ROUND(($B69-H$5)*'수학 표준점수 테이블'!$H$10+H$5*'수학 표준점수 테이블'!$H$12+'수학 표준점수 테이블'!$H$15,0))</f>
        <v>96</v>
      </c>
      <c r="I69" s="68">
        <f>IF(OR($B69-I$5&gt;74, $B69-I$5=73, $B69-I$5=1, $B69-I$5&lt;0),"",ROUND(($B69-I$5)*'수학 표준점수 테이블'!$H$10+I$5*'수학 표준점수 테이블'!$H$12+'수학 표준점수 테이블'!$H$15,0))</f>
        <v>96</v>
      </c>
      <c r="J69" s="68">
        <f>IF(OR($B69-J$5&gt;74, $B69-J$5=73, $B69-J$5=1, $B69-J$5&lt;0),"",ROUND(($B69-J$5)*'수학 표준점수 테이블'!$H$10+J$5*'수학 표준점수 테이블'!$H$12+'수학 표준점수 테이블'!$H$15,0))</f>
        <v>96</v>
      </c>
      <c r="K69" s="68">
        <f>IF(OR($B69-K$5&gt;74, $B69-K$5=73, $B69-K$5=1, $B69-K$5&lt;0),"",ROUND(($B69-K$5)*'수학 표준점수 테이블'!$H$10+K$5*'수학 표준점수 테이블'!$H$12+'수학 표준점수 테이블'!$H$15,0))</f>
        <v>96</v>
      </c>
      <c r="L69" s="68">
        <f>IF(OR($B69-L$5&gt;74, $B69-L$5=73, $B69-L$5=1, $B69-L$5&lt;0),"",ROUND(($B69-L$5)*'수학 표준점수 테이블'!$H$10+L$5*'수학 표준점수 테이블'!$H$12+'수학 표준점수 테이블'!$H$15,0))</f>
        <v>96</v>
      </c>
      <c r="M69" s="68">
        <f>IF(OR($B69-M$5&gt;74, $B69-M$5=73, $B69-M$5=1, $B69-M$5&lt;0),"",ROUND(($B69-M$5)*'수학 표준점수 테이블'!$H$10+M$5*'수학 표준점수 테이블'!$H$12+'수학 표준점수 테이블'!$H$15,0))</f>
        <v>96</v>
      </c>
      <c r="N69" s="68">
        <f>IF(OR($B69-N$5&gt;74, $B69-N$5=73, $B69-N$5=1, $B69-N$5&lt;0),"",ROUND(($B69-N$5)*'수학 표준점수 테이블'!$H$10+N$5*'수학 표준점수 테이블'!$H$12+'수학 표준점수 테이블'!$H$15,0))</f>
        <v>96</v>
      </c>
      <c r="O69" s="68">
        <f>IF(OR($B69-O$5&gt;74, $B69-O$5=73, $B69-O$5=1, $B69-O$5&lt;0),"",ROUND(($B69-O$5)*'수학 표준점수 테이블'!$H$10+O$5*'수학 표준점수 테이블'!$H$12+'수학 표준점수 테이블'!$H$15,0))</f>
        <v>96</v>
      </c>
      <c r="P69" s="68">
        <f>IF(OR($B69-P$5&gt;74, $B69-P$5=73, $B69-P$5=1, $B69-P$5&lt;0),"",ROUND(($B69-P$5)*'수학 표준점수 테이블'!$H$10+P$5*'수학 표준점수 테이블'!$H$12+'수학 표준점수 테이블'!$H$15,0))</f>
        <v>96</v>
      </c>
      <c r="Q69" s="68">
        <f>IF(OR($B69-Q$5&gt;74, $B69-Q$5=73, $B69-Q$5=1, $B69-Q$5&lt;0),"",ROUND(($B69-Q$5)*'수학 표준점수 테이블'!$H$10+Q$5*'수학 표준점수 테이블'!$H$12+'수학 표준점수 테이블'!$H$15,0))</f>
        <v>95</v>
      </c>
      <c r="R69" s="68">
        <f>IF(OR($B69-R$5&gt;74, $B69-R$5=73, $B69-R$5=1, $B69-R$5&lt;0),"",ROUND(($B69-R$5)*'수학 표준점수 테이블'!$H$10+R$5*'수학 표준점수 테이블'!$H$12+'수학 표준점수 테이블'!$H$15,0))</f>
        <v>95</v>
      </c>
      <c r="S69" s="68">
        <f>IF(OR($B69-S$5&gt;74, $B69-S$5=73, $B69-S$5=1, $B69-S$5&lt;0),"",ROUND(($B69-S$5)*'수학 표준점수 테이블'!$H$10+S$5*'수학 표준점수 테이블'!$H$12+'수학 표준점수 테이블'!$H$15,0))</f>
        <v>95</v>
      </c>
      <c r="T69" s="68">
        <f>IF(OR($B69-T$5&gt;74, $B69-T$5=73, $B69-T$5=1, $B69-T$5&lt;0),"",ROUND(($B69-T$5)*'수학 표준점수 테이블'!$H$10+T$5*'수학 표준점수 테이블'!$H$12+'수학 표준점수 테이블'!$H$15,0))</f>
        <v>95</v>
      </c>
      <c r="U69" s="68">
        <f>IF(OR($B69-U$5&gt;74, $B69-U$5=73, $B69-U$5=1, $B69-U$5&lt;0),"",ROUND(($B69-U$5)*'수학 표준점수 테이블'!$H$10+U$5*'수학 표준점수 테이블'!$H$12+'수학 표준점수 테이블'!$H$15,0))</f>
        <v>95</v>
      </c>
      <c r="V69" s="68">
        <f>IF(OR($B69-V$5&gt;74, $B69-V$5=73, $B69-V$5=1, $B69-V$5&lt;0),"",ROUND(($B69-V$5)*'수학 표준점수 테이블'!$H$10+V$5*'수학 표준점수 테이블'!$H$12+'수학 표준점수 테이블'!$H$15,0))</f>
        <v>95</v>
      </c>
      <c r="W69" s="68">
        <f>IF(OR($B69-W$5&gt;74, $B69-W$5=73, $B69-W$5=1, $B69-W$5&lt;0),"",ROUND(($B69-W$5)*'수학 표준점수 테이블'!$H$10+W$5*'수학 표준점수 테이블'!$H$12+'수학 표준점수 테이블'!$H$15,0))</f>
        <v>95</v>
      </c>
      <c r="X69" s="68">
        <f>IF(OR($B69-X$5&gt;74, $B69-X$5=73, $B69-X$5=1, $B69-X$5&lt;0),"",ROUND(($B69-X$5)*'수학 표준점수 테이블'!$H$10+X$5*'수학 표준점수 테이블'!$H$12+'수학 표준점수 테이블'!$H$15,0))</f>
        <v>95</v>
      </c>
      <c r="Y69" s="68">
        <f>IF(OR($B69-Y$5&gt;74, $B69-Y$5=73, $B69-Y$5=1, $B69-Y$5&lt;0),"",ROUND(($B69-Y$5)*'수학 표준점수 테이블'!$H$10+Y$5*'수학 표준점수 테이블'!$H$12+'수학 표준점수 테이블'!$H$15,0))</f>
        <v>95</v>
      </c>
      <c r="Z69" s="68">
        <f>IF(OR($B69-Z$5&gt;74, $B69-Z$5=73, $B69-Z$5=1, $B69-Z$5&lt;0),"",ROUND(($B69-Z$5)*'수학 표준점수 테이블'!$H$10+Z$5*'수학 표준점수 테이블'!$H$12+'수학 표준점수 테이블'!$H$15,0))</f>
        <v>95</v>
      </c>
      <c r="AA69" s="69">
        <f>IF(OR($B69-AA$5&gt;74, $B69-AA$5=73, $B69-AA$5=1, $B69-AA$5&lt;0),"",ROUND(($B69-AA$5)*'수학 표준점수 테이블'!$H$10+AA$5*'수학 표준점수 테이블'!$H$12+'수학 표준점수 테이블'!$H$15,0))</f>
        <v>95</v>
      </c>
      <c r="AB69" s="34"/>
      <c r="AC69" s="34">
        <f t="shared" si="6"/>
        <v>95</v>
      </c>
      <c r="AD69" s="34">
        <f t="shared" si="7"/>
        <v>96</v>
      </c>
      <c r="AE69" s="36" t="str">
        <f t="shared" si="8"/>
        <v>95 ~ 96</v>
      </c>
      <c r="AF69" s="36">
        <f t="shared" si="4"/>
        <v>5</v>
      </c>
      <c r="AG69" s="36">
        <f t="shared" si="4"/>
        <v>5</v>
      </c>
      <c r="AH69" s="36">
        <f t="shared" si="5"/>
        <v>5</v>
      </c>
      <c r="AI69" s="194" t="str">
        <f t="shared" si="0"/>
        <v>5등급</v>
      </c>
      <c r="AJ69" s="32" t="e">
        <f>IF(AC69=AD69,VLOOKUP(AE69,'인원 입력 기능'!$B$5:$F$102,6,0), VLOOKUP(AC69,'인원 입력 기능'!$B$5:$F$102,6,0)&amp;" ~ "&amp;VLOOKUP(AD69,'인원 입력 기능'!$B$5:$F$102,6,0))</f>
        <v>#REF!</v>
      </c>
    </row>
    <row r="70" spans="1:36">
      <c r="A70" s="16"/>
      <c r="B70" s="85">
        <v>36</v>
      </c>
      <c r="C70" s="70">
        <f>IF(OR($B70-C$5&gt;74, $B70-C$5=73, $B70-C$5=1, $B70-C$5&lt;0),"",ROUND(($B70-C$5)*'수학 표준점수 테이블'!$H$10+C$5*'수학 표준점수 테이블'!$H$12+'수학 표준점수 테이블'!$H$15,0))</f>
        <v>95</v>
      </c>
      <c r="D70" s="70">
        <f>IF(OR($B70-D$5&gt;74, $B70-D$5=73, $B70-D$5=1, $B70-D$5&lt;0),"",ROUND(($B70-D$5)*'수학 표준점수 테이블'!$H$10+D$5*'수학 표준점수 테이블'!$H$12+'수학 표준점수 테이블'!$H$15,0))</f>
        <v>95</v>
      </c>
      <c r="E70" s="70">
        <f>IF(OR($B70-E$5&gt;74, $B70-E$5=73, $B70-E$5=1, $B70-E$5&lt;0),"",ROUND(($B70-E$5)*'수학 표준점수 테이블'!$H$10+E$5*'수학 표준점수 테이블'!$H$12+'수학 표준점수 테이블'!$H$15,0))</f>
        <v>95</v>
      </c>
      <c r="F70" s="70">
        <f>IF(OR($B70-F$5&gt;74, $B70-F$5=73, $B70-F$5=1, $B70-F$5&lt;0),"",ROUND(($B70-F$5)*'수학 표준점수 테이블'!$H$10+F$5*'수학 표준점수 테이블'!$H$12+'수학 표준점수 테이블'!$H$15,0))</f>
        <v>95</v>
      </c>
      <c r="G70" s="70">
        <f>IF(OR($B70-G$5&gt;74, $B70-G$5=73, $B70-G$5=1, $B70-G$5&lt;0),"",ROUND(($B70-G$5)*'수학 표준점수 테이블'!$H$10+G$5*'수학 표준점수 테이블'!$H$12+'수학 표준점수 테이블'!$H$15,0))</f>
        <v>95</v>
      </c>
      <c r="H70" s="70">
        <f>IF(OR($B70-H$5&gt;74, $B70-H$5=73, $B70-H$5=1, $B70-H$5&lt;0),"",ROUND(($B70-H$5)*'수학 표준점수 테이블'!$H$10+H$5*'수학 표준점수 테이블'!$H$12+'수학 표준점수 테이블'!$H$15,0))</f>
        <v>95</v>
      </c>
      <c r="I70" s="70">
        <f>IF(OR($B70-I$5&gt;74, $B70-I$5=73, $B70-I$5=1, $B70-I$5&lt;0),"",ROUND(($B70-I$5)*'수학 표준점수 테이블'!$H$10+I$5*'수학 표준점수 테이블'!$H$12+'수학 표준점수 테이블'!$H$15,0))</f>
        <v>95</v>
      </c>
      <c r="J70" s="70">
        <f>IF(OR($B70-J$5&gt;74, $B70-J$5=73, $B70-J$5=1, $B70-J$5&lt;0),"",ROUND(($B70-J$5)*'수학 표준점수 테이블'!$H$10+J$5*'수학 표준점수 테이블'!$H$12+'수학 표준점수 테이블'!$H$15,0))</f>
        <v>95</v>
      </c>
      <c r="K70" s="70">
        <f>IF(OR($B70-K$5&gt;74, $B70-K$5=73, $B70-K$5=1, $B70-K$5&lt;0),"",ROUND(($B70-K$5)*'수학 표준점수 테이블'!$H$10+K$5*'수학 표준점수 테이블'!$H$12+'수학 표준점수 테이블'!$H$15,0))</f>
        <v>95</v>
      </c>
      <c r="L70" s="70">
        <f>IF(OR($B70-L$5&gt;74, $B70-L$5=73, $B70-L$5=1, $B70-L$5&lt;0),"",ROUND(($B70-L$5)*'수학 표준점수 테이블'!$H$10+L$5*'수학 표준점수 테이블'!$H$12+'수학 표준점수 테이블'!$H$15,0))</f>
        <v>95</v>
      </c>
      <c r="M70" s="70">
        <f>IF(OR($B70-M$5&gt;74, $B70-M$5=73, $B70-M$5=1, $B70-M$5&lt;0),"",ROUND(($B70-M$5)*'수학 표준점수 테이블'!$H$10+M$5*'수학 표준점수 테이블'!$H$12+'수학 표준점수 테이블'!$H$15,0))</f>
        <v>95</v>
      </c>
      <c r="N70" s="70">
        <f>IF(OR($B70-N$5&gt;74, $B70-N$5=73, $B70-N$5=1, $B70-N$5&lt;0),"",ROUND(($B70-N$5)*'수학 표준점수 테이블'!$H$10+N$5*'수학 표준점수 테이블'!$H$12+'수학 표준점수 테이블'!$H$15,0))</f>
        <v>95</v>
      </c>
      <c r="O70" s="70">
        <f>IF(OR($B70-O$5&gt;74, $B70-O$5=73, $B70-O$5=1, $B70-O$5&lt;0),"",ROUND(($B70-O$5)*'수학 표준점수 테이블'!$H$10+O$5*'수학 표준점수 테이블'!$H$12+'수학 표준점수 테이블'!$H$15,0))</f>
        <v>95</v>
      </c>
      <c r="P70" s="70">
        <f>IF(OR($B70-P$5&gt;74, $B70-P$5=73, $B70-P$5=1, $B70-P$5&lt;0),"",ROUND(($B70-P$5)*'수학 표준점수 테이블'!$H$10+P$5*'수학 표준점수 테이블'!$H$12+'수학 표준점수 테이블'!$H$15,0))</f>
        <v>95</v>
      </c>
      <c r="Q70" s="70">
        <f>IF(OR($B70-Q$5&gt;74, $B70-Q$5=73, $B70-Q$5=1, $B70-Q$5&lt;0),"",ROUND(($B70-Q$5)*'수학 표준점수 테이블'!$H$10+Q$5*'수학 표준점수 테이블'!$H$12+'수학 표준점수 테이블'!$H$15,0))</f>
        <v>95</v>
      </c>
      <c r="R70" s="70">
        <f>IF(OR($B70-R$5&gt;74, $B70-R$5=73, $B70-R$5=1, $B70-R$5&lt;0),"",ROUND(($B70-R$5)*'수학 표준점수 테이블'!$H$10+R$5*'수학 표준점수 테이블'!$H$12+'수학 표준점수 테이블'!$H$15,0))</f>
        <v>95</v>
      </c>
      <c r="S70" s="70">
        <f>IF(OR($B70-S$5&gt;74, $B70-S$5=73, $B70-S$5=1, $B70-S$5&lt;0),"",ROUND(($B70-S$5)*'수학 표준점수 테이블'!$H$10+S$5*'수학 표준점수 테이블'!$H$12+'수학 표준점수 테이블'!$H$15,0))</f>
        <v>95</v>
      </c>
      <c r="T70" s="70">
        <f>IF(OR($B70-T$5&gt;74, $B70-T$5=73, $B70-T$5=1, $B70-T$5&lt;0),"",ROUND(($B70-T$5)*'수학 표준점수 테이블'!$H$10+T$5*'수학 표준점수 테이블'!$H$12+'수학 표준점수 테이블'!$H$15,0))</f>
        <v>95</v>
      </c>
      <c r="U70" s="70">
        <f>IF(OR($B70-U$5&gt;74, $B70-U$5=73, $B70-U$5=1, $B70-U$5&lt;0),"",ROUND(($B70-U$5)*'수학 표준점수 테이블'!$H$10+U$5*'수학 표준점수 테이블'!$H$12+'수학 표준점수 테이블'!$H$15,0))</f>
        <v>94</v>
      </c>
      <c r="V70" s="70">
        <f>IF(OR($B70-V$5&gt;74, $B70-V$5=73, $B70-V$5=1, $B70-V$5&lt;0),"",ROUND(($B70-V$5)*'수학 표준점수 테이블'!$H$10+V$5*'수학 표준점수 테이블'!$H$12+'수학 표준점수 테이블'!$H$15,0))</f>
        <v>94</v>
      </c>
      <c r="W70" s="70">
        <f>IF(OR($B70-W$5&gt;74, $B70-W$5=73, $B70-W$5=1, $B70-W$5&lt;0),"",ROUND(($B70-W$5)*'수학 표준점수 테이블'!$H$10+W$5*'수학 표준점수 테이블'!$H$12+'수학 표준점수 테이블'!$H$15,0))</f>
        <v>94</v>
      </c>
      <c r="X70" s="70">
        <f>IF(OR($B70-X$5&gt;74, $B70-X$5=73, $B70-X$5=1, $B70-X$5&lt;0),"",ROUND(($B70-X$5)*'수학 표준점수 테이블'!$H$10+X$5*'수학 표준점수 테이블'!$H$12+'수학 표준점수 테이블'!$H$15,0))</f>
        <v>94</v>
      </c>
      <c r="Y70" s="70">
        <f>IF(OR($B70-Y$5&gt;74, $B70-Y$5=73, $B70-Y$5=1, $B70-Y$5&lt;0),"",ROUND(($B70-Y$5)*'수학 표준점수 테이블'!$H$10+Y$5*'수학 표준점수 테이블'!$H$12+'수학 표준점수 테이블'!$H$15,0))</f>
        <v>94</v>
      </c>
      <c r="Z70" s="70">
        <f>IF(OR($B70-Z$5&gt;74, $B70-Z$5=73, $B70-Z$5=1, $B70-Z$5&lt;0),"",ROUND(($B70-Z$5)*'수학 표준점수 테이블'!$H$10+Z$5*'수학 표준점수 테이블'!$H$12+'수학 표준점수 테이블'!$H$15,0))</f>
        <v>94</v>
      </c>
      <c r="AA70" s="71">
        <f>IF(OR($B70-AA$5&gt;74, $B70-AA$5=73, $B70-AA$5=1, $B70-AA$5&lt;0),"",ROUND(($B70-AA$5)*'수학 표준점수 테이블'!$H$10+AA$5*'수학 표준점수 테이블'!$H$12+'수학 표준점수 테이블'!$H$15,0))</f>
        <v>94</v>
      </c>
      <c r="AB70" s="34"/>
      <c r="AC70" s="34">
        <f t="shared" si="6"/>
        <v>94</v>
      </c>
      <c r="AD70" s="34">
        <f t="shared" si="7"/>
        <v>95</v>
      </c>
      <c r="AE70" s="36" t="str">
        <f t="shared" si="8"/>
        <v>94 ~ 95</v>
      </c>
      <c r="AF70" s="36">
        <f t="shared" si="4"/>
        <v>5</v>
      </c>
      <c r="AG70" s="36">
        <f t="shared" si="4"/>
        <v>5</v>
      </c>
      <c r="AH70" s="36">
        <f t="shared" si="5"/>
        <v>5</v>
      </c>
      <c r="AI70" s="194" t="str">
        <f t="shared" si="0"/>
        <v>5등급</v>
      </c>
      <c r="AJ70" s="32" t="e">
        <f>IF(AC70=AD70,VLOOKUP(AE70,'인원 입력 기능'!$B$5:$F$102,6,0), VLOOKUP(AC70,'인원 입력 기능'!$B$5:$F$102,6,0)&amp;" ~ "&amp;VLOOKUP(AD70,'인원 입력 기능'!$B$5:$F$102,6,0))</f>
        <v>#REF!</v>
      </c>
    </row>
    <row r="71" spans="1:36">
      <c r="A71" s="16"/>
      <c r="B71" s="85">
        <v>35</v>
      </c>
      <c r="C71" s="70">
        <f>IF(OR($B71-C$5&gt;74, $B71-C$5=73, $B71-C$5=1, $B71-C$5&lt;0),"",ROUND(($B71-C$5)*'수학 표준점수 테이블'!$H$10+C$5*'수학 표준점수 테이블'!$H$12+'수학 표준점수 테이블'!$H$15,0))</f>
        <v>95</v>
      </c>
      <c r="D71" s="70">
        <f>IF(OR($B71-D$5&gt;74, $B71-D$5=73, $B71-D$5=1, $B71-D$5&lt;0),"",ROUND(($B71-D$5)*'수학 표준점수 테이블'!$H$10+D$5*'수학 표준점수 테이블'!$H$12+'수학 표준점수 테이블'!$H$15,0))</f>
        <v>95</v>
      </c>
      <c r="E71" s="70">
        <f>IF(OR($B71-E$5&gt;74, $B71-E$5=73, $B71-E$5=1, $B71-E$5&lt;0),"",ROUND(($B71-E$5)*'수학 표준점수 테이블'!$H$10+E$5*'수학 표준점수 테이블'!$H$12+'수학 표준점수 테이블'!$H$15,0))</f>
        <v>94</v>
      </c>
      <c r="F71" s="70">
        <f>IF(OR($B71-F$5&gt;74, $B71-F$5=73, $B71-F$5=1, $B71-F$5&lt;0),"",ROUND(($B71-F$5)*'수학 표준점수 테이블'!$H$10+F$5*'수학 표준점수 테이블'!$H$12+'수학 표준점수 테이블'!$H$15,0))</f>
        <v>94</v>
      </c>
      <c r="G71" s="70">
        <f>IF(OR($B71-G$5&gt;74, $B71-G$5=73, $B71-G$5=1, $B71-G$5&lt;0),"",ROUND(($B71-G$5)*'수학 표준점수 테이블'!$H$10+G$5*'수학 표준점수 테이블'!$H$12+'수학 표준점수 테이블'!$H$15,0))</f>
        <v>94</v>
      </c>
      <c r="H71" s="70">
        <f>IF(OR($B71-H$5&gt;74, $B71-H$5=73, $B71-H$5=1, $B71-H$5&lt;0),"",ROUND(($B71-H$5)*'수학 표준점수 테이블'!$H$10+H$5*'수학 표준점수 테이블'!$H$12+'수학 표준점수 테이블'!$H$15,0))</f>
        <v>94</v>
      </c>
      <c r="I71" s="70">
        <f>IF(OR($B71-I$5&gt;74, $B71-I$5=73, $B71-I$5=1, $B71-I$5&lt;0),"",ROUND(($B71-I$5)*'수학 표준점수 테이블'!$H$10+I$5*'수학 표준점수 테이블'!$H$12+'수학 표준점수 테이블'!$H$15,0))</f>
        <v>94</v>
      </c>
      <c r="J71" s="70">
        <f>IF(OR($B71-J$5&gt;74, $B71-J$5=73, $B71-J$5=1, $B71-J$5&lt;0),"",ROUND(($B71-J$5)*'수학 표준점수 테이블'!$H$10+J$5*'수학 표준점수 테이블'!$H$12+'수학 표준점수 테이블'!$H$15,0))</f>
        <v>94</v>
      </c>
      <c r="K71" s="70">
        <f>IF(OR($B71-K$5&gt;74, $B71-K$5=73, $B71-K$5=1, $B71-K$5&lt;0),"",ROUND(($B71-K$5)*'수학 표준점수 테이블'!$H$10+K$5*'수학 표준점수 테이블'!$H$12+'수학 표준점수 테이블'!$H$15,0))</f>
        <v>94</v>
      </c>
      <c r="L71" s="70">
        <f>IF(OR($B71-L$5&gt;74, $B71-L$5=73, $B71-L$5=1, $B71-L$5&lt;0),"",ROUND(($B71-L$5)*'수학 표준점수 테이블'!$H$10+L$5*'수학 표준점수 테이블'!$H$12+'수학 표준점수 테이블'!$H$15,0))</f>
        <v>94</v>
      </c>
      <c r="M71" s="70">
        <f>IF(OR($B71-M$5&gt;74, $B71-M$5=73, $B71-M$5=1, $B71-M$5&lt;0),"",ROUND(($B71-M$5)*'수학 표준점수 테이블'!$H$10+M$5*'수학 표준점수 테이블'!$H$12+'수학 표준점수 테이블'!$H$15,0))</f>
        <v>94</v>
      </c>
      <c r="N71" s="70">
        <f>IF(OR($B71-N$5&gt;74, $B71-N$5=73, $B71-N$5=1, $B71-N$5&lt;0),"",ROUND(($B71-N$5)*'수학 표준점수 테이블'!$H$10+N$5*'수학 표준점수 테이블'!$H$12+'수학 표준점수 테이블'!$H$15,0))</f>
        <v>94</v>
      </c>
      <c r="O71" s="70">
        <f>IF(OR($B71-O$5&gt;74, $B71-O$5=73, $B71-O$5=1, $B71-O$5&lt;0),"",ROUND(($B71-O$5)*'수학 표준점수 테이블'!$H$10+O$5*'수학 표준점수 테이블'!$H$12+'수학 표준점수 테이블'!$H$15,0))</f>
        <v>94</v>
      </c>
      <c r="P71" s="70">
        <f>IF(OR($B71-P$5&gt;74, $B71-P$5=73, $B71-P$5=1, $B71-P$5&lt;0),"",ROUND(($B71-P$5)*'수학 표준점수 테이블'!$H$10+P$5*'수학 표준점수 테이블'!$H$12+'수학 표준점수 테이블'!$H$15,0))</f>
        <v>94</v>
      </c>
      <c r="Q71" s="70">
        <f>IF(OR($B71-Q$5&gt;74, $B71-Q$5=73, $B71-Q$5=1, $B71-Q$5&lt;0),"",ROUND(($B71-Q$5)*'수학 표준점수 테이블'!$H$10+Q$5*'수학 표준점수 테이블'!$H$12+'수학 표준점수 테이블'!$H$15,0))</f>
        <v>94</v>
      </c>
      <c r="R71" s="70">
        <f>IF(OR($B71-R$5&gt;74, $B71-R$5=73, $B71-R$5=1, $B71-R$5&lt;0),"",ROUND(($B71-R$5)*'수학 표준점수 테이블'!$H$10+R$5*'수학 표준점수 테이블'!$H$12+'수학 표준점수 테이블'!$H$15,0))</f>
        <v>94</v>
      </c>
      <c r="S71" s="70">
        <f>IF(OR($B71-S$5&gt;74, $B71-S$5=73, $B71-S$5=1, $B71-S$5&lt;0),"",ROUND(($B71-S$5)*'수학 표준점수 테이블'!$H$10+S$5*'수학 표준점수 테이블'!$H$12+'수학 표준점수 테이블'!$H$15,0))</f>
        <v>94</v>
      </c>
      <c r="T71" s="70">
        <f>IF(OR($B71-T$5&gt;74, $B71-T$5=73, $B71-T$5=1, $B71-T$5&lt;0),"",ROUND(($B71-T$5)*'수학 표준점수 테이블'!$H$10+T$5*'수학 표준점수 테이블'!$H$12+'수학 표준점수 테이블'!$H$15,0))</f>
        <v>94</v>
      </c>
      <c r="U71" s="70">
        <f>IF(OR($B71-U$5&gt;74, $B71-U$5=73, $B71-U$5=1, $B71-U$5&lt;0),"",ROUND(($B71-U$5)*'수학 표준점수 테이블'!$H$10+U$5*'수학 표준점수 테이블'!$H$12+'수학 표준점수 테이블'!$H$15,0))</f>
        <v>94</v>
      </c>
      <c r="V71" s="70">
        <f>IF(OR($B71-V$5&gt;74, $B71-V$5=73, $B71-V$5=1, $B71-V$5&lt;0),"",ROUND(($B71-V$5)*'수학 표준점수 테이블'!$H$10+V$5*'수학 표준점수 테이블'!$H$12+'수학 표준점수 테이블'!$H$15,0))</f>
        <v>94</v>
      </c>
      <c r="W71" s="70">
        <f>IF(OR($B71-W$5&gt;74, $B71-W$5=73, $B71-W$5=1, $B71-W$5&lt;0),"",ROUND(($B71-W$5)*'수학 표준점수 테이블'!$H$10+W$5*'수학 표준점수 테이블'!$H$12+'수학 표준점수 테이블'!$H$15,0))</f>
        <v>94</v>
      </c>
      <c r="X71" s="70">
        <f>IF(OR($B71-X$5&gt;74, $B71-X$5=73, $B71-X$5=1, $B71-X$5&lt;0),"",ROUND(($B71-X$5)*'수학 표준점수 테이블'!$H$10+X$5*'수학 표준점수 테이블'!$H$12+'수학 표준점수 테이블'!$H$15,0))</f>
        <v>94</v>
      </c>
      <c r="Y71" s="70">
        <f>IF(OR($B71-Y$5&gt;74, $B71-Y$5=73, $B71-Y$5=1, $B71-Y$5&lt;0),"",ROUND(($B71-Y$5)*'수학 표준점수 테이블'!$H$10+Y$5*'수학 표준점수 테이블'!$H$12+'수학 표준점수 테이블'!$H$15,0))</f>
        <v>93</v>
      </c>
      <c r="Z71" s="70">
        <f>IF(OR($B71-Z$5&gt;74, $B71-Z$5=73, $B71-Z$5=1, $B71-Z$5&lt;0),"",ROUND(($B71-Z$5)*'수학 표준점수 테이블'!$H$10+Z$5*'수학 표준점수 테이블'!$H$12+'수학 표준점수 테이블'!$H$15,0))</f>
        <v>93</v>
      </c>
      <c r="AA71" s="71">
        <f>IF(OR($B71-AA$5&gt;74, $B71-AA$5=73, $B71-AA$5=1, $B71-AA$5&lt;0),"",ROUND(($B71-AA$5)*'수학 표준점수 테이블'!$H$10+AA$5*'수학 표준점수 테이블'!$H$12+'수학 표준점수 테이블'!$H$15,0))</f>
        <v>93</v>
      </c>
      <c r="AB71" s="34"/>
      <c r="AC71" s="34">
        <f t="shared" si="6"/>
        <v>93</v>
      </c>
      <c r="AD71" s="34">
        <f t="shared" si="7"/>
        <v>95</v>
      </c>
      <c r="AE71" s="36" t="str">
        <f t="shared" si="8"/>
        <v>93 ~ 95</v>
      </c>
      <c r="AF71" s="36">
        <f t="shared" si="4"/>
        <v>5</v>
      </c>
      <c r="AG71" s="36">
        <f t="shared" si="4"/>
        <v>5</v>
      </c>
      <c r="AH71" s="36">
        <f t="shared" si="5"/>
        <v>5</v>
      </c>
      <c r="AI71" s="194" t="str">
        <f t="shared" ref="AI71:AI107" si="9">IF(AF71=AG71, AG71&amp;"등급", "조건부 "&amp;AG71&amp;"등급")</f>
        <v>5등급</v>
      </c>
      <c r="AJ71" s="32" t="e">
        <f>IF(AC71=AD71,VLOOKUP(AE71,'인원 입력 기능'!$B$5:$F$102,6,0), VLOOKUP(AC71,'인원 입력 기능'!$B$5:$F$102,6,0)&amp;" ~ "&amp;VLOOKUP(AD71,'인원 입력 기능'!$B$5:$F$102,6,0))</f>
        <v>#REF!</v>
      </c>
    </row>
    <row r="72" spans="1:36">
      <c r="A72" s="16"/>
      <c r="B72" s="85">
        <v>34</v>
      </c>
      <c r="C72" s="70">
        <f>IF(OR($B72-C$5&gt;74, $B72-C$5=73, $B72-C$5=1, $B72-C$5&lt;0),"",ROUND(($B72-C$5)*'수학 표준점수 테이블'!$H$10+C$5*'수학 표준점수 테이블'!$H$12+'수학 표준점수 테이블'!$H$15,0))</f>
        <v>94</v>
      </c>
      <c r="D72" s="70">
        <f>IF(OR($B72-D$5&gt;74, $B72-D$5=73, $B72-D$5=1, $B72-D$5&lt;0),"",ROUND(($B72-D$5)*'수학 표준점수 테이블'!$H$10+D$5*'수학 표준점수 테이블'!$H$12+'수학 표준점수 테이블'!$H$15,0))</f>
        <v>94</v>
      </c>
      <c r="E72" s="70">
        <f>IF(OR($B72-E$5&gt;74, $B72-E$5=73, $B72-E$5=1, $B72-E$5&lt;0),"",ROUND(($B72-E$5)*'수학 표준점수 테이블'!$H$10+E$5*'수학 표준점수 테이블'!$H$12+'수학 표준점수 테이블'!$H$15,0))</f>
        <v>94</v>
      </c>
      <c r="F72" s="70">
        <f>IF(OR($B72-F$5&gt;74, $B72-F$5=73, $B72-F$5=1, $B72-F$5&lt;0),"",ROUND(($B72-F$5)*'수학 표준점수 테이블'!$H$10+F$5*'수학 표준점수 테이블'!$H$12+'수학 표준점수 테이블'!$H$15,0))</f>
        <v>94</v>
      </c>
      <c r="G72" s="70">
        <f>IF(OR($B72-G$5&gt;74, $B72-G$5=73, $B72-G$5=1, $B72-G$5&lt;0),"",ROUND(($B72-G$5)*'수학 표준점수 테이블'!$H$10+G$5*'수학 표준점수 테이블'!$H$12+'수학 표준점수 테이블'!$H$15,0))</f>
        <v>94</v>
      </c>
      <c r="H72" s="70">
        <f>IF(OR($B72-H$5&gt;74, $B72-H$5=73, $B72-H$5=1, $B72-H$5&lt;0),"",ROUND(($B72-H$5)*'수학 표준점수 테이블'!$H$10+H$5*'수학 표준점수 테이블'!$H$12+'수학 표준점수 테이블'!$H$15,0))</f>
        <v>94</v>
      </c>
      <c r="I72" s="70">
        <f>IF(OR($B72-I$5&gt;74, $B72-I$5=73, $B72-I$5=1, $B72-I$5&lt;0),"",ROUND(($B72-I$5)*'수학 표준점수 테이블'!$H$10+I$5*'수학 표준점수 테이블'!$H$12+'수학 표준점수 테이블'!$H$15,0))</f>
        <v>93</v>
      </c>
      <c r="J72" s="70">
        <f>IF(OR($B72-J$5&gt;74, $B72-J$5=73, $B72-J$5=1, $B72-J$5&lt;0),"",ROUND(($B72-J$5)*'수학 표준점수 테이블'!$H$10+J$5*'수학 표준점수 테이블'!$H$12+'수학 표준점수 테이블'!$H$15,0))</f>
        <v>93</v>
      </c>
      <c r="K72" s="70">
        <f>IF(OR($B72-K$5&gt;74, $B72-K$5=73, $B72-K$5=1, $B72-K$5&lt;0),"",ROUND(($B72-K$5)*'수학 표준점수 테이블'!$H$10+K$5*'수학 표준점수 테이블'!$H$12+'수학 표준점수 테이블'!$H$15,0))</f>
        <v>93</v>
      </c>
      <c r="L72" s="70">
        <f>IF(OR($B72-L$5&gt;74, $B72-L$5=73, $B72-L$5=1, $B72-L$5&lt;0),"",ROUND(($B72-L$5)*'수학 표준점수 테이블'!$H$10+L$5*'수학 표준점수 테이블'!$H$12+'수학 표준점수 테이블'!$H$15,0))</f>
        <v>93</v>
      </c>
      <c r="M72" s="70">
        <f>IF(OR($B72-M$5&gt;74, $B72-M$5=73, $B72-M$5=1, $B72-M$5&lt;0),"",ROUND(($B72-M$5)*'수학 표준점수 테이블'!$H$10+M$5*'수학 표준점수 테이블'!$H$12+'수학 표준점수 테이블'!$H$15,0))</f>
        <v>93</v>
      </c>
      <c r="N72" s="70">
        <f>IF(OR($B72-N$5&gt;74, $B72-N$5=73, $B72-N$5=1, $B72-N$5&lt;0),"",ROUND(($B72-N$5)*'수학 표준점수 테이블'!$H$10+N$5*'수학 표준점수 테이블'!$H$12+'수학 표준점수 테이블'!$H$15,0))</f>
        <v>93</v>
      </c>
      <c r="O72" s="70">
        <f>IF(OR($B72-O$5&gt;74, $B72-O$5=73, $B72-O$5=1, $B72-O$5&lt;0),"",ROUND(($B72-O$5)*'수학 표준점수 테이블'!$H$10+O$5*'수학 표준점수 테이블'!$H$12+'수학 표준점수 테이블'!$H$15,0))</f>
        <v>93</v>
      </c>
      <c r="P72" s="70">
        <f>IF(OR($B72-P$5&gt;74, $B72-P$5=73, $B72-P$5=1, $B72-P$5&lt;0),"",ROUND(($B72-P$5)*'수학 표준점수 테이블'!$H$10+P$5*'수학 표준점수 테이블'!$H$12+'수학 표준점수 테이블'!$H$15,0))</f>
        <v>93</v>
      </c>
      <c r="Q72" s="70">
        <f>IF(OR($B72-Q$5&gt;74, $B72-Q$5=73, $B72-Q$5=1, $B72-Q$5&lt;0),"",ROUND(($B72-Q$5)*'수학 표준점수 테이블'!$H$10+Q$5*'수학 표준점수 테이블'!$H$12+'수학 표준점수 테이블'!$H$15,0))</f>
        <v>93</v>
      </c>
      <c r="R72" s="70">
        <f>IF(OR($B72-R$5&gt;74, $B72-R$5=73, $B72-R$5=1, $B72-R$5&lt;0),"",ROUND(($B72-R$5)*'수학 표준점수 테이블'!$H$10+R$5*'수학 표준점수 테이블'!$H$12+'수학 표준점수 테이블'!$H$15,0))</f>
        <v>93</v>
      </c>
      <c r="S72" s="70">
        <f>IF(OR($B72-S$5&gt;74, $B72-S$5=73, $B72-S$5=1, $B72-S$5&lt;0),"",ROUND(($B72-S$5)*'수학 표준점수 테이블'!$H$10+S$5*'수학 표준점수 테이블'!$H$12+'수학 표준점수 테이블'!$H$15,0))</f>
        <v>93</v>
      </c>
      <c r="T72" s="70">
        <f>IF(OR($B72-T$5&gt;74, $B72-T$5=73, $B72-T$5=1, $B72-T$5&lt;0),"",ROUND(($B72-T$5)*'수학 표준점수 테이블'!$H$10+T$5*'수학 표준점수 테이블'!$H$12+'수학 표준점수 테이블'!$H$15,0))</f>
        <v>93</v>
      </c>
      <c r="U72" s="70">
        <f>IF(OR($B72-U$5&gt;74, $B72-U$5=73, $B72-U$5=1, $B72-U$5&lt;0),"",ROUND(($B72-U$5)*'수학 표준점수 테이블'!$H$10+U$5*'수학 표준점수 테이블'!$H$12+'수학 표준점수 테이블'!$H$15,0))</f>
        <v>93</v>
      </c>
      <c r="V72" s="70">
        <f>IF(OR($B72-V$5&gt;74, $B72-V$5=73, $B72-V$5=1, $B72-V$5&lt;0),"",ROUND(($B72-V$5)*'수학 표준점수 테이블'!$H$10+V$5*'수학 표준점수 테이블'!$H$12+'수학 표준점수 테이블'!$H$15,0))</f>
        <v>93</v>
      </c>
      <c r="W72" s="70">
        <f>IF(OR($B72-W$5&gt;74, $B72-W$5=73, $B72-W$5=1, $B72-W$5&lt;0),"",ROUND(($B72-W$5)*'수학 표준점수 테이블'!$H$10+W$5*'수학 표준점수 테이블'!$H$12+'수학 표준점수 테이블'!$H$15,0))</f>
        <v>93</v>
      </c>
      <c r="X72" s="70">
        <f>IF(OR($B72-X$5&gt;74, $B72-X$5=73, $B72-X$5=1, $B72-X$5&lt;0),"",ROUND(($B72-X$5)*'수학 표준점수 테이블'!$H$10+X$5*'수학 표준점수 테이블'!$H$12+'수학 표준점수 테이블'!$H$15,0))</f>
        <v>93</v>
      </c>
      <c r="Y72" s="70">
        <f>IF(OR($B72-Y$5&gt;74, $B72-Y$5=73, $B72-Y$5=1, $B72-Y$5&lt;0),"",ROUND(($B72-Y$5)*'수학 표준점수 테이블'!$H$10+Y$5*'수학 표준점수 테이블'!$H$12+'수학 표준점수 테이블'!$H$15,0))</f>
        <v>93</v>
      </c>
      <c r="Z72" s="70">
        <f>IF(OR($B72-Z$5&gt;74, $B72-Z$5=73, $B72-Z$5=1, $B72-Z$5&lt;0),"",ROUND(($B72-Z$5)*'수학 표준점수 테이블'!$H$10+Z$5*'수학 표준점수 테이블'!$H$12+'수학 표준점수 테이블'!$H$15,0))</f>
        <v>93</v>
      </c>
      <c r="AA72" s="71">
        <f>IF(OR($B72-AA$5&gt;74, $B72-AA$5=73, $B72-AA$5=1, $B72-AA$5&lt;0),"",ROUND(($B72-AA$5)*'수학 표준점수 테이블'!$H$10+AA$5*'수학 표준점수 테이블'!$H$12+'수학 표준점수 테이블'!$H$15,0))</f>
        <v>93</v>
      </c>
      <c r="AB72" s="34"/>
      <c r="AC72" s="34">
        <f t="shared" ref="AC72:AC104" si="10">MIN(C72:AA72)</f>
        <v>93</v>
      </c>
      <c r="AD72" s="34">
        <f t="shared" ref="AD72:AD104" si="11">MAX(C72:AA72)</f>
        <v>94</v>
      </c>
      <c r="AE72" s="36" t="str">
        <f t="shared" ref="AE72:AE103" si="12">IF(AC72=AD72,MAX(C72:AA72),MIN(C72:AA72)&amp;" ~ "&amp;MAX(C72:AA72))</f>
        <v>93 ~ 94</v>
      </c>
      <c r="AF72" s="36">
        <f t="shared" ref="AF72:AG107" si="13">IF(ROUND(AC72,0)&gt;=$AM$6,1,IF(ROUND(AC72,0)&gt;=$AM$7,2,IF(ROUND(AC72,0)&gt;=$AM$8,3,IF(ROUND(AC72,0)&gt;=$AM$9,4,IF(ROUND(AC72,0)&gt;=$AM$10,5,IF(ROUND(AC72,0)&gt;=$AM$11,6,IF(ROUND(AC72,0)&gt;=$AM$12,7,IF(ROUND(AC72,0)&gt;=$AM$13,8,9))))))))</f>
        <v>5</v>
      </c>
      <c r="AG72" s="36">
        <f t="shared" si="13"/>
        <v>5</v>
      </c>
      <c r="AH72" s="36">
        <f t="shared" ref="AH72:AH107" si="14">IF(AF72=AG72,AF72,AF72&amp;" ~ "&amp;AG72)</f>
        <v>5</v>
      </c>
      <c r="AI72" s="194" t="str">
        <f t="shared" si="9"/>
        <v>5등급</v>
      </c>
      <c r="AJ72" s="32" t="e">
        <f>IF(AC72=AD72,VLOOKUP(AE72,'인원 입력 기능'!$B$5:$F$102,6,0), VLOOKUP(AC72,'인원 입력 기능'!$B$5:$F$102,6,0)&amp;" ~ "&amp;VLOOKUP(AD72,'인원 입력 기능'!$B$5:$F$102,6,0))</f>
        <v>#REF!</v>
      </c>
    </row>
    <row r="73" spans="1:36">
      <c r="A73" s="16"/>
      <c r="B73" s="85">
        <v>33</v>
      </c>
      <c r="C73" s="70">
        <f>IF(OR($B73-C$5&gt;74, $B73-C$5=73, $B73-C$5=1, $B73-C$5&lt;0),"",ROUND(($B73-C$5)*'수학 표준점수 테이블'!$H$10+C$5*'수학 표준점수 테이블'!$H$12+'수학 표준점수 테이블'!$H$15,0))</f>
        <v>93</v>
      </c>
      <c r="D73" s="70">
        <f>IF(OR($B73-D$5&gt;74, $B73-D$5=73, $B73-D$5=1, $B73-D$5&lt;0),"",ROUND(($B73-D$5)*'수학 표준점수 테이블'!$H$10+D$5*'수학 표준점수 테이블'!$H$12+'수학 표준점수 테이블'!$H$15,0))</f>
        <v>93</v>
      </c>
      <c r="E73" s="70">
        <f>IF(OR($B73-E$5&gt;74, $B73-E$5=73, $B73-E$5=1, $B73-E$5&lt;0),"",ROUND(($B73-E$5)*'수학 표준점수 테이블'!$H$10+E$5*'수학 표준점수 테이블'!$H$12+'수학 표준점수 테이블'!$H$15,0))</f>
        <v>93</v>
      </c>
      <c r="F73" s="70">
        <f>IF(OR($B73-F$5&gt;74, $B73-F$5=73, $B73-F$5=1, $B73-F$5&lt;0),"",ROUND(($B73-F$5)*'수학 표준점수 테이블'!$H$10+F$5*'수학 표준점수 테이블'!$H$12+'수학 표준점수 테이블'!$H$15,0))</f>
        <v>93</v>
      </c>
      <c r="G73" s="70">
        <f>IF(OR($B73-G$5&gt;74, $B73-G$5=73, $B73-G$5=1, $B73-G$5&lt;0),"",ROUND(($B73-G$5)*'수학 표준점수 테이블'!$H$10+G$5*'수학 표준점수 테이블'!$H$12+'수학 표준점수 테이블'!$H$15,0))</f>
        <v>93</v>
      </c>
      <c r="H73" s="70">
        <f>IF(OR($B73-H$5&gt;74, $B73-H$5=73, $B73-H$5=1, $B73-H$5&lt;0),"",ROUND(($B73-H$5)*'수학 표준점수 테이블'!$H$10+H$5*'수학 표준점수 테이블'!$H$12+'수학 표준점수 테이블'!$H$15,0))</f>
        <v>93</v>
      </c>
      <c r="I73" s="70">
        <f>IF(OR($B73-I$5&gt;74, $B73-I$5=73, $B73-I$5=1, $B73-I$5&lt;0),"",ROUND(($B73-I$5)*'수학 표준점수 테이블'!$H$10+I$5*'수학 표준점수 테이블'!$H$12+'수학 표준점수 테이블'!$H$15,0))</f>
        <v>93</v>
      </c>
      <c r="J73" s="70">
        <f>IF(OR($B73-J$5&gt;74, $B73-J$5=73, $B73-J$5=1, $B73-J$5&lt;0),"",ROUND(($B73-J$5)*'수학 표준점수 테이블'!$H$10+J$5*'수학 표준점수 테이블'!$H$12+'수학 표준점수 테이블'!$H$15,0))</f>
        <v>93</v>
      </c>
      <c r="K73" s="70">
        <f>IF(OR($B73-K$5&gt;74, $B73-K$5=73, $B73-K$5=1, $B73-K$5&lt;0),"",ROUND(($B73-K$5)*'수학 표준점수 테이블'!$H$10+K$5*'수학 표준점수 테이블'!$H$12+'수학 표준점수 테이블'!$H$15,0))</f>
        <v>93</v>
      </c>
      <c r="L73" s="70">
        <f>IF(OR($B73-L$5&gt;74, $B73-L$5=73, $B73-L$5=1, $B73-L$5&lt;0),"",ROUND(($B73-L$5)*'수학 표준점수 테이블'!$H$10+L$5*'수학 표준점수 테이블'!$H$12+'수학 표준점수 테이블'!$H$15,0))</f>
        <v>92</v>
      </c>
      <c r="M73" s="70">
        <f>IF(OR($B73-M$5&gt;74, $B73-M$5=73, $B73-M$5=1, $B73-M$5&lt;0),"",ROUND(($B73-M$5)*'수학 표준점수 테이블'!$H$10+M$5*'수학 표준점수 테이블'!$H$12+'수학 표준점수 테이블'!$H$15,0))</f>
        <v>92</v>
      </c>
      <c r="N73" s="70">
        <f>IF(OR($B73-N$5&gt;74, $B73-N$5=73, $B73-N$5=1, $B73-N$5&lt;0),"",ROUND(($B73-N$5)*'수학 표준점수 테이블'!$H$10+N$5*'수학 표준점수 테이블'!$H$12+'수학 표준점수 테이블'!$H$15,0))</f>
        <v>92</v>
      </c>
      <c r="O73" s="70">
        <f>IF(OR($B73-O$5&gt;74, $B73-O$5=73, $B73-O$5=1, $B73-O$5&lt;0),"",ROUND(($B73-O$5)*'수학 표준점수 테이블'!$H$10+O$5*'수학 표준점수 테이블'!$H$12+'수학 표준점수 테이블'!$H$15,0))</f>
        <v>92</v>
      </c>
      <c r="P73" s="70">
        <f>IF(OR($B73-P$5&gt;74, $B73-P$5=73, $B73-P$5=1, $B73-P$5&lt;0),"",ROUND(($B73-P$5)*'수학 표준점수 테이블'!$H$10+P$5*'수학 표준점수 테이블'!$H$12+'수학 표준점수 테이블'!$H$15,0))</f>
        <v>92</v>
      </c>
      <c r="Q73" s="70">
        <f>IF(OR($B73-Q$5&gt;74, $B73-Q$5=73, $B73-Q$5=1, $B73-Q$5&lt;0),"",ROUND(($B73-Q$5)*'수학 표준점수 테이블'!$H$10+Q$5*'수학 표준점수 테이블'!$H$12+'수학 표준점수 테이블'!$H$15,0))</f>
        <v>92</v>
      </c>
      <c r="R73" s="70">
        <f>IF(OR($B73-R$5&gt;74, $B73-R$5=73, $B73-R$5=1, $B73-R$5&lt;0),"",ROUND(($B73-R$5)*'수학 표준점수 테이블'!$H$10+R$5*'수학 표준점수 테이블'!$H$12+'수학 표준점수 테이블'!$H$15,0))</f>
        <v>92</v>
      </c>
      <c r="S73" s="70">
        <f>IF(OR($B73-S$5&gt;74, $B73-S$5=73, $B73-S$5=1, $B73-S$5&lt;0),"",ROUND(($B73-S$5)*'수학 표준점수 테이블'!$H$10+S$5*'수학 표준점수 테이블'!$H$12+'수학 표준점수 테이블'!$H$15,0))</f>
        <v>92</v>
      </c>
      <c r="T73" s="70">
        <f>IF(OR($B73-T$5&gt;74, $B73-T$5=73, $B73-T$5=1, $B73-T$5&lt;0),"",ROUND(($B73-T$5)*'수학 표준점수 테이블'!$H$10+T$5*'수학 표준점수 테이블'!$H$12+'수학 표준점수 테이블'!$H$15,0))</f>
        <v>92</v>
      </c>
      <c r="U73" s="70">
        <f>IF(OR($B73-U$5&gt;74, $B73-U$5=73, $B73-U$5=1, $B73-U$5&lt;0),"",ROUND(($B73-U$5)*'수학 표준점수 테이블'!$H$10+U$5*'수학 표준점수 테이블'!$H$12+'수학 표준점수 테이블'!$H$15,0))</f>
        <v>92</v>
      </c>
      <c r="V73" s="70">
        <f>IF(OR($B73-V$5&gt;74, $B73-V$5=73, $B73-V$5=1, $B73-V$5&lt;0),"",ROUND(($B73-V$5)*'수학 표준점수 테이블'!$H$10+V$5*'수학 표준점수 테이블'!$H$12+'수학 표준점수 테이블'!$H$15,0))</f>
        <v>92</v>
      </c>
      <c r="W73" s="70">
        <f>IF(OR($B73-W$5&gt;74, $B73-W$5=73, $B73-W$5=1, $B73-W$5&lt;0),"",ROUND(($B73-W$5)*'수학 표준점수 테이블'!$H$10+W$5*'수학 표준점수 테이블'!$H$12+'수학 표준점수 테이블'!$H$15,0))</f>
        <v>92</v>
      </c>
      <c r="X73" s="70">
        <f>IF(OR($B73-X$5&gt;74, $B73-X$5=73, $B73-X$5=1, $B73-X$5&lt;0),"",ROUND(($B73-X$5)*'수학 표준점수 테이블'!$H$10+X$5*'수학 표준점수 테이블'!$H$12+'수학 표준점수 테이블'!$H$15,0))</f>
        <v>92</v>
      </c>
      <c r="Y73" s="70">
        <f>IF(OR($B73-Y$5&gt;74, $B73-Y$5=73, $B73-Y$5=1, $B73-Y$5&lt;0),"",ROUND(($B73-Y$5)*'수학 표준점수 테이블'!$H$10+Y$5*'수학 표준점수 테이블'!$H$12+'수학 표준점수 테이블'!$H$15,0))</f>
        <v>92</v>
      </c>
      <c r="Z73" s="70">
        <f>IF(OR($B73-Z$5&gt;74, $B73-Z$5=73, $B73-Z$5=1, $B73-Z$5&lt;0),"",ROUND(($B73-Z$5)*'수학 표준점수 테이블'!$H$10+Z$5*'수학 표준점수 테이블'!$H$12+'수학 표준점수 테이블'!$H$15,0))</f>
        <v>92</v>
      </c>
      <c r="AA73" s="71">
        <f>IF(OR($B73-AA$5&gt;74, $B73-AA$5=73, $B73-AA$5=1, $B73-AA$5&lt;0),"",ROUND(($B73-AA$5)*'수학 표준점수 테이블'!$H$10+AA$5*'수학 표준점수 테이블'!$H$12+'수학 표준점수 테이블'!$H$15,0))</f>
        <v>92</v>
      </c>
      <c r="AB73" s="34"/>
      <c r="AC73" s="34">
        <f t="shared" si="10"/>
        <v>92</v>
      </c>
      <c r="AD73" s="34">
        <f t="shared" si="11"/>
        <v>93</v>
      </c>
      <c r="AE73" s="36" t="str">
        <f t="shared" si="12"/>
        <v>92 ~ 93</v>
      </c>
      <c r="AF73" s="36">
        <f t="shared" si="13"/>
        <v>5</v>
      </c>
      <c r="AG73" s="36">
        <f t="shared" si="13"/>
        <v>5</v>
      </c>
      <c r="AH73" s="36">
        <f t="shared" si="14"/>
        <v>5</v>
      </c>
      <c r="AI73" s="194" t="str">
        <f t="shared" si="9"/>
        <v>5등급</v>
      </c>
      <c r="AJ73" s="32" t="e">
        <f>IF(AC73=AD73,VLOOKUP(AE73,'인원 입력 기능'!$B$5:$F$102,6,0), VLOOKUP(AC73,'인원 입력 기능'!$B$5:$F$102,6,0)&amp;" ~ "&amp;VLOOKUP(AD73,'인원 입력 기능'!$B$5:$F$102,6,0))</f>
        <v>#REF!</v>
      </c>
    </row>
    <row r="74" spans="1:36">
      <c r="A74" s="16"/>
      <c r="B74" s="86">
        <v>32</v>
      </c>
      <c r="C74" s="72">
        <f>IF(OR($B74-C$5&gt;74, $B74-C$5=73, $B74-C$5=1, $B74-C$5&lt;0),"",ROUND(($B74-C$5)*'수학 표준점수 테이블'!$H$10+C$5*'수학 표준점수 테이블'!$H$12+'수학 표준점수 테이블'!$H$15,0))</f>
        <v>92</v>
      </c>
      <c r="D74" s="72">
        <f>IF(OR($B74-D$5&gt;74, $B74-D$5=73, $B74-D$5=1, $B74-D$5&lt;0),"",ROUND(($B74-D$5)*'수학 표준점수 테이블'!$H$10+D$5*'수학 표준점수 테이블'!$H$12+'수학 표준점수 테이블'!$H$15,0))</f>
        <v>92</v>
      </c>
      <c r="E74" s="72">
        <f>IF(OR($B74-E$5&gt;74, $B74-E$5=73, $B74-E$5=1, $B74-E$5&lt;0),"",ROUND(($B74-E$5)*'수학 표준점수 테이블'!$H$10+E$5*'수학 표준점수 테이블'!$H$12+'수학 표준점수 테이블'!$H$15,0))</f>
        <v>92</v>
      </c>
      <c r="F74" s="72">
        <f>IF(OR($B74-F$5&gt;74, $B74-F$5=73, $B74-F$5=1, $B74-F$5&lt;0),"",ROUND(($B74-F$5)*'수학 표준점수 테이블'!$H$10+F$5*'수학 표준점수 테이블'!$H$12+'수학 표준점수 테이블'!$H$15,0))</f>
        <v>92</v>
      </c>
      <c r="G74" s="72">
        <f>IF(OR($B74-G$5&gt;74, $B74-G$5=73, $B74-G$5=1, $B74-G$5&lt;0),"",ROUND(($B74-G$5)*'수학 표준점수 테이블'!$H$10+G$5*'수학 표준점수 테이블'!$H$12+'수학 표준점수 테이블'!$H$15,0))</f>
        <v>92</v>
      </c>
      <c r="H74" s="72">
        <f>IF(OR($B74-H$5&gt;74, $B74-H$5=73, $B74-H$5=1, $B74-H$5&lt;0),"",ROUND(($B74-H$5)*'수학 표준점수 테이블'!$H$10+H$5*'수학 표준점수 테이블'!$H$12+'수학 표준점수 테이블'!$H$15,0))</f>
        <v>92</v>
      </c>
      <c r="I74" s="72">
        <f>IF(OR($B74-I$5&gt;74, $B74-I$5=73, $B74-I$5=1, $B74-I$5&lt;0),"",ROUND(($B74-I$5)*'수학 표준점수 테이블'!$H$10+I$5*'수학 표준점수 테이블'!$H$12+'수학 표준점수 테이블'!$H$15,0))</f>
        <v>92</v>
      </c>
      <c r="J74" s="72">
        <f>IF(OR($B74-J$5&gt;74, $B74-J$5=73, $B74-J$5=1, $B74-J$5&lt;0),"",ROUND(($B74-J$5)*'수학 표준점수 테이블'!$H$10+J$5*'수학 표준점수 테이블'!$H$12+'수학 표준점수 테이블'!$H$15,0))</f>
        <v>92</v>
      </c>
      <c r="K74" s="72">
        <f>IF(OR($B74-K$5&gt;74, $B74-K$5=73, $B74-K$5=1, $B74-K$5&lt;0),"",ROUND(($B74-K$5)*'수학 표준점수 테이블'!$H$10+K$5*'수학 표준점수 테이블'!$H$12+'수학 표준점수 테이블'!$H$15,0))</f>
        <v>92</v>
      </c>
      <c r="L74" s="72">
        <f>IF(OR($B74-L$5&gt;74, $B74-L$5=73, $B74-L$5=1, $B74-L$5&lt;0),"",ROUND(($B74-L$5)*'수학 표준점수 테이블'!$H$10+L$5*'수학 표준점수 테이블'!$H$12+'수학 표준점수 테이블'!$H$15,0))</f>
        <v>92</v>
      </c>
      <c r="M74" s="72">
        <f>IF(OR($B74-M$5&gt;74, $B74-M$5=73, $B74-M$5=1, $B74-M$5&lt;0),"",ROUND(($B74-M$5)*'수학 표준점수 테이블'!$H$10+M$5*'수학 표준점수 테이블'!$H$12+'수학 표준점수 테이블'!$H$15,0))</f>
        <v>92</v>
      </c>
      <c r="N74" s="72">
        <f>IF(OR($B74-N$5&gt;74, $B74-N$5=73, $B74-N$5=1, $B74-N$5&lt;0),"",ROUND(($B74-N$5)*'수학 표준점수 테이블'!$H$10+N$5*'수학 표준점수 테이블'!$H$12+'수학 표준점수 테이블'!$H$15,0))</f>
        <v>92</v>
      </c>
      <c r="O74" s="72">
        <f>IF(OR($B74-O$5&gt;74, $B74-O$5=73, $B74-O$5=1, $B74-O$5&lt;0),"",ROUND(($B74-O$5)*'수학 표준점수 테이블'!$H$10+O$5*'수학 표준점수 테이블'!$H$12+'수학 표준점수 테이블'!$H$15,0))</f>
        <v>92</v>
      </c>
      <c r="P74" s="72">
        <f>IF(OR($B74-P$5&gt;74, $B74-P$5=73, $B74-P$5=1, $B74-P$5&lt;0),"",ROUND(($B74-P$5)*'수학 표준점수 테이블'!$H$10+P$5*'수학 표준점수 테이블'!$H$12+'수학 표준점수 테이블'!$H$15,0))</f>
        <v>91</v>
      </c>
      <c r="Q74" s="72">
        <f>IF(OR($B74-Q$5&gt;74, $B74-Q$5=73, $B74-Q$5=1, $B74-Q$5&lt;0),"",ROUND(($B74-Q$5)*'수학 표준점수 테이블'!$H$10+Q$5*'수학 표준점수 테이블'!$H$12+'수학 표준점수 테이블'!$H$15,0))</f>
        <v>91</v>
      </c>
      <c r="R74" s="72">
        <f>IF(OR($B74-R$5&gt;74, $B74-R$5=73, $B74-R$5=1, $B74-R$5&lt;0),"",ROUND(($B74-R$5)*'수학 표준점수 테이블'!$H$10+R$5*'수학 표준점수 테이블'!$H$12+'수학 표준점수 테이블'!$H$15,0))</f>
        <v>91</v>
      </c>
      <c r="S74" s="72">
        <f>IF(OR($B74-S$5&gt;74, $B74-S$5=73, $B74-S$5=1, $B74-S$5&lt;0),"",ROUND(($B74-S$5)*'수학 표준점수 테이블'!$H$10+S$5*'수학 표준점수 테이블'!$H$12+'수학 표준점수 테이블'!$H$15,0))</f>
        <v>91</v>
      </c>
      <c r="T74" s="72">
        <f>IF(OR($B74-T$5&gt;74, $B74-T$5=73, $B74-T$5=1, $B74-T$5&lt;0),"",ROUND(($B74-T$5)*'수학 표준점수 테이블'!$H$10+T$5*'수학 표준점수 테이블'!$H$12+'수학 표준점수 테이블'!$H$15,0))</f>
        <v>91</v>
      </c>
      <c r="U74" s="72">
        <f>IF(OR($B74-U$5&gt;74, $B74-U$5=73, $B74-U$5=1, $B74-U$5&lt;0),"",ROUND(($B74-U$5)*'수학 표준점수 테이블'!$H$10+U$5*'수학 표준점수 테이블'!$H$12+'수학 표준점수 테이블'!$H$15,0))</f>
        <v>91</v>
      </c>
      <c r="V74" s="72">
        <f>IF(OR($B74-V$5&gt;74, $B74-V$5=73, $B74-V$5=1, $B74-V$5&lt;0),"",ROUND(($B74-V$5)*'수학 표준점수 테이블'!$H$10+V$5*'수학 표준점수 테이블'!$H$12+'수학 표준점수 테이블'!$H$15,0))</f>
        <v>91</v>
      </c>
      <c r="W74" s="72">
        <f>IF(OR($B74-W$5&gt;74, $B74-W$5=73, $B74-W$5=1, $B74-W$5&lt;0),"",ROUND(($B74-W$5)*'수학 표준점수 테이블'!$H$10+W$5*'수학 표준점수 테이블'!$H$12+'수학 표준점수 테이블'!$H$15,0))</f>
        <v>91</v>
      </c>
      <c r="X74" s="72">
        <f>IF(OR($B74-X$5&gt;74, $B74-X$5=73, $B74-X$5=1, $B74-X$5&lt;0),"",ROUND(($B74-X$5)*'수학 표준점수 테이블'!$H$10+X$5*'수학 표준점수 테이블'!$H$12+'수학 표준점수 테이블'!$H$15,0))</f>
        <v>91</v>
      </c>
      <c r="Y74" s="72">
        <f>IF(OR($B74-Y$5&gt;74, $B74-Y$5=73, $B74-Y$5=1, $B74-Y$5&lt;0),"",ROUND(($B74-Y$5)*'수학 표준점수 테이블'!$H$10+Y$5*'수학 표준점수 테이블'!$H$12+'수학 표준점수 테이블'!$H$15,0))</f>
        <v>91</v>
      </c>
      <c r="Z74" s="72">
        <f>IF(OR($B74-Z$5&gt;74, $B74-Z$5=73, $B74-Z$5=1, $B74-Z$5&lt;0),"",ROUND(($B74-Z$5)*'수학 표준점수 테이블'!$H$10+Z$5*'수학 표준점수 테이블'!$H$12+'수학 표준점수 테이블'!$H$15,0))</f>
        <v>91</v>
      </c>
      <c r="AA74" s="73">
        <f>IF(OR($B74-AA$5&gt;74, $B74-AA$5=73, $B74-AA$5=1, $B74-AA$5&lt;0),"",ROUND(($B74-AA$5)*'수학 표준점수 테이블'!$H$10+AA$5*'수학 표준점수 테이블'!$H$12+'수학 표준점수 테이블'!$H$15,0))</f>
        <v>91</v>
      </c>
      <c r="AB74" s="34"/>
      <c r="AC74" s="34">
        <f t="shared" si="10"/>
        <v>91</v>
      </c>
      <c r="AD74" s="34">
        <f t="shared" si="11"/>
        <v>92</v>
      </c>
      <c r="AE74" s="36" t="str">
        <f t="shared" si="12"/>
        <v>91 ~ 92</v>
      </c>
      <c r="AF74" s="36">
        <f t="shared" si="13"/>
        <v>6</v>
      </c>
      <c r="AG74" s="36">
        <f t="shared" si="13"/>
        <v>5</v>
      </c>
      <c r="AH74" s="36" t="str">
        <f t="shared" si="14"/>
        <v>6 ~ 5</v>
      </c>
      <c r="AI74" s="194" t="str">
        <f t="shared" si="9"/>
        <v>조건부 5등급</v>
      </c>
      <c r="AJ74" s="32" t="e">
        <f>IF(AC74=AD74,VLOOKUP(AE74,'인원 입력 기능'!$B$5:$F$102,6,0), VLOOKUP(AC74,'인원 입력 기능'!$B$5:$F$102,6,0)&amp;" ~ "&amp;VLOOKUP(AD74,'인원 입력 기능'!$B$5:$F$102,6,0))</f>
        <v>#REF!</v>
      </c>
    </row>
    <row r="75" spans="1:36">
      <c r="A75" s="16"/>
      <c r="B75" s="86">
        <v>31</v>
      </c>
      <c r="C75" s="72">
        <f>IF(OR($B75-C$5&gt;74, $B75-C$5=73, $B75-C$5=1, $B75-C$5&lt;0),"",ROUND(($B75-C$5)*'수학 표준점수 테이블'!$H$10+C$5*'수학 표준점수 테이블'!$H$12+'수학 표준점수 테이블'!$H$15,0))</f>
        <v>91</v>
      </c>
      <c r="D75" s="72">
        <f>IF(OR($B75-D$5&gt;74, $B75-D$5=73, $B75-D$5=1, $B75-D$5&lt;0),"",ROUND(($B75-D$5)*'수학 표준점수 테이블'!$H$10+D$5*'수학 표준점수 테이블'!$H$12+'수학 표준점수 테이블'!$H$15,0))</f>
        <v>91</v>
      </c>
      <c r="E75" s="72">
        <f>IF(OR($B75-E$5&gt;74, $B75-E$5=73, $B75-E$5=1, $B75-E$5&lt;0),"",ROUND(($B75-E$5)*'수학 표준점수 테이블'!$H$10+E$5*'수학 표준점수 테이블'!$H$12+'수학 표준점수 테이블'!$H$15,0))</f>
        <v>91</v>
      </c>
      <c r="F75" s="72">
        <f>IF(OR($B75-F$5&gt;74, $B75-F$5=73, $B75-F$5=1, $B75-F$5&lt;0),"",ROUND(($B75-F$5)*'수학 표준점수 테이블'!$H$10+F$5*'수학 표준점수 테이블'!$H$12+'수학 표준점수 테이블'!$H$15,0))</f>
        <v>91</v>
      </c>
      <c r="G75" s="72">
        <f>IF(OR($B75-G$5&gt;74, $B75-G$5=73, $B75-G$5=1, $B75-G$5&lt;0),"",ROUND(($B75-G$5)*'수학 표준점수 테이블'!$H$10+G$5*'수학 표준점수 테이블'!$H$12+'수학 표준점수 테이블'!$H$15,0))</f>
        <v>91</v>
      </c>
      <c r="H75" s="72">
        <f>IF(OR($B75-H$5&gt;74, $B75-H$5=73, $B75-H$5=1, $B75-H$5&lt;0),"",ROUND(($B75-H$5)*'수학 표준점수 테이블'!$H$10+H$5*'수학 표준점수 테이블'!$H$12+'수학 표준점수 테이블'!$H$15,0))</f>
        <v>91</v>
      </c>
      <c r="I75" s="72">
        <f>IF(OR($B75-I$5&gt;74, $B75-I$5=73, $B75-I$5=1, $B75-I$5&lt;0),"",ROUND(($B75-I$5)*'수학 표준점수 테이블'!$H$10+I$5*'수학 표준점수 테이블'!$H$12+'수학 표준점수 테이블'!$H$15,0))</f>
        <v>91</v>
      </c>
      <c r="J75" s="72">
        <f>IF(OR($B75-J$5&gt;74, $B75-J$5=73, $B75-J$5=1, $B75-J$5&lt;0),"",ROUND(($B75-J$5)*'수학 표준점수 테이블'!$H$10+J$5*'수학 표준점수 테이블'!$H$12+'수학 표준점수 테이블'!$H$15,0))</f>
        <v>91</v>
      </c>
      <c r="K75" s="72">
        <f>IF(OR($B75-K$5&gt;74, $B75-K$5=73, $B75-K$5=1, $B75-K$5&lt;0),"",ROUND(($B75-K$5)*'수학 표준점수 테이블'!$H$10+K$5*'수학 표준점수 테이블'!$H$12+'수학 표준점수 테이블'!$H$15,0))</f>
        <v>91</v>
      </c>
      <c r="L75" s="72">
        <f>IF(OR($B75-L$5&gt;74, $B75-L$5=73, $B75-L$5=1, $B75-L$5&lt;0),"",ROUND(($B75-L$5)*'수학 표준점수 테이블'!$H$10+L$5*'수학 표준점수 테이블'!$H$12+'수학 표준점수 테이블'!$H$15,0))</f>
        <v>91</v>
      </c>
      <c r="M75" s="72">
        <f>IF(OR($B75-M$5&gt;74, $B75-M$5=73, $B75-M$5=1, $B75-M$5&lt;0),"",ROUND(($B75-M$5)*'수학 표준점수 테이블'!$H$10+M$5*'수학 표준점수 테이블'!$H$12+'수학 표준점수 테이블'!$H$15,0))</f>
        <v>91</v>
      </c>
      <c r="N75" s="72">
        <f>IF(OR($B75-N$5&gt;74, $B75-N$5=73, $B75-N$5=1, $B75-N$5&lt;0),"",ROUND(($B75-N$5)*'수학 표준점수 테이블'!$H$10+N$5*'수학 표준점수 테이블'!$H$12+'수학 표준점수 테이블'!$H$15,0))</f>
        <v>91</v>
      </c>
      <c r="O75" s="72">
        <f>IF(OR($B75-O$5&gt;74, $B75-O$5=73, $B75-O$5=1, $B75-O$5&lt;0),"",ROUND(($B75-O$5)*'수학 표준점수 테이블'!$H$10+O$5*'수학 표준점수 테이블'!$H$12+'수학 표준점수 테이블'!$H$15,0))</f>
        <v>91</v>
      </c>
      <c r="P75" s="72">
        <f>IF(OR($B75-P$5&gt;74, $B75-P$5=73, $B75-P$5=1, $B75-P$5&lt;0),"",ROUND(($B75-P$5)*'수학 표준점수 테이블'!$H$10+P$5*'수학 표준점수 테이블'!$H$12+'수학 표준점수 테이블'!$H$15,0))</f>
        <v>91</v>
      </c>
      <c r="Q75" s="72">
        <f>IF(OR($B75-Q$5&gt;74, $B75-Q$5=73, $B75-Q$5=1, $B75-Q$5&lt;0),"",ROUND(($B75-Q$5)*'수학 표준점수 테이블'!$H$10+Q$5*'수학 표준점수 테이블'!$H$12+'수학 표준점수 테이블'!$H$15,0))</f>
        <v>91</v>
      </c>
      <c r="R75" s="72">
        <f>IF(OR($B75-R$5&gt;74, $B75-R$5=73, $B75-R$5=1, $B75-R$5&lt;0),"",ROUND(($B75-R$5)*'수학 표준점수 테이블'!$H$10+R$5*'수학 표준점수 테이블'!$H$12+'수학 표준점수 테이블'!$H$15,0))</f>
        <v>91</v>
      </c>
      <c r="S75" s="72">
        <f>IF(OR($B75-S$5&gt;74, $B75-S$5=73, $B75-S$5=1, $B75-S$5&lt;0),"",ROUND(($B75-S$5)*'수학 표준점수 테이블'!$H$10+S$5*'수학 표준점수 테이블'!$H$12+'수학 표준점수 테이블'!$H$15,0))</f>
        <v>91</v>
      </c>
      <c r="T75" s="72">
        <f>IF(OR($B75-T$5&gt;74, $B75-T$5=73, $B75-T$5=1, $B75-T$5&lt;0),"",ROUND(($B75-T$5)*'수학 표준점수 테이블'!$H$10+T$5*'수학 표준점수 테이블'!$H$12+'수학 표준점수 테이블'!$H$15,0))</f>
        <v>90</v>
      </c>
      <c r="U75" s="72">
        <f>IF(OR($B75-U$5&gt;74, $B75-U$5=73, $B75-U$5=1, $B75-U$5&lt;0),"",ROUND(($B75-U$5)*'수학 표준점수 테이블'!$H$10+U$5*'수학 표준점수 테이블'!$H$12+'수학 표준점수 테이블'!$H$15,0))</f>
        <v>90</v>
      </c>
      <c r="V75" s="72">
        <f>IF(OR($B75-V$5&gt;74, $B75-V$5=73, $B75-V$5=1, $B75-V$5&lt;0),"",ROUND(($B75-V$5)*'수학 표준점수 테이블'!$H$10+V$5*'수학 표준점수 테이블'!$H$12+'수학 표준점수 테이블'!$H$15,0))</f>
        <v>90</v>
      </c>
      <c r="W75" s="72">
        <f>IF(OR($B75-W$5&gt;74, $B75-W$5=73, $B75-W$5=1, $B75-W$5&lt;0),"",ROUND(($B75-W$5)*'수학 표준점수 테이블'!$H$10+W$5*'수학 표준점수 테이블'!$H$12+'수학 표준점수 테이블'!$H$15,0))</f>
        <v>90</v>
      </c>
      <c r="X75" s="72">
        <f>IF(OR($B75-X$5&gt;74, $B75-X$5=73, $B75-X$5=1, $B75-X$5&lt;0),"",ROUND(($B75-X$5)*'수학 표준점수 테이블'!$H$10+X$5*'수학 표준점수 테이블'!$H$12+'수학 표준점수 테이블'!$H$15,0))</f>
        <v>90</v>
      </c>
      <c r="Y75" s="72">
        <f>IF(OR($B75-Y$5&gt;74, $B75-Y$5=73, $B75-Y$5=1, $B75-Y$5&lt;0),"",ROUND(($B75-Y$5)*'수학 표준점수 테이블'!$H$10+Y$5*'수학 표준점수 테이블'!$H$12+'수학 표준점수 테이블'!$H$15,0))</f>
        <v>90</v>
      </c>
      <c r="Z75" s="72">
        <f>IF(OR($B75-Z$5&gt;74, $B75-Z$5=73, $B75-Z$5=1, $B75-Z$5&lt;0),"",ROUND(($B75-Z$5)*'수학 표준점수 테이블'!$H$10+Z$5*'수학 표준점수 테이블'!$H$12+'수학 표준점수 테이블'!$H$15,0))</f>
        <v>90</v>
      </c>
      <c r="AA75" s="73">
        <f>IF(OR($B75-AA$5&gt;74, $B75-AA$5=73, $B75-AA$5=1, $B75-AA$5&lt;0),"",ROUND(($B75-AA$5)*'수학 표준점수 테이블'!$H$10+AA$5*'수학 표준점수 테이블'!$H$12+'수학 표준점수 테이블'!$H$15,0))</f>
        <v>90</v>
      </c>
      <c r="AB75" s="34"/>
      <c r="AC75" s="34">
        <f t="shared" si="10"/>
        <v>90</v>
      </c>
      <c r="AD75" s="34">
        <f t="shared" si="11"/>
        <v>91</v>
      </c>
      <c r="AE75" s="36" t="str">
        <f t="shared" si="12"/>
        <v>90 ~ 91</v>
      </c>
      <c r="AF75" s="36">
        <f t="shared" si="13"/>
        <v>6</v>
      </c>
      <c r="AG75" s="36">
        <f t="shared" si="13"/>
        <v>6</v>
      </c>
      <c r="AH75" s="36">
        <f t="shared" si="14"/>
        <v>6</v>
      </c>
      <c r="AI75" s="194" t="str">
        <f t="shared" si="9"/>
        <v>6등급</v>
      </c>
      <c r="AJ75" s="32" t="e">
        <f>IF(AC75=AD75,VLOOKUP(AE75,'인원 입력 기능'!$B$5:$F$102,6,0), VLOOKUP(AC75,'인원 입력 기능'!$B$5:$F$102,6,0)&amp;" ~ "&amp;VLOOKUP(AD75,'인원 입력 기능'!$B$5:$F$102,6,0))</f>
        <v>#REF!</v>
      </c>
    </row>
    <row r="76" spans="1:36">
      <c r="A76" s="16"/>
      <c r="B76" s="86">
        <v>30</v>
      </c>
      <c r="C76" s="72">
        <f>IF(OR($B76-C$5&gt;74, $B76-C$5=73, $B76-C$5=1, $B76-C$5&lt;0),"",ROUND(($B76-C$5)*'수학 표준점수 테이블'!$H$10+C$5*'수학 표준점수 테이블'!$H$12+'수학 표준점수 테이블'!$H$15,0))</f>
        <v>91</v>
      </c>
      <c r="D76" s="72">
        <f>IF(OR($B76-D$5&gt;74, $B76-D$5=73, $B76-D$5=1, $B76-D$5&lt;0),"",ROUND(($B76-D$5)*'수학 표준점수 테이블'!$H$10+D$5*'수학 표준점수 테이블'!$H$12+'수학 표준점수 테이블'!$H$15,0))</f>
        <v>90</v>
      </c>
      <c r="E76" s="72">
        <f>IF(OR($B76-E$5&gt;74, $B76-E$5=73, $B76-E$5=1, $B76-E$5&lt;0),"",ROUND(($B76-E$5)*'수학 표준점수 테이블'!$H$10+E$5*'수학 표준점수 테이블'!$H$12+'수학 표준점수 테이블'!$H$15,0))</f>
        <v>90</v>
      </c>
      <c r="F76" s="72">
        <f>IF(OR($B76-F$5&gt;74, $B76-F$5=73, $B76-F$5=1, $B76-F$5&lt;0),"",ROUND(($B76-F$5)*'수학 표준점수 테이블'!$H$10+F$5*'수학 표준점수 테이블'!$H$12+'수학 표준점수 테이블'!$H$15,0))</f>
        <v>90</v>
      </c>
      <c r="G76" s="72">
        <f>IF(OR($B76-G$5&gt;74, $B76-G$5=73, $B76-G$5=1, $B76-G$5&lt;0),"",ROUND(($B76-G$5)*'수학 표준점수 테이블'!$H$10+G$5*'수학 표준점수 테이블'!$H$12+'수학 표준점수 테이블'!$H$15,0))</f>
        <v>90</v>
      </c>
      <c r="H76" s="72">
        <f>IF(OR($B76-H$5&gt;74, $B76-H$5=73, $B76-H$5=1, $B76-H$5&lt;0),"",ROUND(($B76-H$5)*'수학 표준점수 테이블'!$H$10+H$5*'수학 표준점수 테이블'!$H$12+'수학 표준점수 테이블'!$H$15,0))</f>
        <v>90</v>
      </c>
      <c r="I76" s="72">
        <f>IF(OR($B76-I$5&gt;74, $B76-I$5=73, $B76-I$5=1, $B76-I$5&lt;0),"",ROUND(($B76-I$5)*'수학 표준점수 테이블'!$H$10+I$5*'수학 표준점수 테이블'!$H$12+'수학 표준점수 테이블'!$H$15,0))</f>
        <v>90</v>
      </c>
      <c r="J76" s="72">
        <f>IF(OR($B76-J$5&gt;74, $B76-J$5=73, $B76-J$5=1, $B76-J$5&lt;0),"",ROUND(($B76-J$5)*'수학 표준점수 테이블'!$H$10+J$5*'수학 표준점수 테이블'!$H$12+'수학 표준점수 테이블'!$H$15,0))</f>
        <v>90</v>
      </c>
      <c r="K76" s="72">
        <f>IF(OR($B76-K$5&gt;74, $B76-K$5=73, $B76-K$5=1, $B76-K$5&lt;0),"",ROUND(($B76-K$5)*'수학 표준점수 테이블'!$H$10+K$5*'수학 표준점수 테이블'!$H$12+'수학 표준점수 테이블'!$H$15,0))</f>
        <v>90</v>
      </c>
      <c r="L76" s="72">
        <f>IF(OR($B76-L$5&gt;74, $B76-L$5=73, $B76-L$5=1, $B76-L$5&lt;0),"",ROUND(($B76-L$5)*'수학 표준점수 테이블'!$H$10+L$5*'수학 표준점수 테이블'!$H$12+'수학 표준점수 테이블'!$H$15,0))</f>
        <v>90</v>
      </c>
      <c r="M76" s="72">
        <f>IF(OR($B76-M$5&gt;74, $B76-M$5=73, $B76-M$5=1, $B76-M$5&lt;0),"",ROUND(($B76-M$5)*'수학 표준점수 테이블'!$H$10+M$5*'수학 표준점수 테이블'!$H$12+'수학 표준점수 테이블'!$H$15,0))</f>
        <v>90</v>
      </c>
      <c r="N76" s="72">
        <f>IF(OR($B76-N$5&gt;74, $B76-N$5=73, $B76-N$5=1, $B76-N$5&lt;0),"",ROUND(($B76-N$5)*'수학 표준점수 테이블'!$H$10+N$5*'수학 표준점수 테이블'!$H$12+'수학 표준점수 테이블'!$H$15,0))</f>
        <v>90</v>
      </c>
      <c r="O76" s="72">
        <f>IF(OR($B76-O$5&gt;74, $B76-O$5=73, $B76-O$5=1, $B76-O$5&lt;0),"",ROUND(($B76-O$5)*'수학 표준점수 테이블'!$H$10+O$5*'수학 표준점수 테이블'!$H$12+'수학 표준점수 테이블'!$H$15,0))</f>
        <v>90</v>
      </c>
      <c r="P76" s="72">
        <f>IF(OR($B76-P$5&gt;74, $B76-P$5=73, $B76-P$5=1, $B76-P$5&lt;0),"",ROUND(($B76-P$5)*'수학 표준점수 테이블'!$H$10+P$5*'수학 표준점수 테이블'!$H$12+'수학 표준점수 테이블'!$H$15,0))</f>
        <v>90</v>
      </c>
      <c r="Q76" s="72">
        <f>IF(OR($B76-Q$5&gt;74, $B76-Q$5=73, $B76-Q$5=1, $B76-Q$5&lt;0),"",ROUND(($B76-Q$5)*'수학 표준점수 테이블'!$H$10+Q$5*'수학 표준점수 테이블'!$H$12+'수학 표준점수 테이블'!$H$15,0))</f>
        <v>90</v>
      </c>
      <c r="R76" s="72">
        <f>IF(OR($B76-R$5&gt;74, $B76-R$5=73, $B76-R$5=1, $B76-R$5&lt;0),"",ROUND(($B76-R$5)*'수학 표준점수 테이블'!$H$10+R$5*'수학 표준점수 테이블'!$H$12+'수학 표준점수 테이블'!$H$15,0))</f>
        <v>90</v>
      </c>
      <c r="S76" s="72">
        <f>IF(OR($B76-S$5&gt;74, $B76-S$5=73, $B76-S$5=1, $B76-S$5&lt;0),"",ROUND(($B76-S$5)*'수학 표준점수 테이블'!$H$10+S$5*'수학 표준점수 테이블'!$H$12+'수학 표준점수 테이블'!$H$15,0))</f>
        <v>90</v>
      </c>
      <c r="T76" s="72">
        <f>IF(OR($B76-T$5&gt;74, $B76-T$5=73, $B76-T$5=1, $B76-T$5&lt;0),"",ROUND(($B76-T$5)*'수학 표준점수 테이블'!$H$10+T$5*'수학 표준점수 테이블'!$H$12+'수학 표준점수 테이블'!$H$15,0))</f>
        <v>90</v>
      </c>
      <c r="U76" s="72">
        <f>IF(OR($B76-U$5&gt;74, $B76-U$5=73, $B76-U$5=1, $B76-U$5&lt;0),"",ROUND(($B76-U$5)*'수학 표준점수 테이블'!$H$10+U$5*'수학 표준점수 테이블'!$H$12+'수학 표준점수 테이블'!$H$15,0))</f>
        <v>90</v>
      </c>
      <c r="V76" s="72">
        <f>IF(OR($B76-V$5&gt;74, $B76-V$5=73, $B76-V$5=1, $B76-V$5&lt;0),"",ROUND(($B76-V$5)*'수학 표준점수 테이블'!$H$10+V$5*'수학 표준점수 테이블'!$H$12+'수학 표준점수 테이블'!$H$15,0))</f>
        <v>90</v>
      </c>
      <c r="W76" s="72">
        <f>IF(OR($B76-W$5&gt;74, $B76-W$5=73, $B76-W$5=1, $B76-W$5&lt;0),"",ROUND(($B76-W$5)*'수학 표준점수 테이블'!$H$10+W$5*'수학 표준점수 테이블'!$H$12+'수학 표준점수 테이블'!$H$15,0))</f>
        <v>90</v>
      </c>
      <c r="X76" s="72">
        <f>IF(OR($B76-X$5&gt;74, $B76-X$5=73, $B76-X$5=1, $B76-X$5&lt;0),"",ROUND(($B76-X$5)*'수학 표준점수 테이블'!$H$10+X$5*'수학 표준점수 테이블'!$H$12+'수학 표준점수 테이블'!$H$15,0))</f>
        <v>89</v>
      </c>
      <c r="Y76" s="72">
        <f>IF(OR($B76-Y$5&gt;74, $B76-Y$5=73, $B76-Y$5=1, $B76-Y$5&lt;0),"",ROUND(($B76-Y$5)*'수학 표준점수 테이블'!$H$10+Y$5*'수학 표준점수 테이블'!$H$12+'수학 표준점수 테이블'!$H$15,0))</f>
        <v>89</v>
      </c>
      <c r="Z76" s="72">
        <f>IF(OR($B76-Z$5&gt;74, $B76-Z$5=73, $B76-Z$5=1, $B76-Z$5&lt;0),"",ROUND(($B76-Z$5)*'수학 표준점수 테이블'!$H$10+Z$5*'수학 표준점수 테이블'!$H$12+'수학 표준점수 테이블'!$H$15,0))</f>
        <v>89</v>
      </c>
      <c r="AA76" s="73">
        <f>IF(OR($B76-AA$5&gt;74, $B76-AA$5=73, $B76-AA$5=1, $B76-AA$5&lt;0),"",ROUND(($B76-AA$5)*'수학 표준점수 테이블'!$H$10+AA$5*'수학 표준점수 테이블'!$H$12+'수학 표준점수 테이블'!$H$15,0))</f>
        <v>89</v>
      </c>
      <c r="AB76" s="34"/>
      <c r="AC76" s="34">
        <f t="shared" si="10"/>
        <v>89</v>
      </c>
      <c r="AD76" s="34">
        <f t="shared" si="11"/>
        <v>91</v>
      </c>
      <c r="AE76" s="36" t="str">
        <f t="shared" si="12"/>
        <v>89 ~ 91</v>
      </c>
      <c r="AF76" s="36">
        <f t="shared" si="13"/>
        <v>6</v>
      </c>
      <c r="AG76" s="36">
        <f t="shared" si="13"/>
        <v>6</v>
      </c>
      <c r="AH76" s="36">
        <f t="shared" si="14"/>
        <v>6</v>
      </c>
      <c r="AI76" s="194" t="str">
        <f t="shared" si="9"/>
        <v>6등급</v>
      </c>
      <c r="AJ76" s="32" t="e">
        <f>IF(AC76=AD76,VLOOKUP(AE76,'인원 입력 기능'!$B$5:$F$102,6,0), VLOOKUP(AC76,'인원 입력 기능'!$B$5:$F$102,6,0)&amp;" ~ "&amp;VLOOKUP(AD76,'인원 입력 기능'!$B$5:$F$102,6,0))</f>
        <v>#REF!</v>
      </c>
    </row>
    <row r="77" spans="1:36">
      <c r="A77" s="16"/>
      <c r="B77" s="86">
        <v>29</v>
      </c>
      <c r="C77" s="72">
        <f>IF(OR($B77-C$5&gt;74, $B77-C$5=73, $B77-C$5=1, $B77-C$5&lt;0),"",ROUND(($B77-C$5)*'수학 표준점수 테이블'!$H$10+C$5*'수학 표준점수 테이블'!$H$12+'수학 표준점수 테이블'!$H$15,0))</f>
        <v>90</v>
      </c>
      <c r="D77" s="72">
        <f>IF(OR($B77-D$5&gt;74, $B77-D$5=73, $B77-D$5=1, $B77-D$5&lt;0),"",ROUND(($B77-D$5)*'수학 표준점수 테이블'!$H$10+D$5*'수학 표준점수 테이블'!$H$12+'수학 표준점수 테이블'!$H$15,0))</f>
        <v>90</v>
      </c>
      <c r="E77" s="72">
        <f>IF(OR($B77-E$5&gt;74, $B77-E$5=73, $B77-E$5=1, $B77-E$5&lt;0),"",ROUND(($B77-E$5)*'수학 표준점수 테이블'!$H$10+E$5*'수학 표준점수 테이블'!$H$12+'수학 표준점수 테이블'!$H$15,0))</f>
        <v>90</v>
      </c>
      <c r="F77" s="72">
        <f>IF(OR($B77-F$5&gt;74, $B77-F$5=73, $B77-F$5=1, $B77-F$5&lt;0),"",ROUND(($B77-F$5)*'수학 표준점수 테이블'!$H$10+F$5*'수학 표준점수 테이블'!$H$12+'수학 표준점수 테이블'!$H$15,0))</f>
        <v>90</v>
      </c>
      <c r="G77" s="72">
        <f>IF(OR($B77-G$5&gt;74, $B77-G$5=73, $B77-G$5=1, $B77-G$5&lt;0),"",ROUND(($B77-G$5)*'수학 표준점수 테이블'!$H$10+G$5*'수학 표준점수 테이블'!$H$12+'수학 표준점수 테이블'!$H$15,0))</f>
        <v>89</v>
      </c>
      <c r="H77" s="72">
        <f>IF(OR($B77-H$5&gt;74, $B77-H$5=73, $B77-H$5=1, $B77-H$5&lt;0),"",ROUND(($B77-H$5)*'수학 표준점수 테이블'!$H$10+H$5*'수학 표준점수 테이블'!$H$12+'수학 표준점수 테이블'!$H$15,0))</f>
        <v>89</v>
      </c>
      <c r="I77" s="72">
        <f>IF(OR($B77-I$5&gt;74, $B77-I$5=73, $B77-I$5=1, $B77-I$5&lt;0),"",ROUND(($B77-I$5)*'수학 표준점수 테이블'!$H$10+I$5*'수학 표준점수 테이블'!$H$12+'수학 표준점수 테이블'!$H$15,0))</f>
        <v>89</v>
      </c>
      <c r="J77" s="72">
        <f>IF(OR($B77-J$5&gt;74, $B77-J$5=73, $B77-J$5=1, $B77-J$5&lt;0),"",ROUND(($B77-J$5)*'수학 표준점수 테이블'!$H$10+J$5*'수학 표준점수 테이블'!$H$12+'수학 표준점수 테이블'!$H$15,0))</f>
        <v>89</v>
      </c>
      <c r="K77" s="72">
        <f>IF(OR($B77-K$5&gt;74, $B77-K$5=73, $B77-K$5=1, $B77-K$5&lt;0),"",ROUND(($B77-K$5)*'수학 표준점수 테이블'!$H$10+K$5*'수학 표준점수 테이블'!$H$12+'수학 표준점수 테이블'!$H$15,0))</f>
        <v>89</v>
      </c>
      <c r="L77" s="72">
        <f>IF(OR($B77-L$5&gt;74, $B77-L$5=73, $B77-L$5=1, $B77-L$5&lt;0),"",ROUND(($B77-L$5)*'수학 표준점수 테이블'!$H$10+L$5*'수학 표준점수 테이블'!$H$12+'수학 표준점수 테이블'!$H$15,0))</f>
        <v>89</v>
      </c>
      <c r="M77" s="72">
        <f>IF(OR($B77-M$5&gt;74, $B77-M$5=73, $B77-M$5=1, $B77-M$5&lt;0),"",ROUND(($B77-M$5)*'수학 표준점수 테이블'!$H$10+M$5*'수학 표준점수 테이블'!$H$12+'수학 표준점수 테이블'!$H$15,0))</f>
        <v>89</v>
      </c>
      <c r="N77" s="72">
        <f>IF(OR($B77-N$5&gt;74, $B77-N$5=73, $B77-N$5=1, $B77-N$5&lt;0),"",ROUND(($B77-N$5)*'수학 표준점수 테이블'!$H$10+N$5*'수학 표준점수 테이블'!$H$12+'수학 표준점수 테이블'!$H$15,0))</f>
        <v>89</v>
      </c>
      <c r="O77" s="72">
        <f>IF(OR($B77-O$5&gt;74, $B77-O$5=73, $B77-O$5=1, $B77-O$5&lt;0),"",ROUND(($B77-O$5)*'수학 표준점수 테이블'!$H$10+O$5*'수학 표준점수 테이블'!$H$12+'수학 표준점수 테이블'!$H$15,0))</f>
        <v>89</v>
      </c>
      <c r="P77" s="72">
        <f>IF(OR($B77-P$5&gt;74, $B77-P$5=73, $B77-P$5=1, $B77-P$5&lt;0),"",ROUND(($B77-P$5)*'수학 표준점수 테이블'!$H$10+P$5*'수학 표준점수 테이블'!$H$12+'수학 표준점수 테이블'!$H$15,0))</f>
        <v>89</v>
      </c>
      <c r="Q77" s="72">
        <f>IF(OR($B77-Q$5&gt;74, $B77-Q$5=73, $B77-Q$5=1, $B77-Q$5&lt;0),"",ROUND(($B77-Q$5)*'수학 표준점수 테이블'!$H$10+Q$5*'수학 표준점수 테이블'!$H$12+'수학 표준점수 테이블'!$H$15,0))</f>
        <v>89</v>
      </c>
      <c r="R77" s="72">
        <f>IF(OR($B77-R$5&gt;74, $B77-R$5=73, $B77-R$5=1, $B77-R$5&lt;0),"",ROUND(($B77-R$5)*'수학 표준점수 테이블'!$H$10+R$5*'수학 표준점수 테이블'!$H$12+'수학 표준점수 테이블'!$H$15,0))</f>
        <v>89</v>
      </c>
      <c r="S77" s="72">
        <f>IF(OR($B77-S$5&gt;74, $B77-S$5=73, $B77-S$5=1, $B77-S$5&lt;0),"",ROUND(($B77-S$5)*'수학 표준점수 테이블'!$H$10+S$5*'수학 표준점수 테이블'!$H$12+'수학 표준점수 테이블'!$H$15,0))</f>
        <v>89</v>
      </c>
      <c r="T77" s="72">
        <f>IF(OR($B77-T$5&gt;74, $B77-T$5=73, $B77-T$5=1, $B77-T$5&lt;0),"",ROUND(($B77-T$5)*'수학 표준점수 테이블'!$H$10+T$5*'수학 표준점수 테이블'!$H$12+'수학 표준점수 테이블'!$H$15,0))</f>
        <v>89</v>
      </c>
      <c r="U77" s="72">
        <f>IF(OR($B77-U$5&gt;74, $B77-U$5=73, $B77-U$5=1, $B77-U$5&lt;0),"",ROUND(($B77-U$5)*'수학 표준점수 테이블'!$H$10+U$5*'수학 표준점수 테이블'!$H$12+'수학 표준점수 테이블'!$H$15,0))</f>
        <v>89</v>
      </c>
      <c r="V77" s="72">
        <f>IF(OR($B77-V$5&gt;74, $B77-V$5=73, $B77-V$5=1, $B77-V$5&lt;0),"",ROUND(($B77-V$5)*'수학 표준점수 테이블'!$H$10+V$5*'수학 표준점수 테이블'!$H$12+'수학 표준점수 테이블'!$H$15,0))</f>
        <v>89</v>
      </c>
      <c r="W77" s="72">
        <f>IF(OR($B77-W$5&gt;74, $B77-W$5=73, $B77-W$5=1, $B77-W$5&lt;0),"",ROUND(($B77-W$5)*'수학 표준점수 테이블'!$H$10+W$5*'수학 표준점수 테이블'!$H$12+'수학 표준점수 테이블'!$H$15,0))</f>
        <v>89</v>
      </c>
      <c r="X77" s="72">
        <f>IF(OR($B77-X$5&gt;74, $B77-X$5=73, $B77-X$5=1, $B77-X$5&lt;0),"",ROUND(($B77-X$5)*'수학 표준점수 테이블'!$H$10+X$5*'수학 표준점수 테이블'!$H$12+'수학 표준점수 테이블'!$H$15,0))</f>
        <v>89</v>
      </c>
      <c r="Y77" s="72">
        <f>IF(OR($B77-Y$5&gt;74, $B77-Y$5=73, $B77-Y$5=1, $B77-Y$5&lt;0),"",ROUND(($B77-Y$5)*'수학 표준점수 테이블'!$H$10+Y$5*'수학 표준점수 테이블'!$H$12+'수학 표준점수 테이블'!$H$15,0))</f>
        <v>89</v>
      </c>
      <c r="Z77" s="72">
        <f>IF(OR($B77-Z$5&gt;74, $B77-Z$5=73, $B77-Z$5=1, $B77-Z$5&lt;0),"",ROUND(($B77-Z$5)*'수학 표준점수 테이블'!$H$10+Z$5*'수학 표준점수 테이블'!$H$12+'수학 표준점수 테이블'!$H$15,0))</f>
        <v>89</v>
      </c>
      <c r="AA77" s="73">
        <f>IF(OR($B77-AA$5&gt;74, $B77-AA$5=73, $B77-AA$5=1, $B77-AA$5&lt;0),"",ROUND(($B77-AA$5)*'수학 표준점수 테이블'!$H$10+AA$5*'수학 표준점수 테이블'!$H$12+'수학 표준점수 테이블'!$H$15,0))</f>
        <v>88</v>
      </c>
      <c r="AB77" s="34"/>
      <c r="AC77" s="34">
        <f t="shared" si="10"/>
        <v>88</v>
      </c>
      <c r="AD77" s="34">
        <f t="shared" si="11"/>
        <v>90</v>
      </c>
      <c r="AE77" s="36" t="str">
        <f t="shared" si="12"/>
        <v>88 ~ 90</v>
      </c>
      <c r="AF77" s="36">
        <f t="shared" si="13"/>
        <v>6</v>
      </c>
      <c r="AG77" s="36">
        <f t="shared" si="13"/>
        <v>6</v>
      </c>
      <c r="AH77" s="36">
        <f t="shared" si="14"/>
        <v>6</v>
      </c>
      <c r="AI77" s="194" t="str">
        <f t="shared" si="9"/>
        <v>6등급</v>
      </c>
      <c r="AJ77" s="32" t="e">
        <f>IF(AC77=AD77,VLOOKUP(AE77,'인원 입력 기능'!$B$5:$F$102,6,0), VLOOKUP(AC77,'인원 입력 기능'!$B$5:$F$102,6,0)&amp;" ~ "&amp;VLOOKUP(AD77,'인원 입력 기능'!$B$5:$F$102,6,0))</f>
        <v>#REF!</v>
      </c>
    </row>
    <row r="78" spans="1:36">
      <c r="A78" s="16"/>
      <c r="B78" s="87">
        <v>28</v>
      </c>
      <c r="C78" s="74">
        <f>IF(OR($B78-C$5&gt;74, $B78-C$5=73, $B78-C$5=1, $B78-C$5&lt;0),"",ROUND(($B78-C$5)*'수학 표준점수 테이블'!$H$10+C$5*'수학 표준점수 테이블'!$H$12+'수학 표준점수 테이블'!$H$15,0))</f>
        <v>89</v>
      </c>
      <c r="D78" s="74">
        <f>IF(OR($B78-D$5&gt;74, $B78-D$5=73, $B78-D$5=1, $B78-D$5&lt;0),"",ROUND(($B78-D$5)*'수학 표준점수 테이블'!$H$10+D$5*'수학 표준점수 테이블'!$H$12+'수학 표준점수 테이블'!$H$15,0))</f>
        <v>89</v>
      </c>
      <c r="E78" s="74">
        <f>IF(OR($B78-E$5&gt;74, $B78-E$5=73, $B78-E$5=1, $B78-E$5&lt;0),"",ROUND(($B78-E$5)*'수학 표준점수 테이블'!$H$10+E$5*'수학 표준점수 테이블'!$H$12+'수학 표준점수 테이블'!$H$15,0))</f>
        <v>89</v>
      </c>
      <c r="F78" s="74">
        <f>IF(OR($B78-F$5&gt;74, $B78-F$5=73, $B78-F$5=1, $B78-F$5&lt;0),"",ROUND(($B78-F$5)*'수학 표준점수 테이블'!$H$10+F$5*'수학 표준점수 테이블'!$H$12+'수학 표준점수 테이블'!$H$15,0))</f>
        <v>89</v>
      </c>
      <c r="G78" s="74">
        <f>IF(OR($B78-G$5&gt;74, $B78-G$5=73, $B78-G$5=1, $B78-G$5&lt;0),"",ROUND(($B78-G$5)*'수학 표준점수 테이블'!$H$10+G$5*'수학 표준점수 테이블'!$H$12+'수학 표준점수 테이블'!$H$15,0))</f>
        <v>89</v>
      </c>
      <c r="H78" s="74">
        <f>IF(OR($B78-H$5&gt;74, $B78-H$5=73, $B78-H$5=1, $B78-H$5&lt;0),"",ROUND(($B78-H$5)*'수학 표준점수 테이블'!$H$10+H$5*'수학 표준점수 테이블'!$H$12+'수학 표준점수 테이블'!$H$15,0))</f>
        <v>89</v>
      </c>
      <c r="I78" s="74">
        <f>IF(OR($B78-I$5&gt;74, $B78-I$5=73, $B78-I$5=1, $B78-I$5&lt;0),"",ROUND(($B78-I$5)*'수학 표준점수 테이블'!$H$10+I$5*'수학 표준점수 테이블'!$H$12+'수학 표준점수 테이블'!$H$15,0))</f>
        <v>89</v>
      </c>
      <c r="J78" s="74">
        <f>IF(OR($B78-J$5&gt;74, $B78-J$5=73, $B78-J$5=1, $B78-J$5&lt;0),"",ROUND(($B78-J$5)*'수학 표준점수 테이블'!$H$10+J$5*'수학 표준점수 테이블'!$H$12+'수학 표준점수 테이블'!$H$15,0))</f>
        <v>89</v>
      </c>
      <c r="K78" s="74">
        <f>IF(OR($B78-K$5&gt;74, $B78-K$5=73, $B78-K$5=1, $B78-K$5&lt;0),"",ROUND(($B78-K$5)*'수학 표준점수 테이블'!$H$10+K$5*'수학 표준점수 테이블'!$H$12+'수학 표준점수 테이블'!$H$15,0))</f>
        <v>88</v>
      </c>
      <c r="L78" s="74">
        <f>IF(OR($B78-L$5&gt;74, $B78-L$5=73, $B78-L$5=1, $B78-L$5&lt;0),"",ROUND(($B78-L$5)*'수학 표준점수 테이블'!$H$10+L$5*'수학 표준점수 테이블'!$H$12+'수학 표준점수 테이블'!$H$15,0))</f>
        <v>88</v>
      </c>
      <c r="M78" s="74">
        <f>IF(OR($B78-M$5&gt;74, $B78-M$5=73, $B78-M$5=1, $B78-M$5&lt;0),"",ROUND(($B78-M$5)*'수학 표준점수 테이블'!$H$10+M$5*'수학 표준점수 테이블'!$H$12+'수학 표준점수 테이블'!$H$15,0))</f>
        <v>88</v>
      </c>
      <c r="N78" s="74">
        <f>IF(OR($B78-N$5&gt;74, $B78-N$5=73, $B78-N$5=1, $B78-N$5&lt;0),"",ROUND(($B78-N$5)*'수학 표준점수 테이블'!$H$10+N$5*'수학 표준점수 테이블'!$H$12+'수학 표준점수 테이블'!$H$15,0))</f>
        <v>88</v>
      </c>
      <c r="O78" s="74">
        <f>IF(OR($B78-O$5&gt;74, $B78-O$5=73, $B78-O$5=1, $B78-O$5&lt;0),"",ROUND(($B78-O$5)*'수학 표준점수 테이블'!$H$10+O$5*'수학 표준점수 테이블'!$H$12+'수학 표준점수 테이블'!$H$15,0))</f>
        <v>88</v>
      </c>
      <c r="P78" s="74">
        <f>IF(OR($B78-P$5&gt;74, $B78-P$5=73, $B78-P$5=1, $B78-P$5&lt;0),"",ROUND(($B78-P$5)*'수학 표준점수 테이블'!$H$10+P$5*'수학 표준점수 테이블'!$H$12+'수학 표준점수 테이블'!$H$15,0))</f>
        <v>88</v>
      </c>
      <c r="Q78" s="74">
        <f>IF(OR($B78-Q$5&gt;74, $B78-Q$5=73, $B78-Q$5=1, $B78-Q$5&lt;0),"",ROUND(($B78-Q$5)*'수학 표준점수 테이블'!$H$10+Q$5*'수학 표준점수 테이블'!$H$12+'수학 표준점수 테이블'!$H$15,0))</f>
        <v>88</v>
      </c>
      <c r="R78" s="74">
        <f>IF(OR($B78-R$5&gt;74, $B78-R$5=73, $B78-R$5=1, $B78-R$5&lt;0),"",ROUND(($B78-R$5)*'수학 표준점수 테이블'!$H$10+R$5*'수학 표준점수 테이블'!$H$12+'수학 표준점수 테이블'!$H$15,0))</f>
        <v>88</v>
      </c>
      <c r="S78" s="74">
        <f>IF(OR($B78-S$5&gt;74, $B78-S$5=73, $B78-S$5=1, $B78-S$5&lt;0),"",ROUND(($B78-S$5)*'수학 표준점수 테이블'!$H$10+S$5*'수학 표준점수 테이블'!$H$12+'수학 표준점수 테이블'!$H$15,0))</f>
        <v>88</v>
      </c>
      <c r="T78" s="74">
        <f>IF(OR($B78-T$5&gt;74, $B78-T$5=73, $B78-T$5=1, $B78-T$5&lt;0),"",ROUND(($B78-T$5)*'수학 표준점수 테이블'!$H$10+T$5*'수학 표준점수 테이블'!$H$12+'수학 표준점수 테이블'!$H$15,0))</f>
        <v>88</v>
      </c>
      <c r="U78" s="74">
        <f>IF(OR($B78-U$5&gt;74, $B78-U$5=73, $B78-U$5=1, $B78-U$5&lt;0),"",ROUND(($B78-U$5)*'수학 표준점수 테이블'!$H$10+U$5*'수학 표준점수 테이블'!$H$12+'수학 표준점수 테이블'!$H$15,0))</f>
        <v>88</v>
      </c>
      <c r="V78" s="74">
        <f>IF(OR($B78-V$5&gt;74, $B78-V$5=73, $B78-V$5=1, $B78-V$5&lt;0),"",ROUND(($B78-V$5)*'수학 표준점수 테이블'!$H$10+V$5*'수학 표준점수 테이블'!$H$12+'수학 표준점수 테이블'!$H$15,0))</f>
        <v>88</v>
      </c>
      <c r="W78" s="74">
        <f>IF(OR($B78-W$5&gt;74, $B78-W$5=73, $B78-W$5=1, $B78-W$5&lt;0),"",ROUND(($B78-W$5)*'수학 표준점수 테이블'!$H$10+W$5*'수학 표준점수 테이블'!$H$12+'수학 표준점수 테이블'!$H$15,0))</f>
        <v>88</v>
      </c>
      <c r="X78" s="74">
        <f>IF(OR($B78-X$5&gt;74, $B78-X$5=73, $B78-X$5=1, $B78-X$5&lt;0),"",ROUND(($B78-X$5)*'수학 표준점수 테이블'!$H$10+X$5*'수학 표준점수 테이블'!$H$12+'수학 표준점수 테이블'!$H$15,0))</f>
        <v>88</v>
      </c>
      <c r="Y78" s="74">
        <f>IF(OR($B78-Y$5&gt;74, $B78-Y$5=73, $B78-Y$5=1, $B78-Y$5&lt;0),"",ROUND(($B78-Y$5)*'수학 표준점수 테이블'!$H$10+Y$5*'수학 표준점수 테이블'!$H$12+'수학 표준점수 테이블'!$H$15,0))</f>
        <v>88</v>
      </c>
      <c r="Z78" s="74">
        <f>IF(OR($B78-Z$5&gt;74, $B78-Z$5=73, $B78-Z$5=1, $B78-Z$5&lt;0),"",ROUND(($B78-Z$5)*'수학 표준점수 테이블'!$H$10+Z$5*'수학 표준점수 테이블'!$H$12+'수학 표준점수 테이블'!$H$15,0))</f>
        <v>88</v>
      </c>
      <c r="AA78" s="75">
        <f>IF(OR($B78-AA$5&gt;74, $B78-AA$5=73, $B78-AA$5=1, $B78-AA$5&lt;0),"",ROUND(($B78-AA$5)*'수학 표준점수 테이블'!$H$10+AA$5*'수학 표준점수 테이블'!$H$12+'수학 표준점수 테이블'!$H$15,0))</f>
        <v>88</v>
      </c>
      <c r="AB78" s="34"/>
      <c r="AC78" s="34">
        <f t="shared" si="10"/>
        <v>88</v>
      </c>
      <c r="AD78" s="34">
        <f t="shared" si="11"/>
        <v>89</v>
      </c>
      <c r="AE78" s="36" t="str">
        <f t="shared" si="12"/>
        <v>88 ~ 89</v>
      </c>
      <c r="AF78" s="36">
        <f t="shared" si="13"/>
        <v>6</v>
      </c>
      <c r="AG78" s="36">
        <f t="shared" si="13"/>
        <v>6</v>
      </c>
      <c r="AH78" s="36">
        <f t="shared" si="14"/>
        <v>6</v>
      </c>
      <c r="AI78" s="194" t="str">
        <f t="shared" si="9"/>
        <v>6등급</v>
      </c>
      <c r="AJ78" s="32" t="e">
        <f>IF(AC78=AD78,VLOOKUP(AE78,'인원 입력 기능'!$B$5:$F$102,6,0), VLOOKUP(AC78,'인원 입력 기능'!$B$5:$F$102,6,0)&amp;" ~ "&amp;VLOOKUP(AD78,'인원 입력 기능'!$B$5:$F$102,6,0))</f>
        <v>#REF!</v>
      </c>
    </row>
    <row r="79" spans="1:36">
      <c r="A79" s="16"/>
      <c r="B79" s="87">
        <v>27</v>
      </c>
      <c r="C79" s="74" t="str">
        <f>IF(OR($B79-C$5&gt;74, $B79-C$5=73, $B79-C$5=1, $B79-C$5&lt;0),"",ROUND(($B79-C$5)*'수학 표준점수 테이블'!$H$10+C$5*'수학 표준점수 테이블'!$H$12+'수학 표준점수 테이블'!$H$15,0))</f>
        <v/>
      </c>
      <c r="D79" s="74">
        <f>IF(OR($B79-D$5&gt;74, $B79-D$5=73, $B79-D$5=1, $B79-D$5&lt;0),"",ROUND(($B79-D$5)*'수학 표준점수 테이블'!$H$10+D$5*'수학 표준점수 테이블'!$H$12+'수학 표준점수 테이블'!$H$15,0))</f>
        <v>88</v>
      </c>
      <c r="E79" s="74">
        <f>IF(OR($B79-E$5&gt;74, $B79-E$5=73, $B79-E$5=1, $B79-E$5&lt;0),"",ROUND(($B79-E$5)*'수학 표준점수 테이블'!$H$10+E$5*'수학 표준점수 테이블'!$H$12+'수학 표준점수 테이블'!$H$15,0))</f>
        <v>88</v>
      </c>
      <c r="F79" s="74">
        <f>IF(OR($B79-F$5&gt;74, $B79-F$5=73, $B79-F$5=1, $B79-F$5&lt;0),"",ROUND(($B79-F$5)*'수학 표준점수 테이블'!$H$10+F$5*'수학 표준점수 테이블'!$H$12+'수학 표준점수 테이블'!$H$15,0))</f>
        <v>88</v>
      </c>
      <c r="G79" s="74">
        <f>IF(OR($B79-G$5&gt;74, $B79-G$5=73, $B79-G$5=1, $B79-G$5&lt;0),"",ROUND(($B79-G$5)*'수학 표준점수 테이블'!$H$10+G$5*'수학 표준점수 테이블'!$H$12+'수학 표준점수 테이블'!$H$15,0))</f>
        <v>88</v>
      </c>
      <c r="H79" s="74">
        <f>IF(OR($B79-H$5&gt;74, $B79-H$5=73, $B79-H$5=1, $B79-H$5&lt;0),"",ROUND(($B79-H$5)*'수학 표준점수 테이블'!$H$10+H$5*'수학 표준점수 테이블'!$H$12+'수학 표준점수 테이블'!$H$15,0))</f>
        <v>88</v>
      </c>
      <c r="I79" s="74">
        <f>IF(OR($B79-I$5&gt;74, $B79-I$5=73, $B79-I$5=1, $B79-I$5&lt;0),"",ROUND(($B79-I$5)*'수학 표준점수 테이블'!$H$10+I$5*'수학 표준점수 테이블'!$H$12+'수학 표준점수 테이블'!$H$15,0))</f>
        <v>88</v>
      </c>
      <c r="J79" s="74">
        <f>IF(OR($B79-J$5&gt;74, $B79-J$5=73, $B79-J$5=1, $B79-J$5&lt;0),"",ROUND(($B79-J$5)*'수학 표준점수 테이블'!$H$10+J$5*'수학 표준점수 테이블'!$H$12+'수학 표준점수 테이블'!$H$15,0))</f>
        <v>88</v>
      </c>
      <c r="K79" s="74">
        <f>IF(OR($B79-K$5&gt;74, $B79-K$5=73, $B79-K$5=1, $B79-K$5&lt;0),"",ROUND(($B79-K$5)*'수학 표준점수 테이블'!$H$10+K$5*'수학 표준점수 테이블'!$H$12+'수학 표준점수 테이블'!$H$15,0))</f>
        <v>88</v>
      </c>
      <c r="L79" s="74">
        <f>IF(OR($B79-L$5&gt;74, $B79-L$5=73, $B79-L$5=1, $B79-L$5&lt;0),"",ROUND(($B79-L$5)*'수학 표준점수 테이블'!$H$10+L$5*'수학 표준점수 테이블'!$H$12+'수학 표준점수 테이블'!$H$15,0))</f>
        <v>88</v>
      </c>
      <c r="M79" s="74">
        <f>IF(OR($B79-M$5&gt;74, $B79-M$5=73, $B79-M$5=1, $B79-M$5&lt;0),"",ROUND(($B79-M$5)*'수학 표준점수 테이블'!$H$10+M$5*'수학 표준점수 테이블'!$H$12+'수학 표준점수 테이블'!$H$15,0))</f>
        <v>88</v>
      </c>
      <c r="N79" s="74">
        <f>IF(OR($B79-N$5&gt;74, $B79-N$5=73, $B79-N$5=1, $B79-N$5&lt;0),"",ROUND(($B79-N$5)*'수학 표준점수 테이블'!$H$10+N$5*'수학 표준점수 테이블'!$H$12+'수학 표준점수 테이블'!$H$15,0))</f>
        <v>88</v>
      </c>
      <c r="O79" s="74">
        <f>IF(OR($B79-O$5&gt;74, $B79-O$5=73, $B79-O$5=1, $B79-O$5&lt;0),"",ROUND(($B79-O$5)*'수학 표준점수 테이블'!$H$10+O$5*'수학 표준점수 테이블'!$H$12+'수학 표준점수 테이블'!$H$15,0))</f>
        <v>87</v>
      </c>
      <c r="P79" s="74">
        <f>IF(OR($B79-P$5&gt;74, $B79-P$5=73, $B79-P$5=1, $B79-P$5&lt;0),"",ROUND(($B79-P$5)*'수학 표준점수 테이블'!$H$10+P$5*'수학 표준점수 테이블'!$H$12+'수학 표준점수 테이블'!$H$15,0))</f>
        <v>87</v>
      </c>
      <c r="Q79" s="74">
        <f>IF(OR($B79-Q$5&gt;74, $B79-Q$5=73, $B79-Q$5=1, $B79-Q$5&lt;0),"",ROUND(($B79-Q$5)*'수학 표준점수 테이블'!$H$10+Q$5*'수학 표준점수 테이블'!$H$12+'수학 표준점수 테이블'!$H$15,0))</f>
        <v>87</v>
      </c>
      <c r="R79" s="74">
        <f>IF(OR($B79-R$5&gt;74, $B79-R$5=73, $B79-R$5=1, $B79-R$5&lt;0),"",ROUND(($B79-R$5)*'수학 표준점수 테이블'!$H$10+R$5*'수학 표준점수 테이블'!$H$12+'수학 표준점수 테이블'!$H$15,0))</f>
        <v>87</v>
      </c>
      <c r="S79" s="74">
        <f>IF(OR($B79-S$5&gt;74, $B79-S$5=73, $B79-S$5=1, $B79-S$5&lt;0),"",ROUND(($B79-S$5)*'수학 표준점수 테이블'!$H$10+S$5*'수학 표준점수 테이블'!$H$12+'수학 표준점수 테이블'!$H$15,0))</f>
        <v>87</v>
      </c>
      <c r="T79" s="74">
        <f>IF(OR($B79-T$5&gt;74, $B79-T$5=73, $B79-T$5=1, $B79-T$5&lt;0),"",ROUND(($B79-T$5)*'수학 표준점수 테이블'!$H$10+T$5*'수학 표준점수 테이블'!$H$12+'수학 표준점수 테이블'!$H$15,0))</f>
        <v>87</v>
      </c>
      <c r="U79" s="74">
        <f>IF(OR($B79-U$5&gt;74, $B79-U$5=73, $B79-U$5=1, $B79-U$5&lt;0),"",ROUND(($B79-U$5)*'수학 표준점수 테이블'!$H$10+U$5*'수학 표준점수 테이블'!$H$12+'수학 표준점수 테이블'!$H$15,0))</f>
        <v>87</v>
      </c>
      <c r="V79" s="74">
        <f>IF(OR($B79-V$5&gt;74, $B79-V$5=73, $B79-V$5=1, $B79-V$5&lt;0),"",ROUND(($B79-V$5)*'수학 표준점수 테이블'!$H$10+V$5*'수학 표준점수 테이블'!$H$12+'수학 표준점수 테이블'!$H$15,0))</f>
        <v>87</v>
      </c>
      <c r="W79" s="74">
        <f>IF(OR($B79-W$5&gt;74, $B79-W$5=73, $B79-W$5=1, $B79-W$5&lt;0),"",ROUND(($B79-W$5)*'수학 표준점수 테이블'!$H$10+W$5*'수학 표준점수 테이블'!$H$12+'수학 표준점수 테이블'!$H$15,0))</f>
        <v>87</v>
      </c>
      <c r="X79" s="74">
        <f>IF(OR($B79-X$5&gt;74, $B79-X$5=73, $B79-X$5=1, $B79-X$5&lt;0),"",ROUND(($B79-X$5)*'수학 표준점수 테이블'!$H$10+X$5*'수학 표준점수 테이블'!$H$12+'수학 표준점수 테이블'!$H$15,0))</f>
        <v>87</v>
      </c>
      <c r="Y79" s="74">
        <f>IF(OR($B79-Y$5&gt;74, $B79-Y$5=73, $B79-Y$5=1, $B79-Y$5&lt;0),"",ROUND(($B79-Y$5)*'수학 표준점수 테이블'!$H$10+Y$5*'수학 표준점수 테이블'!$H$12+'수학 표준점수 테이블'!$H$15,0))</f>
        <v>87</v>
      </c>
      <c r="Z79" s="74">
        <f>IF(OR($B79-Z$5&gt;74, $B79-Z$5=73, $B79-Z$5=1, $B79-Z$5&lt;0),"",ROUND(($B79-Z$5)*'수학 표준점수 테이블'!$H$10+Z$5*'수학 표준점수 테이블'!$H$12+'수학 표준점수 테이블'!$H$15,0))</f>
        <v>87</v>
      </c>
      <c r="AA79" s="75">
        <f>IF(OR($B79-AA$5&gt;74, $B79-AA$5=73, $B79-AA$5=1, $B79-AA$5&lt;0),"",ROUND(($B79-AA$5)*'수학 표준점수 테이블'!$H$10+AA$5*'수학 표준점수 테이블'!$H$12+'수학 표준점수 테이블'!$H$15,0))</f>
        <v>87</v>
      </c>
      <c r="AB79" s="34"/>
      <c r="AC79" s="34">
        <f t="shared" si="10"/>
        <v>87</v>
      </c>
      <c r="AD79" s="34">
        <f t="shared" si="11"/>
        <v>88</v>
      </c>
      <c r="AE79" s="36" t="str">
        <f t="shared" si="12"/>
        <v>87 ~ 88</v>
      </c>
      <c r="AF79" s="36">
        <f t="shared" si="13"/>
        <v>6</v>
      </c>
      <c r="AG79" s="36">
        <f t="shared" si="13"/>
        <v>6</v>
      </c>
      <c r="AH79" s="36">
        <f t="shared" si="14"/>
        <v>6</v>
      </c>
      <c r="AI79" s="194" t="str">
        <f t="shared" si="9"/>
        <v>6등급</v>
      </c>
      <c r="AJ79" s="32" t="e">
        <f>IF(AC79=AD79,VLOOKUP(AE79,'인원 입력 기능'!$B$5:$F$102,6,0), VLOOKUP(AC79,'인원 입력 기능'!$B$5:$F$102,6,0)&amp;" ~ "&amp;VLOOKUP(AD79,'인원 입력 기능'!$B$5:$F$102,6,0))</f>
        <v>#REF!</v>
      </c>
    </row>
    <row r="80" spans="1:36">
      <c r="A80" s="16"/>
      <c r="B80" s="87">
        <v>26</v>
      </c>
      <c r="C80" s="74">
        <f>IF(OR($B80-C$5&gt;74, $B80-C$5=73, $B80-C$5=1, $B80-C$5&lt;0),"",ROUND(($B80-C$5)*'수학 표준점수 테이블'!$H$10+C$5*'수학 표준점수 테이블'!$H$12+'수학 표준점수 테이블'!$H$15,0))</f>
        <v>87</v>
      </c>
      <c r="D80" s="74">
        <f>IF(OR($B80-D$5&gt;74, $B80-D$5=73, $B80-D$5=1, $B80-D$5&lt;0),"",ROUND(($B80-D$5)*'수학 표준점수 테이블'!$H$10+D$5*'수학 표준점수 테이블'!$H$12+'수학 표준점수 테이블'!$H$15,0))</f>
        <v>87</v>
      </c>
      <c r="E80" s="74">
        <f>IF(OR($B80-E$5&gt;74, $B80-E$5=73, $B80-E$5=1, $B80-E$5&lt;0),"",ROUND(($B80-E$5)*'수학 표준점수 테이블'!$H$10+E$5*'수학 표준점수 테이블'!$H$12+'수학 표준점수 테이블'!$H$15,0))</f>
        <v>87</v>
      </c>
      <c r="F80" s="74">
        <f>IF(OR($B80-F$5&gt;74, $B80-F$5=73, $B80-F$5=1, $B80-F$5&lt;0),"",ROUND(($B80-F$5)*'수학 표준점수 테이블'!$H$10+F$5*'수학 표준점수 테이블'!$H$12+'수학 표준점수 테이블'!$H$15,0))</f>
        <v>87</v>
      </c>
      <c r="G80" s="74">
        <f>IF(OR($B80-G$5&gt;74, $B80-G$5=73, $B80-G$5=1, $B80-G$5&lt;0),"",ROUND(($B80-G$5)*'수학 표준점수 테이블'!$H$10+G$5*'수학 표준점수 테이블'!$H$12+'수학 표준점수 테이블'!$H$15,0))</f>
        <v>87</v>
      </c>
      <c r="H80" s="74">
        <f>IF(OR($B80-H$5&gt;74, $B80-H$5=73, $B80-H$5=1, $B80-H$5&lt;0),"",ROUND(($B80-H$5)*'수학 표준점수 테이블'!$H$10+H$5*'수학 표준점수 테이블'!$H$12+'수학 표준점수 테이블'!$H$15,0))</f>
        <v>87</v>
      </c>
      <c r="I80" s="74">
        <f>IF(OR($B80-I$5&gt;74, $B80-I$5=73, $B80-I$5=1, $B80-I$5&lt;0),"",ROUND(($B80-I$5)*'수학 표준점수 테이블'!$H$10+I$5*'수학 표준점수 테이블'!$H$12+'수학 표준점수 테이블'!$H$15,0))</f>
        <v>87</v>
      </c>
      <c r="J80" s="74">
        <f>IF(OR($B80-J$5&gt;74, $B80-J$5=73, $B80-J$5=1, $B80-J$5&lt;0),"",ROUND(($B80-J$5)*'수학 표준점수 테이블'!$H$10+J$5*'수학 표준점수 테이블'!$H$12+'수학 표준점수 테이블'!$H$15,0))</f>
        <v>87</v>
      </c>
      <c r="K80" s="74">
        <f>IF(OR($B80-K$5&gt;74, $B80-K$5=73, $B80-K$5=1, $B80-K$5&lt;0),"",ROUND(($B80-K$5)*'수학 표준점수 테이블'!$H$10+K$5*'수학 표준점수 테이블'!$H$12+'수학 표준점수 테이블'!$H$15,0))</f>
        <v>87</v>
      </c>
      <c r="L80" s="74">
        <f>IF(OR($B80-L$5&gt;74, $B80-L$5=73, $B80-L$5=1, $B80-L$5&lt;0),"",ROUND(($B80-L$5)*'수학 표준점수 테이블'!$H$10+L$5*'수학 표준점수 테이블'!$H$12+'수학 표준점수 테이블'!$H$15,0))</f>
        <v>87</v>
      </c>
      <c r="M80" s="74">
        <f>IF(OR($B80-M$5&gt;74, $B80-M$5=73, $B80-M$5=1, $B80-M$5&lt;0),"",ROUND(($B80-M$5)*'수학 표준점수 테이블'!$H$10+M$5*'수학 표준점수 테이블'!$H$12+'수학 표준점수 테이블'!$H$15,0))</f>
        <v>87</v>
      </c>
      <c r="N80" s="74">
        <f>IF(OR($B80-N$5&gt;74, $B80-N$5=73, $B80-N$5=1, $B80-N$5&lt;0),"",ROUND(($B80-N$5)*'수학 표준점수 테이블'!$H$10+N$5*'수학 표준점수 테이블'!$H$12+'수학 표준점수 테이블'!$H$15,0))</f>
        <v>87</v>
      </c>
      <c r="O80" s="74">
        <f>IF(OR($B80-O$5&gt;74, $B80-O$5=73, $B80-O$5=1, $B80-O$5&lt;0),"",ROUND(($B80-O$5)*'수학 표준점수 테이블'!$H$10+O$5*'수학 표준점수 테이블'!$H$12+'수학 표준점수 테이블'!$H$15,0))</f>
        <v>87</v>
      </c>
      <c r="P80" s="74">
        <f>IF(OR($B80-P$5&gt;74, $B80-P$5=73, $B80-P$5=1, $B80-P$5&lt;0),"",ROUND(($B80-P$5)*'수학 표준점수 테이블'!$H$10+P$5*'수학 표준점수 테이블'!$H$12+'수학 표준점수 테이블'!$H$15,0))</f>
        <v>87</v>
      </c>
      <c r="Q80" s="74">
        <f>IF(OR($B80-Q$5&gt;74, $B80-Q$5=73, $B80-Q$5=1, $B80-Q$5&lt;0),"",ROUND(($B80-Q$5)*'수학 표준점수 테이블'!$H$10+Q$5*'수학 표준점수 테이블'!$H$12+'수학 표준점수 테이블'!$H$15,0))</f>
        <v>87</v>
      </c>
      <c r="R80" s="74">
        <f>IF(OR($B80-R$5&gt;74, $B80-R$5=73, $B80-R$5=1, $B80-R$5&lt;0),"",ROUND(($B80-R$5)*'수학 표준점수 테이블'!$H$10+R$5*'수학 표준점수 테이블'!$H$12+'수학 표준점수 테이블'!$H$15,0))</f>
        <v>87</v>
      </c>
      <c r="S80" s="74">
        <f>IF(OR($B80-S$5&gt;74, $B80-S$5=73, $B80-S$5=1, $B80-S$5&lt;0),"",ROUND(($B80-S$5)*'수학 표준점수 테이블'!$H$10+S$5*'수학 표준점수 테이블'!$H$12+'수학 표준점수 테이블'!$H$15,0))</f>
        <v>86</v>
      </c>
      <c r="T80" s="74">
        <f>IF(OR($B80-T$5&gt;74, $B80-T$5=73, $B80-T$5=1, $B80-T$5&lt;0),"",ROUND(($B80-T$5)*'수학 표준점수 테이블'!$H$10+T$5*'수학 표준점수 테이블'!$H$12+'수학 표준점수 테이블'!$H$15,0))</f>
        <v>86</v>
      </c>
      <c r="U80" s="74">
        <f>IF(OR($B80-U$5&gt;74, $B80-U$5=73, $B80-U$5=1, $B80-U$5&lt;0),"",ROUND(($B80-U$5)*'수학 표준점수 테이블'!$H$10+U$5*'수학 표준점수 테이블'!$H$12+'수학 표준점수 테이블'!$H$15,0))</f>
        <v>86</v>
      </c>
      <c r="V80" s="74">
        <f>IF(OR($B80-V$5&gt;74, $B80-V$5=73, $B80-V$5=1, $B80-V$5&lt;0),"",ROUND(($B80-V$5)*'수학 표준점수 테이블'!$H$10+V$5*'수학 표준점수 테이블'!$H$12+'수학 표준점수 테이블'!$H$15,0))</f>
        <v>86</v>
      </c>
      <c r="W80" s="74">
        <f>IF(OR($B80-W$5&gt;74, $B80-W$5=73, $B80-W$5=1, $B80-W$5&lt;0),"",ROUND(($B80-W$5)*'수학 표준점수 테이블'!$H$10+W$5*'수학 표준점수 테이블'!$H$12+'수학 표준점수 테이블'!$H$15,0))</f>
        <v>86</v>
      </c>
      <c r="X80" s="74">
        <f>IF(OR($B80-X$5&gt;74, $B80-X$5=73, $B80-X$5=1, $B80-X$5&lt;0),"",ROUND(($B80-X$5)*'수학 표준점수 테이블'!$H$10+X$5*'수학 표준점수 테이블'!$H$12+'수학 표준점수 테이블'!$H$15,0))</f>
        <v>86</v>
      </c>
      <c r="Y80" s="74">
        <f>IF(OR($B80-Y$5&gt;74, $B80-Y$5=73, $B80-Y$5=1, $B80-Y$5&lt;0),"",ROUND(($B80-Y$5)*'수학 표준점수 테이블'!$H$10+Y$5*'수학 표준점수 테이블'!$H$12+'수학 표준점수 테이블'!$H$15,0))</f>
        <v>86</v>
      </c>
      <c r="Z80" s="74">
        <f>IF(OR($B80-Z$5&gt;74, $B80-Z$5=73, $B80-Z$5=1, $B80-Z$5&lt;0),"",ROUND(($B80-Z$5)*'수학 표준점수 테이블'!$H$10+Z$5*'수학 표준점수 테이블'!$H$12+'수학 표준점수 테이블'!$H$15,0))</f>
        <v>86</v>
      </c>
      <c r="AA80" s="75">
        <f>IF(OR($B80-AA$5&gt;74, $B80-AA$5=73, $B80-AA$5=1, $B80-AA$5&lt;0),"",ROUND(($B80-AA$5)*'수학 표준점수 테이블'!$H$10+AA$5*'수학 표준점수 테이블'!$H$12+'수학 표준점수 테이블'!$H$15,0))</f>
        <v>86</v>
      </c>
      <c r="AB80" s="34"/>
      <c r="AC80" s="34">
        <f t="shared" si="10"/>
        <v>86</v>
      </c>
      <c r="AD80" s="34">
        <f t="shared" si="11"/>
        <v>87</v>
      </c>
      <c r="AE80" s="36" t="str">
        <f t="shared" si="12"/>
        <v>86 ~ 87</v>
      </c>
      <c r="AF80" s="36">
        <f t="shared" si="13"/>
        <v>6</v>
      </c>
      <c r="AG80" s="36">
        <f t="shared" si="13"/>
        <v>6</v>
      </c>
      <c r="AH80" s="36">
        <f t="shared" si="14"/>
        <v>6</v>
      </c>
      <c r="AI80" s="194" t="str">
        <f t="shared" si="9"/>
        <v>6등급</v>
      </c>
      <c r="AJ80" s="32" t="e">
        <f>IF(AC80=AD80,VLOOKUP(AE80,'인원 입력 기능'!$B$5:$F$102,6,0), VLOOKUP(AC80,'인원 입력 기능'!$B$5:$F$102,6,0)&amp;" ~ "&amp;VLOOKUP(AD80,'인원 입력 기능'!$B$5:$F$102,6,0))</f>
        <v>#REF!</v>
      </c>
    </row>
    <row r="81" spans="1:36">
      <c r="A81" s="16"/>
      <c r="B81" s="87">
        <v>25</v>
      </c>
      <c r="C81" s="74" t="str">
        <f>IF(OR($B81-C$5&gt;74, $B81-C$5=73, $B81-C$5=1, $B81-C$5&lt;0),"",ROUND(($B81-C$5)*'수학 표준점수 테이블'!$H$10+C$5*'수학 표준점수 테이블'!$H$12+'수학 표준점수 테이블'!$H$15,0))</f>
        <v/>
      </c>
      <c r="D81" s="74" t="str">
        <f>IF(OR($B81-D$5&gt;74, $B81-D$5=73, $B81-D$5=1, $B81-D$5&lt;0),"",ROUND(($B81-D$5)*'수학 표준점수 테이블'!$H$10+D$5*'수학 표준점수 테이블'!$H$12+'수학 표준점수 테이블'!$H$15,0))</f>
        <v/>
      </c>
      <c r="E81" s="74">
        <f>IF(OR($B81-E$5&gt;74, $B81-E$5=73, $B81-E$5=1, $B81-E$5&lt;0),"",ROUND(($B81-E$5)*'수학 표준점수 테이블'!$H$10+E$5*'수학 표준점수 테이블'!$H$12+'수학 표준점수 테이블'!$H$15,0))</f>
        <v>86</v>
      </c>
      <c r="F81" s="74">
        <f>IF(OR($B81-F$5&gt;74, $B81-F$5=73, $B81-F$5=1, $B81-F$5&lt;0),"",ROUND(($B81-F$5)*'수학 표준점수 테이블'!$H$10+F$5*'수학 표준점수 테이블'!$H$12+'수학 표준점수 테이블'!$H$15,0))</f>
        <v>86</v>
      </c>
      <c r="G81" s="74">
        <f>IF(OR($B81-G$5&gt;74, $B81-G$5=73, $B81-G$5=1, $B81-G$5&lt;0),"",ROUND(($B81-G$5)*'수학 표준점수 테이블'!$H$10+G$5*'수학 표준점수 테이블'!$H$12+'수학 표준점수 테이블'!$H$15,0))</f>
        <v>86</v>
      </c>
      <c r="H81" s="74">
        <f>IF(OR($B81-H$5&gt;74, $B81-H$5=73, $B81-H$5=1, $B81-H$5&lt;0),"",ROUND(($B81-H$5)*'수학 표준점수 테이블'!$H$10+H$5*'수학 표준점수 테이블'!$H$12+'수학 표준점수 테이블'!$H$15,0))</f>
        <v>86</v>
      </c>
      <c r="I81" s="74">
        <f>IF(OR($B81-I$5&gt;74, $B81-I$5=73, $B81-I$5=1, $B81-I$5&lt;0),"",ROUND(($B81-I$5)*'수학 표준점수 테이블'!$H$10+I$5*'수학 표준점수 테이블'!$H$12+'수학 표준점수 테이블'!$H$15,0))</f>
        <v>86</v>
      </c>
      <c r="J81" s="74">
        <f>IF(OR($B81-J$5&gt;74, $B81-J$5=73, $B81-J$5=1, $B81-J$5&lt;0),"",ROUND(($B81-J$5)*'수학 표준점수 테이블'!$H$10+J$5*'수학 표준점수 테이블'!$H$12+'수학 표준점수 테이블'!$H$15,0))</f>
        <v>86</v>
      </c>
      <c r="K81" s="74">
        <f>IF(OR($B81-K$5&gt;74, $B81-K$5=73, $B81-K$5=1, $B81-K$5&lt;0),"",ROUND(($B81-K$5)*'수학 표준점수 테이블'!$H$10+K$5*'수학 표준점수 테이블'!$H$12+'수학 표준점수 테이블'!$H$15,0))</f>
        <v>86</v>
      </c>
      <c r="L81" s="74">
        <f>IF(OR($B81-L$5&gt;74, $B81-L$5=73, $B81-L$5=1, $B81-L$5&lt;0),"",ROUND(($B81-L$5)*'수학 표준점수 테이블'!$H$10+L$5*'수학 표준점수 테이블'!$H$12+'수학 표준점수 테이블'!$H$15,0))</f>
        <v>86</v>
      </c>
      <c r="M81" s="74">
        <f>IF(OR($B81-M$5&gt;74, $B81-M$5=73, $B81-M$5=1, $B81-M$5&lt;0),"",ROUND(($B81-M$5)*'수학 표준점수 테이블'!$H$10+M$5*'수학 표준점수 테이블'!$H$12+'수학 표준점수 테이블'!$H$15,0))</f>
        <v>86</v>
      </c>
      <c r="N81" s="74">
        <f>IF(OR($B81-N$5&gt;74, $B81-N$5=73, $B81-N$5=1, $B81-N$5&lt;0),"",ROUND(($B81-N$5)*'수학 표준점수 테이블'!$H$10+N$5*'수학 표준점수 테이블'!$H$12+'수학 표준점수 테이블'!$H$15,0))</f>
        <v>86</v>
      </c>
      <c r="O81" s="74">
        <f>IF(OR($B81-O$5&gt;74, $B81-O$5=73, $B81-O$5=1, $B81-O$5&lt;0),"",ROUND(($B81-O$5)*'수학 표준점수 테이블'!$H$10+O$5*'수학 표준점수 테이블'!$H$12+'수학 표준점수 테이블'!$H$15,0))</f>
        <v>86</v>
      </c>
      <c r="P81" s="74">
        <f>IF(OR($B81-P$5&gt;74, $B81-P$5=73, $B81-P$5=1, $B81-P$5&lt;0),"",ROUND(($B81-P$5)*'수학 표준점수 테이블'!$H$10+P$5*'수학 표준점수 테이블'!$H$12+'수학 표준점수 테이블'!$H$15,0))</f>
        <v>86</v>
      </c>
      <c r="Q81" s="74">
        <f>IF(OR($B81-Q$5&gt;74, $B81-Q$5=73, $B81-Q$5=1, $B81-Q$5&lt;0),"",ROUND(($B81-Q$5)*'수학 표준점수 테이블'!$H$10+Q$5*'수학 표준점수 테이블'!$H$12+'수학 표준점수 테이블'!$H$15,0))</f>
        <v>86</v>
      </c>
      <c r="R81" s="74">
        <f>IF(OR($B81-R$5&gt;74, $B81-R$5=73, $B81-R$5=1, $B81-R$5&lt;0),"",ROUND(($B81-R$5)*'수학 표준점수 테이블'!$H$10+R$5*'수학 표준점수 테이블'!$H$12+'수학 표준점수 테이블'!$H$15,0))</f>
        <v>86</v>
      </c>
      <c r="S81" s="74">
        <f>IF(OR($B81-S$5&gt;74, $B81-S$5=73, $B81-S$5=1, $B81-S$5&lt;0),"",ROUND(($B81-S$5)*'수학 표준점수 테이블'!$H$10+S$5*'수학 표준점수 테이블'!$H$12+'수학 표준점수 테이블'!$H$15,0))</f>
        <v>86</v>
      </c>
      <c r="T81" s="74">
        <f>IF(OR($B81-T$5&gt;74, $B81-T$5=73, $B81-T$5=1, $B81-T$5&lt;0),"",ROUND(($B81-T$5)*'수학 표준점수 테이블'!$H$10+T$5*'수학 표준점수 테이블'!$H$12+'수학 표준점수 테이블'!$H$15,0))</f>
        <v>86</v>
      </c>
      <c r="U81" s="74">
        <f>IF(OR($B81-U$5&gt;74, $B81-U$5=73, $B81-U$5=1, $B81-U$5&lt;0),"",ROUND(($B81-U$5)*'수학 표준점수 테이블'!$H$10+U$5*'수학 표준점수 테이블'!$H$12+'수학 표준점수 테이블'!$H$15,0))</f>
        <v>86</v>
      </c>
      <c r="V81" s="74">
        <f>IF(OR($B81-V$5&gt;74, $B81-V$5=73, $B81-V$5=1, $B81-V$5&lt;0),"",ROUND(($B81-V$5)*'수학 표준점수 테이블'!$H$10+V$5*'수학 표준점수 테이블'!$H$12+'수학 표준점수 테이블'!$H$15,0))</f>
        <v>86</v>
      </c>
      <c r="W81" s="74">
        <f>IF(OR($B81-W$5&gt;74, $B81-W$5=73, $B81-W$5=1, $B81-W$5&lt;0),"",ROUND(($B81-W$5)*'수학 표준점수 테이블'!$H$10+W$5*'수학 표준점수 테이블'!$H$12+'수학 표준점수 테이블'!$H$15,0))</f>
        <v>85</v>
      </c>
      <c r="X81" s="74">
        <f>IF(OR($B81-X$5&gt;74, $B81-X$5=73, $B81-X$5=1, $B81-X$5&lt;0),"",ROUND(($B81-X$5)*'수학 표준점수 테이블'!$H$10+X$5*'수학 표준점수 테이블'!$H$12+'수학 표준점수 테이블'!$H$15,0))</f>
        <v>85</v>
      </c>
      <c r="Y81" s="74">
        <f>IF(OR($B81-Y$5&gt;74, $B81-Y$5=73, $B81-Y$5=1, $B81-Y$5&lt;0),"",ROUND(($B81-Y$5)*'수학 표준점수 테이블'!$H$10+Y$5*'수학 표준점수 테이블'!$H$12+'수학 표준점수 테이블'!$H$15,0))</f>
        <v>85</v>
      </c>
      <c r="Z81" s="74">
        <f>IF(OR($B81-Z$5&gt;74, $B81-Z$5=73, $B81-Z$5=1, $B81-Z$5&lt;0),"",ROUND(($B81-Z$5)*'수학 표준점수 테이블'!$H$10+Z$5*'수학 표준점수 테이블'!$H$12+'수학 표준점수 테이블'!$H$15,0))</f>
        <v>85</v>
      </c>
      <c r="AA81" s="75">
        <f>IF(OR($B81-AA$5&gt;74, $B81-AA$5=73, $B81-AA$5=1, $B81-AA$5&lt;0),"",ROUND(($B81-AA$5)*'수학 표준점수 테이블'!$H$10+AA$5*'수학 표준점수 테이블'!$H$12+'수학 표준점수 테이블'!$H$15,0))</f>
        <v>85</v>
      </c>
      <c r="AB81" s="34"/>
      <c r="AC81" s="34">
        <f t="shared" si="10"/>
        <v>85</v>
      </c>
      <c r="AD81" s="34">
        <f t="shared" si="11"/>
        <v>86</v>
      </c>
      <c r="AE81" s="36" t="str">
        <f t="shared" si="12"/>
        <v>85 ~ 86</v>
      </c>
      <c r="AF81" s="36">
        <f t="shared" si="13"/>
        <v>6</v>
      </c>
      <c r="AG81" s="36">
        <f t="shared" si="13"/>
        <v>6</v>
      </c>
      <c r="AH81" s="36">
        <f t="shared" si="14"/>
        <v>6</v>
      </c>
      <c r="AI81" s="194" t="str">
        <f t="shared" si="9"/>
        <v>6등급</v>
      </c>
      <c r="AJ81" s="32" t="e">
        <f>IF(AC81=AD81,VLOOKUP(AE81,'인원 입력 기능'!$B$5:$F$102,6,0), VLOOKUP(AC81,'인원 입력 기능'!$B$5:$F$102,6,0)&amp;" ~ "&amp;VLOOKUP(AD81,'인원 입력 기능'!$B$5:$F$102,6,0))</f>
        <v>#REF!</v>
      </c>
    </row>
    <row r="82" spans="1:36">
      <c r="A82" s="16"/>
      <c r="B82" s="88">
        <v>24</v>
      </c>
      <c r="C82" s="76" t="str">
        <f>IF(OR($B82-C$5&gt;74, $B82-C$5=73, $B82-C$5=1, $B82-C$5&lt;0),"",ROUND(($B82-C$5)*'수학 표준점수 테이블'!$H$10+C$5*'수학 표준점수 테이블'!$H$12+'수학 표준점수 테이블'!$H$15,0))</f>
        <v/>
      </c>
      <c r="D82" s="76">
        <f>IF(OR($B82-D$5&gt;74, $B82-D$5=73, $B82-D$5=1, $B82-D$5&lt;0),"",ROUND(($B82-D$5)*'수학 표준점수 테이블'!$H$10+D$5*'수학 표준점수 테이블'!$H$12+'수학 표준점수 테이블'!$H$15,0))</f>
        <v>86</v>
      </c>
      <c r="E82" s="76" t="str">
        <f>IF(OR($B82-E$5&gt;74, $B82-E$5=73, $B82-E$5=1, $B82-E$5&lt;0),"",ROUND(($B82-E$5)*'수학 표준점수 테이블'!$H$10+E$5*'수학 표준점수 테이블'!$H$12+'수학 표준점수 테이블'!$H$15,0))</f>
        <v/>
      </c>
      <c r="F82" s="76">
        <f>IF(OR($B82-F$5&gt;74, $B82-F$5=73, $B82-F$5=1, $B82-F$5&lt;0),"",ROUND(($B82-F$5)*'수학 표준점수 테이블'!$H$10+F$5*'수학 표준점수 테이블'!$H$12+'수학 표준점수 테이블'!$H$15,0))</f>
        <v>85</v>
      </c>
      <c r="G82" s="76">
        <f>IF(OR($B82-G$5&gt;74, $B82-G$5=73, $B82-G$5=1, $B82-G$5&lt;0),"",ROUND(($B82-G$5)*'수학 표준점수 테이블'!$H$10+G$5*'수학 표준점수 테이블'!$H$12+'수학 표준점수 테이블'!$H$15,0))</f>
        <v>85</v>
      </c>
      <c r="H82" s="76">
        <f>IF(OR($B82-H$5&gt;74, $B82-H$5=73, $B82-H$5=1, $B82-H$5&lt;0),"",ROUND(($B82-H$5)*'수학 표준점수 테이블'!$H$10+H$5*'수학 표준점수 테이블'!$H$12+'수학 표준점수 테이블'!$H$15,0))</f>
        <v>85</v>
      </c>
      <c r="I82" s="76">
        <f>IF(OR($B82-I$5&gt;74, $B82-I$5=73, $B82-I$5=1, $B82-I$5&lt;0),"",ROUND(($B82-I$5)*'수학 표준점수 테이블'!$H$10+I$5*'수학 표준점수 테이블'!$H$12+'수학 표준점수 테이블'!$H$15,0))</f>
        <v>85</v>
      </c>
      <c r="J82" s="76">
        <f>IF(OR($B82-J$5&gt;74, $B82-J$5=73, $B82-J$5=1, $B82-J$5&lt;0),"",ROUND(($B82-J$5)*'수학 표준점수 테이블'!$H$10+J$5*'수학 표준점수 테이블'!$H$12+'수학 표준점수 테이블'!$H$15,0))</f>
        <v>85</v>
      </c>
      <c r="K82" s="76">
        <f>IF(OR($B82-K$5&gt;74, $B82-K$5=73, $B82-K$5=1, $B82-K$5&lt;0),"",ROUND(($B82-K$5)*'수학 표준점수 테이블'!$H$10+K$5*'수학 표준점수 테이블'!$H$12+'수학 표준점수 테이블'!$H$15,0))</f>
        <v>85</v>
      </c>
      <c r="L82" s="76">
        <f>IF(OR($B82-L$5&gt;74, $B82-L$5=73, $B82-L$5=1, $B82-L$5&lt;0),"",ROUND(($B82-L$5)*'수학 표준점수 테이블'!$H$10+L$5*'수학 표준점수 테이블'!$H$12+'수학 표준점수 테이블'!$H$15,0))</f>
        <v>85</v>
      </c>
      <c r="M82" s="76">
        <f>IF(OR($B82-M$5&gt;74, $B82-M$5=73, $B82-M$5=1, $B82-M$5&lt;0),"",ROUND(($B82-M$5)*'수학 표준점수 테이블'!$H$10+M$5*'수학 표준점수 테이블'!$H$12+'수학 표준점수 테이블'!$H$15,0))</f>
        <v>85</v>
      </c>
      <c r="N82" s="76">
        <f>IF(OR($B82-N$5&gt;74, $B82-N$5=73, $B82-N$5=1, $B82-N$5&lt;0),"",ROUND(($B82-N$5)*'수학 표준점수 테이블'!$H$10+N$5*'수학 표준점수 테이블'!$H$12+'수학 표준점수 테이블'!$H$15,0))</f>
        <v>85</v>
      </c>
      <c r="O82" s="76">
        <f>IF(OR($B82-O$5&gt;74, $B82-O$5=73, $B82-O$5=1, $B82-O$5&lt;0),"",ROUND(($B82-O$5)*'수학 표준점수 테이블'!$H$10+O$5*'수학 표준점수 테이블'!$H$12+'수학 표준점수 테이블'!$H$15,0))</f>
        <v>85</v>
      </c>
      <c r="P82" s="76">
        <f>IF(OR($B82-P$5&gt;74, $B82-P$5=73, $B82-P$5=1, $B82-P$5&lt;0),"",ROUND(($B82-P$5)*'수학 표준점수 테이블'!$H$10+P$5*'수학 표준점수 테이블'!$H$12+'수학 표준점수 테이블'!$H$15,0))</f>
        <v>85</v>
      </c>
      <c r="Q82" s="76">
        <f>IF(OR($B82-Q$5&gt;74, $B82-Q$5=73, $B82-Q$5=1, $B82-Q$5&lt;0),"",ROUND(($B82-Q$5)*'수학 표준점수 테이블'!$H$10+Q$5*'수학 표준점수 테이블'!$H$12+'수학 표준점수 테이블'!$H$15,0))</f>
        <v>85</v>
      </c>
      <c r="R82" s="76">
        <f>IF(OR($B82-R$5&gt;74, $B82-R$5=73, $B82-R$5=1, $B82-R$5&lt;0),"",ROUND(($B82-R$5)*'수학 표준점수 테이블'!$H$10+R$5*'수학 표준점수 테이블'!$H$12+'수학 표준점수 테이블'!$H$15,0))</f>
        <v>85</v>
      </c>
      <c r="S82" s="76">
        <f>IF(OR($B82-S$5&gt;74, $B82-S$5=73, $B82-S$5=1, $B82-S$5&lt;0),"",ROUND(($B82-S$5)*'수학 표준점수 테이블'!$H$10+S$5*'수학 표준점수 테이블'!$H$12+'수학 표준점수 테이블'!$H$15,0))</f>
        <v>85</v>
      </c>
      <c r="T82" s="76">
        <f>IF(OR($B82-T$5&gt;74, $B82-T$5=73, $B82-T$5=1, $B82-T$5&lt;0),"",ROUND(($B82-T$5)*'수학 표준점수 테이블'!$H$10+T$5*'수학 표준점수 테이블'!$H$12+'수학 표준점수 테이블'!$H$15,0))</f>
        <v>85</v>
      </c>
      <c r="U82" s="76">
        <f>IF(OR($B82-U$5&gt;74, $B82-U$5=73, $B82-U$5=1, $B82-U$5&lt;0),"",ROUND(($B82-U$5)*'수학 표준점수 테이블'!$H$10+U$5*'수학 표준점수 테이블'!$H$12+'수학 표준점수 테이블'!$H$15,0))</f>
        <v>85</v>
      </c>
      <c r="V82" s="76">
        <f>IF(OR($B82-V$5&gt;74, $B82-V$5=73, $B82-V$5=1, $B82-V$5&lt;0),"",ROUND(($B82-V$5)*'수학 표준점수 테이블'!$H$10+V$5*'수학 표준점수 테이블'!$H$12+'수학 표준점수 테이블'!$H$15,0))</f>
        <v>85</v>
      </c>
      <c r="W82" s="76">
        <f>IF(OR($B82-W$5&gt;74, $B82-W$5=73, $B82-W$5=1, $B82-W$5&lt;0),"",ROUND(($B82-W$5)*'수학 표준점수 테이블'!$H$10+W$5*'수학 표준점수 테이블'!$H$12+'수학 표준점수 테이블'!$H$15,0))</f>
        <v>85</v>
      </c>
      <c r="X82" s="76">
        <f>IF(OR($B82-X$5&gt;74, $B82-X$5=73, $B82-X$5=1, $B82-X$5&lt;0),"",ROUND(($B82-X$5)*'수학 표준점수 테이블'!$H$10+X$5*'수학 표준점수 테이블'!$H$12+'수학 표준점수 테이블'!$H$15,0))</f>
        <v>85</v>
      </c>
      <c r="Y82" s="76">
        <f>IF(OR($B82-Y$5&gt;74, $B82-Y$5=73, $B82-Y$5=1, $B82-Y$5&lt;0),"",ROUND(($B82-Y$5)*'수학 표준점수 테이블'!$H$10+Y$5*'수학 표준점수 테이블'!$H$12+'수학 표준점수 테이블'!$H$15,0))</f>
        <v>85</v>
      </c>
      <c r="Z82" s="76">
        <f>IF(OR($B82-Z$5&gt;74, $B82-Z$5=73, $B82-Z$5=1, $B82-Z$5&lt;0),"",ROUND(($B82-Z$5)*'수학 표준점수 테이블'!$H$10+Z$5*'수학 표준점수 테이블'!$H$12+'수학 표준점수 테이블'!$H$15,0))</f>
        <v>85</v>
      </c>
      <c r="AA82" s="77">
        <f>IF(OR($B82-AA$5&gt;74, $B82-AA$5=73, $B82-AA$5=1, $B82-AA$5&lt;0),"",ROUND(($B82-AA$5)*'수학 표준점수 테이블'!$H$10+AA$5*'수학 표준점수 테이블'!$H$12+'수학 표준점수 테이블'!$H$15,0))</f>
        <v>84</v>
      </c>
      <c r="AB82" s="34"/>
      <c r="AC82" s="34">
        <f t="shared" si="10"/>
        <v>84</v>
      </c>
      <c r="AD82" s="34">
        <f t="shared" si="11"/>
        <v>86</v>
      </c>
      <c r="AE82" s="36" t="str">
        <f t="shared" si="12"/>
        <v>84 ~ 86</v>
      </c>
      <c r="AF82" s="36">
        <f t="shared" si="13"/>
        <v>6</v>
      </c>
      <c r="AG82" s="36">
        <f t="shared" si="13"/>
        <v>6</v>
      </c>
      <c r="AH82" s="36">
        <f t="shared" si="14"/>
        <v>6</v>
      </c>
      <c r="AI82" s="194" t="str">
        <f t="shared" si="9"/>
        <v>6등급</v>
      </c>
      <c r="AJ82" s="32" t="e">
        <f>IF(AC82=AD82,VLOOKUP(AE82,'인원 입력 기능'!$B$5:$F$102,6,0), VLOOKUP(AC82,'인원 입력 기능'!$B$5:$F$102,6,0)&amp;" ~ "&amp;VLOOKUP(AD82,'인원 입력 기능'!$B$5:$F$102,6,0))</f>
        <v>#REF!</v>
      </c>
    </row>
    <row r="83" spans="1:36">
      <c r="A83" s="16"/>
      <c r="B83" s="88">
        <v>23</v>
      </c>
      <c r="C83" s="76" t="str">
        <f>IF(OR($B83-C$5&gt;74, $B83-C$5=73, $B83-C$5=1, $B83-C$5&lt;0),"",ROUND(($B83-C$5)*'수학 표준점수 테이블'!$H$10+C$5*'수학 표준점수 테이블'!$H$12+'수학 표준점수 테이블'!$H$15,0))</f>
        <v/>
      </c>
      <c r="D83" s="76" t="str">
        <f>IF(OR($B83-D$5&gt;74, $B83-D$5=73, $B83-D$5=1, $B83-D$5&lt;0),"",ROUND(($B83-D$5)*'수학 표준점수 테이블'!$H$10+D$5*'수학 표준점수 테이블'!$H$12+'수학 표준점수 테이블'!$H$15,0))</f>
        <v/>
      </c>
      <c r="E83" s="76">
        <f>IF(OR($B83-E$5&gt;74, $B83-E$5=73, $B83-E$5=1, $B83-E$5&lt;0),"",ROUND(($B83-E$5)*'수학 표준점수 테이블'!$H$10+E$5*'수학 표준점수 테이블'!$H$12+'수학 표준점수 테이블'!$H$15,0))</f>
        <v>85</v>
      </c>
      <c r="F83" s="76" t="str">
        <f>IF(OR($B83-F$5&gt;74, $B83-F$5=73, $B83-F$5=1, $B83-F$5&lt;0),"",ROUND(($B83-F$5)*'수학 표준점수 테이블'!$H$10+F$5*'수학 표준점수 테이블'!$H$12+'수학 표준점수 테이블'!$H$15,0))</f>
        <v/>
      </c>
      <c r="G83" s="76">
        <f>IF(OR($B83-G$5&gt;74, $B83-G$5=73, $B83-G$5=1, $B83-G$5&lt;0),"",ROUND(($B83-G$5)*'수학 표준점수 테이블'!$H$10+G$5*'수학 표준점수 테이블'!$H$12+'수학 표준점수 테이블'!$H$15,0))</f>
        <v>85</v>
      </c>
      <c r="H83" s="76">
        <f>IF(OR($B83-H$5&gt;74, $B83-H$5=73, $B83-H$5=1, $B83-H$5&lt;0),"",ROUND(($B83-H$5)*'수학 표준점수 테이블'!$H$10+H$5*'수학 표준점수 테이블'!$H$12+'수학 표준점수 테이블'!$H$15,0))</f>
        <v>85</v>
      </c>
      <c r="I83" s="76">
        <f>IF(OR($B83-I$5&gt;74, $B83-I$5=73, $B83-I$5=1, $B83-I$5&lt;0),"",ROUND(($B83-I$5)*'수학 표준점수 테이블'!$H$10+I$5*'수학 표준점수 테이블'!$H$12+'수학 표준점수 테이블'!$H$15,0))</f>
        <v>85</v>
      </c>
      <c r="J83" s="76">
        <f>IF(OR($B83-J$5&gt;74, $B83-J$5=73, $B83-J$5=1, $B83-J$5&lt;0),"",ROUND(($B83-J$5)*'수학 표준점수 테이블'!$H$10+J$5*'수학 표준점수 테이블'!$H$12+'수학 표준점수 테이블'!$H$15,0))</f>
        <v>84</v>
      </c>
      <c r="K83" s="76">
        <f>IF(OR($B83-K$5&gt;74, $B83-K$5=73, $B83-K$5=1, $B83-K$5&lt;0),"",ROUND(($B83-K$5)*'수학 표준점수 테이블'!$H$10+K$5*'수학 표준점수 테이블'!$H$12+'수학 표준점수 테이블'!$H$15,0))</f>
        <v>84</v>
      </c>
      <c r="L83" s="76">
        <f>IF(OR($B83-L$5&gt;74, $B83-L$5=73, $B83-L$5=1, $B83-L$5&lt;0),"",ROUND(($B83-L$5)*'수학 표준점수 테이블'!$H$10+L$5*'수학 표준점수 테이블'!$H$12+'수학 표준점수 테이블'!$H$15,0))</f>
        <v>84</v>
      </c>
      <c r="M83" s="76">
        <f>IF(OR($B83-M$5&gt;74, $B83-M$5=73, $B83-M$5=1, $B83-M$5&lt;0),"",ROUND(($B83-M$5)*'수학 표준점수 테이블'!$H$10+M$5*'수학 표준점수 테이블'!$H$12+'수학 표준점수 테이블'!$H$15,0))</f>
        <v>84</v>
      </c>
      <c r="N83" s="76">
        <f>IF(OR($B83-N$5&gt;74, $B83-N$5=73, $B83-N$5=1, $B83-N$5&lt;0),"",ROUND(($B83-N$5)*'수학 표준점수 테이블'!$H$10+N$5*'수학 표준점수 테이블'!$H$12+'수학 표준점수 테이블'!$H$15,0))</f>
        <v>84</v>
      </c>
      <c r="O83" s="76">
        <f>IF(OR($B83-O$5&gt;74, $B83-O$5=73, $B83-O$5=1, $B83-O$5&lt;0),"",ROUND(($B83-O$5)*'수학 표준점수 테이블'!$H$10+O$5*'수학 표준점수 테이블'!$H$12+'수학 표준점수 테이블'!$H$15,0))</f>
        <v>84</v>
      </c>
      <c r="P83" s="76">
        <f>IF(OR($B83-P$5&gt;74, $B83-P$5=73, $B83-P$5=1, $B83-P$5&lt;0),"",ROUND(($B83-P$5)*'수학 표준점수 테이블'!$H$10+P$5*'수학 표준점수 테이블'!$H$12+'수학 표준점수 테이블'!$H$15,0))</f>
        <v>84</v>
      </c>
      <c r="Q83" s="76">
        <f>IF(OR($B83-Q$5&gt;74, $B83-Q$5=73, $B83-Q$5=1, $B83-Q$5&lt;0),"",ROUND(($B83-Q$5)*'수학 표준점수 테이블'!$H$10+Q$5*'수학 표준점수 테이블'!$H$12+'수학 표준점수 테이블'!$H$15,0))</f>
        <v>84</v>
      </c>
      <c r="R83" s="76">
        <f>IF(OR($B83-R$5&gt;74, $B83-R$5=73, $B83-R$5=1, $B83-R$5&lt;0),"",ROUND(($B83-R$5)*'수학 표준점수 테이블'!$H$10+R$5*'수학 표준점수 테이블'!$H$12+'수학 표준점수 테이블'!$H$15,0))</f>
        <v>84</v>
      </c>
      <c r="S83" s="76">
        <f>IF(OR($B83-S$5&gt;74, $B83-S$5=73, $B83-S$5=1, $B83-S$5&lt;0),"",ROUND(($B83-S$5)*'수학 표준점수 테이블'!$H$10+S$5*'수학 표준점수 테이블'!$H$12+'수학 표준점수 테이블'!$H$15,0))</f>
        <v>84</v>
      </c>
      <c r="T83" s="76">
        <f>IF(OR($B83-T$5&gt;74, $B83-T$5=73, $B83-T$5=1, $B83-T$5&lt;0),"",ROUND(($B83-T$5)*'수학 표준점수 테이블'!$H$10+T$5*'수학 표준점수 테이블'!$H$12+'수학 표준점수 테이블'!$H$15,0))</f>
        <v>84</v>
      </c>
      <c r="U83" s="76">
        <f>IF(OR($B83-U$5&gt;74, $B83-U$5=73, $B83-U$5=1, $B83-U$5&lt;0),"",ROUND(($B83-U$5)*'수학 표준점수 테이블'!$H$10+U$5*'수학 표준점수 테이블'!$H$12+'수학 표준점수 테이블'!$H$15,0))</f>
        <v>84</v>
      </c>
      <c r="V83" s="76">
        <f>IF(OR($B83-V$5&gt;74, $B83-V$5=73, $B83-V$5=1, $B83-V$5&lt;0),"",ROUND(($B83-V$5)*'수학 표준점수 테이블'!$H$10+V$5*'수학 표준점수 테이블'!$H$12+'수학 표준점수 테이블'!$H$15,0))</f>
        <v>84</v>
      </c>
      <c r="W83" s="76">
        <f>IF(OR($B83-W$5&gt;74, $B83-W$5=73, $B83-W$5=1, $B83-W$5&lt;0),"",ROUND(($B83-W$5)*'수학 표준점수 테이블'!$H$10+W$5*'수학 표준점수 테이블'!$H$12+'수학 표준점수 테이블'!$H$15,0))</f>
        <v>84</v>
      </c>
      <c r="X83" s="76">
        <f>IF(OR($B83-X$5&gt;74, $B83-X$5=73, $B83-X$5=1, $B83-X$5&lt;0),"",ROUND(($B83-X$5)*'수학 표준점수 테이블'!$H$10+X$5*'수학 표준점수 테이블'!$H$12+'수학 표준점수 테이블'!$H$15,0))</f>
        <v>84</v>
      </c>
      <c r="Y83" s="76">
        <f>IF(OR($B83-Y$5&gt;74, $B83-Y$5=73, $B83-Y$5=1, $B83-Y$5&lt;0),"",ROUND(($B83-Y$5)*'수학 표준점수 테이블'!$H$10+Y$5*'수학 표준점수 테이블'!$H$12+'수학 표준점수 테이블'!$H$15,0))</f>
        <v>84</v>
      </c>
      <c r="Z83" s="76">
        <f>IF(OR($B83-Z$5&gt;74, $B83-Z$5=73, $B83-Z$5=1, $B83-Z$5&lt;0),"",ROUND(($B83-Z$5)*'수학 표준점수 테이블'!$H$10+Z$5*'수학 표준점수 테이블'!$H$12+'수학 표준점수 테이블'!$H$15,0))</f>
        <v>84</v>
      </c>
      <c r="AA83" s="77">
        <f>IF(OR($B83-AA$5&gt;74, $B83-AA$5=73, $B83-AA$5=1, $B83-AA$5&lt;0),"",ROUND(($B83-AA$5)*'수학 표준점수 테이블'!$H$10+AA$5*'수학 표준점수 테이블'!$H$12+'수학 표준점수 테이블'!$H$15,0))</f>
        <v>84</v>
      </c>
      <c r="AB83" s="34"/>
      <c r="AC83" s="34">
        <f t="shared" si="10"/>
        <v>84</v>
      </c>
      <c r="AD83" s="34">
        <f t="shared" si="11"/>
        <v>85</v>
      </c>
      <c r="AE83" s="36" t="str">
        <f t="shared" si="12"/>
        <v>84 ~ 85</v>
      </c>
      <c r="AF83" s="36">
        <f t="shared" si="13"/>
        <v>6</v>
      </c>
      <c r="AG83" s="36">
        <f t="shared" si="13"/>
        <v>6</v>
      </c>
      <c r="AH83" s="36">
        <f t="shared" si="14"/>
        <v>6</v>
      </c>
      <c r="AI83" s="194" t="str">
        <f t="shared" si="9"/>
        <v>6등급</v>
      </c>
      <c r="AJ83" s="32" t="e">
        <f>IF(AC83=AD83,VLOOKUP(AE83,'인원 입력 기능'!$B$5:$F$102,6,0), VLOOKUP(AC83,'인원 입력 기능'!$B$5:$F$102,6,0)&amp;" ~ "&amp;VLOOKUP(AD83,'인원 입력 기능'!$B$5:$F$102,6,0))</f>
        <v>#REF!</v>
      </c>
    </row>
    <row r="84" spans="1:36">
      <c r="A84" s="16"/>
      <c r="B84" s="88">
        <v>22</v>
      </c>
      <c r="C84" s="76" t="str">
        <f>IF(OR($B84-C$5&gt;74, $B84-C$5=73, $B84-C$5=1, $B84-C$5&lt;0),"",ROUND(($B84-C$5)*'수학 표준점수 테이블'!$H$10+C$5*'수학 표준점수 테이블'!$H$12+'수학 표준점수 테이블'!$H$15,0))</f>
        <v/>
      </c>
      <c r="D84" s="76" t="str">
        <f>IF(OR($B84-D$5&gt;74, $B84-D$5=73, $B84-D$5=1, $B84-D$5&lt;0),"",ROUND(($B84-D$5)*'수학 표준점수 테이블'!$H$10+D$5*'수학 표준점수 테이블'!$H$12+'수학 표준점수 테이블'!$H$15,0))</f>
        <v/>
      </c>
      <c r="E84" s="76" t="str">
        <f>IF(OR($B84-E$5&gt;74, $B84-E$5=73, $B84-E$5=1, $B84-E$5&lt;0),"",ROUND(($B84-E$5)*'수학 표준점수 테이블'!$H$10+E$5*'수학 표준점수 테이블'!$H$12+'수학 표준점수 테이블'!$H$15,0))</f>
        <v/>
      </c>
      <c r="F84" s="76">
        <f>IF(OR($B84-F$5&gt;74, $B84-F$5=73, $B84-F$5=1, $B84-F$5&lt;0),"",ROUND(($B84-F$5)*'수학 표준점수 테이블'!$H$10+F$5*'수학 표준점수 테이블'!$H$12+'수학 표준점수 테이블'!$H$15,0))</f>
        <v>84</v>
      </c>
      <c r="G84" s="76" t="str">
        <f>IF(OR($B84-G$5&gt;74, $B84-G$5=73, $B84-G$5=1, $B84-G$5&lt;0),"",ROUND(($B84-G$5)*'수학 표준점수 테이블'!$H$10+G$5*'수학 표준점수 테이블'!$H$12+'수학 표준점수 테이블'!$H$15,0))</f>
        <v/>
      </c>
      <c r="H84" s="76">
        <f>IF(OR($B84-H$5&gt;74, $B84-H$5=73, $B84-H$5=1, $B84-H$5&lt;0),"",ROUND(($B84-H$5)*'수학 표준점수 테이블'!$H$10+H$5*'수학 표준점수 테이블'!$H$12+'수학 표준점수 테이블'!$H$15,0))</f>
        <v>84</v>
      </c>
      <c r="I84" s="76">
        <f>IF(OR($B84-I$5&gt;74, $B84-I$5=73, $B84-I$5=1, $B84-I$5&lt;0),"",ROUND(($B84-I$5)*'수학 표준점수 테이블'!$H$10+I$5*'수학 표준점수 테이블'!$H$12+'수학 표준점수 테이블'!$H$15,0))</f>
        <v>84</v>
      </c>
      <c r="J84" s="76">
        <f>IF(OR($B84-J$5&gt;74, $B84-J$5=73, $B84-J$5=1, $B84-J$5&lt;0),"",ROUND(($B84-J$5)*'수학 표준점수 테이블'!$H$10+J$5*'수학 표준점수 테이블'!$H$12+'수학 표준점수 테이블'!$H$15,0))</f>
        <v>84</v>
      </c>
      <c r="K84" s="76">
        <f>IF(OR($B84-K$5&gt;74, $B84-K$5=73, $B84-K$5=1, $B84-K$5&lt;0),"",ROUND(($B84-K$5)*'수학 표준점수 테이블'!$H$10+K$5*'수학 표준점수 테이블'!$H$12+'수학 표준점수 테이블'!$H$15,0))</f>
        <v>84</v>
      </c>
      <c r="L84" s="76">
        <f>IF(OR($B84-L$5&gt;74, $B84-L$5=73, $B84-L$5=1, $B84-L$5&lt;0),"",ROUND(($B84-L$5)*'수학 표준점수 테이블'!$H$10+L$5*'수학 표준점수 테이블'!$H$12+'수학 표준점수 테이블'!$H$15,0))</f>
        <v>84</v>
      </c>
      <c r="M84" s="76">
        <f>IF(OR($B84-M$5&gt;74, $B84-M$5=73, $B84-M$5=1, $B84-M$5&lt;0),"",ROUND(($B84-M$5)*'수학 표준점수 테이블'!$H$10+M$5*'수학 표준점수 테이블'!$H$12+'수학 표준점수 테이블'!$H$15,0))</f>
        <v>84</v>
      </c>
      <c r="N84" s="76">
        <f>IF(OR($B84-N$5&gt;74, $B84-N$5=73, $B84-N$5=1, $B84-N$5&lt;0),"",ROUND(($B84-N$5)*'수학 표준점수 테이블'!$H$10+N$5*'수학 표준점수 테이블'!$H$12+'수학 표준점수 테이블'!$H$15,0))</f>
        <v>83</v>
      </c>
      <c r="O84" s="76">
        <f>IF(OR($B84-O$5&gt;74, $B84-O$5=73, $B84-O$5=1, $B84-O$5&lt;0),"",ROUND(($B84-O$5)*'수학 표준점수 테이블'!$H$10+O$5*'수학 표준점수 테이블'!$H$12+'수학 표준점수 테이블'!$H$15,0))</f>
        <v>83</v>
      </c>
      <c r="P84" s="76">
        <f>IF(OR($B84-P$5&gt;74, $B84-P$5=73, $B84-P$5=1, $B84-P$5&lt;0),"",ROUND(($B84-P$5)*'수학 표준점수 테이블'!$H$10+P$5*'수학 표준점수 테이블'!$H$12+'수학 표준점수 테이블'!$H$15,0))</f>
        <v>83</v>
      </c>
      <c r="Q84" s="76">
        <f>IF(OR($B84-Q$5&gt;74, $B84-Q$5=73, $B84-Q$5=1, $B84-Q$5&lt;0),"",ROUND(($B84-Q$5)*'수학 표준점수 테이블'!$H$10+Q$5*'수학 표준점수 테이블'!$H$12+'수학 표준점수 테이블'!$H$15,0))</f>
        <v>83</v>
      </c>
      <c r="R84" s="76">
        <f>IF(OR($B84-R$5&gt;74, $B84-R$5=73, $B84-R$5=1, $B84-R$5&lt;0),"",ROUND(($B84-R$5)*'수학 표준점수 테이블'!$H$10+R$5*'수학 표준점수 테이블'!$H$12+'수학 표준점수 테이블'!$H$15,0))</f>
        <v>83</v>
      </c>
      <c r="S84" s="76">
        <f>IF(OR($B84-S$5&gt;74, $B84-S$5=73, $B84-S$5=1, $B84-S$5&lt;0),"",ROUND(($B84-S$5)*'수학 표준점수 테이블'!$H$10+S$5*'수학 표준점수 테이블'!$H$12+'수학 표준점수 테이블'!$H$15,0))</f>
        <v>83</v>
      </c>
      <c r="T84" s="76">
        <f>IF(OR($B84-T$5&gt;74, $B84-T$5=73, $B84-T$5=1, $B84-T$5&lt;0),"",ROUND(($B84-T$5)*'수학 표준점수 테이블'!$H$10+T$5*'수학 표준점수 테이블'!$H$12+'수학 표준점수 테이블'!$H$15,0))</f>
        <v>83</v>
      </c>
      <c r="U84" s="76">
        <f>IF(OR($B84-U$5&gt;74, $B84-U$5=73, $B84-U$5=1, $B84-U$5&lt;0),"",ROUND(($B84-U$5)*'수학 표준점수 테이블'!$H$10+U$5*'수학 표준점수 테이블'!$H$12+'수학 표준점수 테이블'!$H$15,0))</f>
        <v>83</v>
      </c>
      <c r="V84" s="76">
        <f>IF(OR($B84-V$5&gt;74, $B84-V$5=73, $B84-V$5=1, $B84-V$5&lt;0),"",ROUND(($B84-V$5)*'수학 표준점수 테이블'!$H$10+V$5*'수학 표준점수 테이블'!$H$12+'수학 표준점수 테이블'!$H$15,0))</f>
        <v>83</v>
      </c>
      <c r="W84" s="76">
        <f>IF(OR($B84-W$5&gt;74, $B84-W$5=73, $B84-W$5=1, $B84-W$5&lt;0),"",ROUND(($B84-W$5)*'수학 표준점수 테이블'!$H$10+W$5*'수학 표준점수 테이블'!$H$12+'수학 표준점수 테이블'!$H$15,0))</f>
        <v>83</v>
      </c>
      <c r="X84" s="76">
        <f>IF(OR($B84-X$5&gt;74, $B84-X$5=73, $B84-X$5=1, $B84-X$5&lt;0),"",ROUND(($B84-X$5)*'수학 표준점수 테이블'!$H$10+X$5*'수학 표준점수 테이블'!$H$12+'수학 표준점수 테이블'!$H$15,0))</f>
        <v>83</v>
      </c>
      <c r="Y84" s="76">
        <f>IF(OR($B84-Y$5&gt;74, $B84-Y$5=73, $B84-Y$5=1, $B84-Y$5&lt;0),"",ROUND(($B84-Y$5)*'수학 표준점수 테이블'!$H$10+Y$5*'수학 표준점수 테이블'!$H$12+'수학 표준점수 테이블'!$H$15,0))</f>
        <v>83</v>
      </c>
      <c r="Z84" s="76">
        <f>IF(OR($B84-Z$5&gt;74, $B84-Z$5=73, $B84-Z$5=1, $B84-Z$5&lt;0),"",ROUND(($B84-Z$5)*'수학 표준점수 테이블'!$H$10+Z$5*'수학 표준점수 테이블'!$H$12+'수학 표준점수 테이블'!$H$15,0))</f>
        <v>83</v>
      </c>
      <c r="AA84" s="77">
        <f>IF(OR($B84-AA$5&gt;74, $B84-AA$5=73, $B84-AA$5=1, $B84-AA$5&lt;0),"",ROUND(($B84-AA$5)*'수학 표준점수 테이블'!$H$10+AA$5*'수학 표준점수 테이블'!$H$12+'수학 표준점수 테이블'!$H$15,0))</f>
        <v>83</v>
      </c>
      <c r="AB84" s="34"/>
      <c r="AC84" s="34">
        <f t="shared" si="10"/>
        <v>83</v>
      </c>
      <c r="AD84" s="34">
        <f t="shared" si="11"/>
        <v>84</v>
      </c>
      <c r="AE84" s="36" t="str">
        <f t="shared" si="12"/>
        <v>83 ~ 84</v>
      </c>
      <c r="AF84" s="36">
        <f t="shared" si="13"/>
        <v>6</v>
      </c>
      <c r="AG84" s="36">
        <f t="shared" si="13"/>
        <v>6</v>
      </c>
      <c r="AH84" s="36">
        <f t="shared" si="14"/>
        <v>6</v>
      </c>
      <c r="AI84" s="194" t="str">
        <f t="shared" si="9"/>
        <v>6등급</v>
      </c>
      <c r="AJ84" s="32" t="e">
        <f>IF(AC84=AD84,VLOOKUP(AE84,'인원 입력 기능'!$B$5:$F$102,6,0), VLOOKUP(AC84,'인원 입력 기능'!$B$5:$F$102,6,0)&amp;" ~ "&amp;VLOOKUP(AD84,'인원 입력 기능'!$B$5:$F$102,6,0))</f>
        <v>#REF!</v>
      </c>
    </row>
    <row r="85" spans="1:36">
      <c r="A85" s="16"/>
      <c r="B85" s="88">
        <v>21</v>
      </c>
      <c r="C85" s="76" t="str">
        <f>IF(OR($B85-C$5&gt;74, $B85-C$5=73, $B85-C$5=1, $B85-C$5&lt;0),"",ROUND(($B85-C$5)*'수학 표준점수 테이블'!$H$10+C$5*'수학 표준점수 테이블'!$H$12+'수학 표준점수 테이블'!$H$15,0))</f>
        <v/>
      </c>
      <c r="D85" s="76" t="str">
        <f>IF(OR($B85-D$5&gt;74, $B85-D$5=73, $B85-D$5=1, $B85-D$5&lt;0),"",ROUND(($B85-D$5)*'수학 표준점수 테이블'!$H$10+D$5*'수학 표준점수 테이블'!$H$12+'수학 표준점수 테이블'!$H$15,0))</f>
        <v/>
      </c>
      <c r="E85" s="76" t="str">
        <f>IF(OR($B85-E$5&gt;74, $B85-E$5=73, $B85-E$5=1, $B85-E$5&lt;0),"",ROUND(($B85-E$5)*'수학 표준점수 테이블'!$H$10+E$5*'수학 표준점수 테이블'!$H$12+'수학 표준점수 테이블'!$H$15,0))</f>
        <v/>
      </c>
      <c r="F85" s="76" t="str">
        <f>IF(OR($B85-F$5&gt;74, $B85-F$5=73, $B85-F$5=1, $B85-F$5&lt;0),"",ROUND(($B85-F$5)*'수학 표준점수 테이블'!$H$10+F$5*'수학 표준점수 테이블'!$H$12+'수학 표준점수 테이블'!$H$15,0))</f>
        <v/>
      </c>
      <c r="G85" s="76">
        <f>IF(OR($B85-G$5&gt;74, $B85-G$5=73, $B85-G$5=1, $B85-G$5&lt;0),"",ROUND(($B85-G$5)*'수학 표준점수 테이블'!$H$10+G$5*'수학 표준점수 테이블'!$H$12+'수학 표준점수 테이블'!$H$15,0))</f>
        <v>83</v>
      </c>
      <c r="H85" s="76" t="str">
        <f>IF(OR($B85-H$5&gt;74, $B85-H$5=73, $B85-H$5=1, $B85-H$5&lt;0),"",ROUND(($B85-H$5)*'수학 표준점수 테이블'!$H$10+H$5*'수학 표준점수 테이블'!$H$12+'수학 표준점수 테이블'!$H$15,0))</f>
        <v/>
      </c>
      <c r="I85" s="76">
        <f>IF(OR($B85-I$5&gt;74, $B85-I$5=73, $B85-I$5=1, $B85-I$5&lt;0),"",ROUND(($B85-I$5)*'수학 표준점수 테이블'!$H$10+I$5*'수학 표준점수 테이블'!$H$12+'수학 표준점수 테이블'!$H$15,0))</f>
        <v>83</v>
      </c>
      <c r="J85" s="76">
        <f>IF(OR($B85-J$5&gt;74, $B85-J$5=73, $B85-J$5=1, $B85-J$5&lt;0),"",ROUND(($B85-J$5)*'수학 표준점수 테이블'!$H$10+J$5*'수학 표준점수 테이블'!$H$12+'수학 표준점수 테이블'!$H$15,0))</f>
        <v>83</v>
      </c>
      <c r="K85" s="76">
        <f>IF(OR($B85-K$5&gt;74, $B85-K$5=73, $B85-K$5=1, $B85-K$5&lt;0),"",ROUND(($B85-K$5)*'수학 표준점수 테이블'!$H$10+K$5*'수학 표준점수 테이블'!$H$12+'수학 표준점수 테이블'!$H$15,0))</f>
        <v>83</v>
      </c>
      <c r="L85" s="76">
        <f>IF(OR($B85-L$5&gt;74, $B85-L$5=73, $B85-L$5=1, $B85-L$5&lt;0),"",ROUND(($B85-L$5)*'수학 표준점수 테이블'!$H$10+L$5*'수학 표준점수 테이블'!$H$12+'수학 표준점수 테이블'!$H$15,0))</f>
        <v>83</v>
      </c>
      <c r="M85" s="76">
        <f>IF(OR($B85-M$5&gt;74, $B85-M$5=73, $B85-M$5=1, $B85-M$5&lt;0),"",ROUND(($B85-M$5)*'수학 표준점수 테이블'!$H$10+M$5*'수학 표준점수 테이블'!$H$12+'수학 표준점수 테이블'!$H$15,0))</f>
        <v>83</v>
      </c>
      <c r="N85" s="76">
        <f>IF(OR($B85-N$5&gt;74, $B85-N$5=73, $B85-N$5=1, $B85-N$5&lt;0),"",ROUND(($B85-N$5)*'수학 표준점수 테이블'!$H$10+N$5*'수학 표준점수 테이블'!$H$12+'수학 표준점수 테이블'!$H$15,0))</f>
        <v>83</v>
      </c>
      <c r="O85" s="76">
        <f>IF(OR($B85-O$5&gt;74, $B85-O$5=73, $B85-O$5=1, $B85-O$5&lt;0),"",ROUND(($B85-O$5)*'수학 표준점수 테이블'!$H$10+O$5*'수학 표준점수 테이블'!$H$12+'수학 표준점수 테이블'!$H$15,0))</f>
        <v>83</v>
      </c>
      <c r="P85" s="76">
        <f>IF(OR($B85-P$5&gt;74, $B85-P$5=73, $B85-P$5=1, $B85-P$5&lt;0),"",ROUND(($B85-P$5)*'수학 표준점수 테이블'!$H$10+P$5*'수학 표준점수 테이블'!$H$12+'수학 표준점수 테이블'!$H$15,0))</f>
        <v>83</v>
      </c>
      <c r="Q85" s="76">
        <f>IF(OR($B85-Q$5&gt;74, $B85-Q$5=73, $B85-Q$5=1, $B85-Q$5&lt;0),"",ROUND(($B85-Q$5)*'수학 표준점수 테이블'!$H$10+Q$5*'수학 표준점수 테이블'!$H$12+'수학 표준점수 테이블'!$H$15,0))</f>
        <v>83</v>
      </c>
      <c r="R85" s="76">
        <f>IF(OR($B85-R$5&gt;74, $B85-R$5=73, $B85-R$5=1, $B85-R$5&lt;0),"",ROUND(($B85-R$5)*'수학 표준점수 테이블'!$H$10+R$5*'수학 표준점수 테이블'!$H$12+'수학 표준점수 테이블'!$H$15,0))</f>
        <v>82</v>
      </c>
      <c r="S85" s="76">
        <f>IF(OR($B85-S$5&gt;74, $B85-S$5=73, $B85-S$5=1, $B85-S$5&lt;0),"",ROUND(($B85-S$5)*'수학 표준점수 테이블'!$H$10+S$5*'수학 표준점수 테이블'!$H$12+'수학 표준점수 테이블'!$H$15,0))</f>
        <v>82</v>
      </c>
      <c r="T85" s="76">
        <f>IF(OR($B85-T$5&gt;74, $B85-T$5=73, $B85-T$5=1, $B85-T$5&lt;0),"",ROUND(($B85-T$5)*'수학 표준점수 테이블'!$H$10+T$5*'수학 표준점수 테이블'!$H$12+'수학 표준점수 테이블'!$H$15,0))</f>
        <v>82</v>
      </c>
      <c r="U85" s="76">
        <f>IF(OR($B85-U$5&gt;74, $B85-U$5=73, $B85-U$5=1, $B85-U$5&lt;0),"",ROUND(($B85-U$5)*'수학 표준점수 테이블'!$H$10+U$5*'수학 표준점수 테이블'!$H$12+'수학 표준점수 테이블'!$H$15,0))</f>
        <v>82</v>
      </c>
      <c r="V85" s="76">
        <f>IF(OR($B85-V$5&gt;74, $B85-V$5=73, $B85-V$5=1, $B85-V$5&lt;0),"",ROUND(($B85-V$5)*'수학 표준점수 테이블'!$H$10+V$5*'수학 표준점수 테이블'!$H$12+'수학 표준점수 테이블'!$H$15,0))</f>
        <v>82</v>
      </c>
      <c r="W85" s="76">
        <f>IF(OR($B85-W$5&gt;74, $B85-W$5=73, $B85-W$5=1, $B85-W$5&lt;0),"",ROUND(($B85-W$5)*'수학 표준점수 테이블'!$H$10+W$5*'수학 표준점수 테이블'!$H$12+'수학 표준점수 테이블'!$H$15,0))</f>
        <v>82</v>
      </c>
      <c r="X85" s="76">
        <f>IF(OR($B85-X$5&gt;74, $B85-X$5=73, $B85-X$5=1, $B85-X$5&lt;0),"",ROUND(($B85-X$5)*'수학 표준점수 테이블'!$H$10+X$5*'수학 표준점수 테이블'!$H$12+'수학 표준점수 테이블'!$H$15,0))</f>
        <v>82</v>
      </c>
      <c r="Y85" s="76">
        <f>IF(OR($B85-Y$5&gt;74, $B85-Y$5=73, $B85-Y$5=1, $B85-Y$5&lt;0),"",ROUND(($B85-Y$5)*'수학 표준점수 테이블'!$H$10+Y$5*'수학 표준점수 테이블'!$H$12+'수학 표준점수 테이블'!$H$15,0))</f>
        <v>82</v>
      </c>
      <c r="Z85" s="76">
        <f>IF(OR($B85-Z$5&gt;74, $B85-Z$5=73, $B85-Z$5=1, $B85-Z$5&lt;0),"",ROUND(($B85-Z$5)*'수학 표준점수 테이블'!$H$10+Z$5*'수학 표준점수 테이블'!$H$12+'수학 표준점수 테이블'!$H$15,0))</f>
        <v>82</v>
      </c>
      <c r="AA85" s="77">
        <f>IF(OR($B85-AA$5&gt;74, $B85-AA$5=73, $B85-AA$5=1, $B85-AA$5&lt;0),"",ROUND(($B85-AA$5)*'수학 표준점수 테이블'!$H$10+AA$5*'수학 표준점수 테이블'!$H$12+'수학 표준점수 테이블'!$H$15,0))</f>
        <v>82</v>
      </c>
      <c r="AB85" s="34"/>
      <c r="AC85" s="34">
        <f t="shared" si="10"/>
        <v>82</v>
      </c>
      <c r="AD85" s="34">
        <f t="shared" si="11"/>
        <v>83</v>
      </c>
      <c r="AE85" s="36" t="str">
        <f t="shared" si="12"/>
        <v>82 ~ 83</v>
      </c>
      <c r="AF85" s="36">
        <f t="shared" si="13"/>
        <v>6</v>
      </c>
      <c r="AG85" s="36">
        <f t="shared" si="13"/>
        <v>6</v>
      </c>
      <c r="AH85" s="36">
        <f t="shared" si="14"/>
        <v>6</v>
      </c>
      <c r="AI85" s="194" t="str">
        <f t="shared" si="9"/>
        <v>6등급</v>
      </c>
      <c r="AJ85" s="32" t="e">
        <f>IF(AC85=AD85,VLOOKUP(AE85,'인원 입력 기능'!$B$5:$F$102,6,0), VLOOKUP(AC85,'인원 입력 기능'!$B$5:$F$102,6,0)&amp;" ~ "&amp;VLOOKUP(AD85,'인원 입력 기능'!$B$5:$F$102,6,0))</f>
        <v>#REF!</v>
      </c>
    </row>
    <row r="86" spans="1:36">
      <c r="A86" s="16"/>
      <c r="B86" s="83">
        <v>20</v>
      </c>
      <c r="C86" s="68" t="str">
        <f>IF(OR($B86-C$5&gt;74, $B86-C$5=73, $B86-C$5=1, $B86-C$5&lt;0),"",ROUND(($B86-C$5)*'수학 표준점수 테이블'!$H$10+C$5*'수학 표준점수 테이블'!$H$12+'수학 표준점수 테이블'!$H$15,0))</f>
        <v/>
      </c>
      <c r="D86" s="68" t="str">
        <f>IF(OR($B86-D$5&gt;74, $B86-D$5=73, $B86-D$5=1, $B86-D$5&lt;0),"",ROUND(($B86-D$5)*'수학 표준점수 테이블'!$H$10+D$5*'수학 표준점수 테이블'!$H$12+'수학 표준점수 테이블'!$H$15,0))</f>
        <v/>
      </c>
      <c r="E86" s="68" t="str">
        <f>IF(OR($B86-E$5&gt;74, $B86-E$5=73, $B86-E$5=1, $B86-E$5&lt;0),"",ROUND(($B86-E$5)*'수학 표준점수 테이블'!$H$10+E$5*'수학 표준점수 테이블'!$H$12+'수학 표준점수 테이블'!$H$15,0))</f>
        <v/>
      </c>
      <c r="F86" s="68" t="str">
        <f>IF(OR($B86-F$5&gt;74, $B86-F$5=73, $B86-F$5=1, $B86-F$5&lt;0),"",ROUND(($B86-F$5)*'수학 표준점수 테이블'!$H$10+F$5*'수학 표준점수 테이블'!$H$12+'수학 표준점수 테이블'!$H$15,0))</f>
        <v/>
      </c>
      <c r="G86" s="68" t="str">
        <f>IF(OR($B86-G$5&gt;74, $B86-G$5=73, $B86-G$5=1, $B86-G$5&lt;0),"",ROUND(($B86-G$5)*'수학 표준점수 테이블'!$H$10+G$5*'수학 표준점수 테이블'!$H$12+'수학 표준점수 테이블'!$H$15,0))</f>
        <v/>
      </c>
      <c r="H86" s="68">
        <f>IF(OR($B86-H$5&gt;74, $B86-H$5=73, $B86-H$5=1, $B86-H$5&lt;0),"",ROUND(($B86-H$5)*'수학 표준점수 테이블'!$H$10+H$5*'수학 표준점수 테이블'!$H$12+'수학 표준점수 테이블'!$H$15,0))</f>
        <v>82</v>
      </c>
      <c r="I86" s="68" t="str">
        <f>IF(OR($B86-I$5&gt;74, $B86-I$5=73, $B86-I$5=1, $B86-I$5&lt;0),"",ROUND(($B86-I$5)*'수학 표준점수 테이블'!$H$10+I$5*'수학 표준점수 테이블'!$H$12+'수학 표준점수 테이블'!$H$15,0))</f>
        <v/>
      </c>
      <c r="J86" s="68">
        <f>IF(OR($B86-J$5&gt;74, $B86-J$5=73, $B86-J$5=1, $B86-J$5&lt;0),"",ROUND(($B86-J$5)*'수학 표준점수 테이블'!$H$10+J$5*'수학 표준점수 테이블'!$H$12+'수학 표준점수 테이블'!$H$15,0))</f>
        <v>82</v>
      </c>
      <c r="K86" s="68">
        <f>IF(OR($B86-K$5&gt;74, $B86-K$5=73, $B86-K$5=1, $B86-K$5&lt;0),"",ROUND(($B86-K$5)*'수학 표준점수 테이블'!$H$10+K$5*'수학 표준점수 테이블'!$H$12+'수학 표준점수 테이블'!$H$15,0))</f>
        <v>82</v>
      </c>
      <c r="L86" s="68">
        <f>IF(OR($B86-L$5&gt;74, $B86-L$5=73, $B86-L$5=1, $B86-L$5&lt;0),"",ROUND(($B86-L$5)*'수학 표준점수 테이블'!$H$10+L$5*'수학 표준점수 테이블'!$H$12+'수학 표준점수 테이블'!$H$15,0))</f>
        <v>82</v>
      </c>
      <c r="M86" s="68">
        <f>IF(OR($B86-M$5&gt;74, $B86-M$5=73, $B86-M$5=1, $B86-M$5&lt;0),"",ROUND(($B86-M$5)*'수학 표준점수 테이블'!$H$10+M$5*'수학 표준점수 테이블'!$H$12+'수학 표준점수 테이블'!$H$15,0))</f>
        <v>82</v>
      </c>
      <c r="N86" s="68">
        <f>IF(OR($B86-N$5&gt;74, $B86-N$5=73, $B86-N$5=1, $B86-N$5&lt;0),"",ROUND(($B86-N$5)*'수학 표준점수 테이블'!$H$10+N$5*'수학 표준점수 테이블'!$H$12+'수학 표준점수 테이블'!$H$15,0))</f>
        <v>82</v>
      </c>
      <c r="O86" s="68">
        <f>IF(OR($B86-O$5&gt;74, $B86-O$5=73, $B86-O$5=1, $B86-O$5&lt;0),"",ROUND(($B86-O$5)*'수학 표준점수 테이블'!$H$10+O$5*'수학 표준점수 테이블'!$H$12+'수학 표준점수 테이블'!$H$15,0))</f>
        <v>82</v>
      </c>
      <c r="P86" s="68">
        <f>IF(OR($B86-P$5&gt;74, $B86-P$5=73, $B86-P$5=1, $B86-P$5&lt;0),"",ROUND(($B86-P$5)*'수학 표준점수 테이블'!$H$10+P$5*'수학 표준점수 테이블'!$H$12+'수학 표준점수 테이블'!$H$15,0))</f>
        <v>82</v>
      </c>
      <c r="Q86" s="68">
        <f>IF(OR($B86-Q$5&gt;74, $B86-Q$5=73, $B86-Q$5=1, $B86-Q$5&lt;0),"",ROUND(($B86-Q$5)*'수학 표준점수 테이블'!$H$10+Q$5*'수학 표준점수 테이블'!$H$12+'수학 표준점수 테이블'!$H$15,0))</f>
        <v>82</v>
      </c>
      <c r="R86" s="68">
        <f>IF(OR($B86-R$5&gt;74, $B86-R$5=73, $B86-R$5=1, $B86-R$5&lt;0),"",ROUND(($B86-R$5)*'수학 표준점수 테이블'!$H$10+R$5*'수학 표준점수 테이블'!$H$12+'수학 표준점수 테이블'!$H$15,0))</f>
        <v>82</v>
      </c>
      <c r="S86" s="68">
        <f>IF(OR($B86-S$5&gt;74, $B86-S$5=73, $B86-S$5=1, $B86-S$5&lt;0),"",ROUND(($B86-S$5)*'수학 표준점수 테이블'!$H$10+S$5*'수학 표준점수 테이블'!$H$12+'수학 표준점수 테이블'!$H$15,0))</f>
        <v>82</v>
      </c>
      <c r="T86" s="68">
        <f>IF(OR($B86-T$5&gt;74, $B86-T$5=73, $B86-T$5=1, $B86-T$5&lt;0),"",ROUND(($B86-T$5)*'수학 표준점수 테이블'!$H$10+T$5*'수학 표준점수 테이블'!$H$12+'수학 표준점수 테이블'!$H$15,0))</f>
        <v>82</v>
      </c>
      <c r="U86" s="68">
        <f>IF(OR($B86-U$5&gt;74, $B86-U$5=73, $B86-U$5=1, $B86-U$5&lt;0),"",ROUND(($B86-U$5)*'수학 표준점수 테이블'!$H$10+U$5*'수학 표준점수 테이블'!$H$12+'수학 표준점수 테이블'!$H$15,0))</f>
        <v>82</v>
      </c>
      <c r="V86" s="68">
        <f>IF(OR($B86-V$5&gt;74, $B86-V$5=73, $B86-V$5=1, $B86-V$5&lt;0),"",ROUND(($B86-V$5)*'수학 표준점수 테이블'!$H$10+V$5*'수학 표준점수 테이블'!$H$12+'수학 표준점수 테이블'!$H$15,0))</f>
        <v>81</v>
      </c>
      <c r="W86" s="68">
        <f>IF(OR($B86-W$5&gt;74, $B86-W$5=73, $B86-W$5=1, $B86-W$5&lt;0),"",ROUND(($B86-W$5)*'수학 표준점수 테이블'!$H$10+W$5*'수학 표준점수 테이블'!$H$12+'수학 표준점수 테이블'!$H$15,0))</f>
        <v>81</v>
      </c>
      <c r="X86" s="68">
        <f>IF(OR($B86-X$5&gt;74, $B86-X$5=73, $B86-X$5=1, $B86-X$5&lt;0),"",ROUND(($B86-X$5)*'수학 표준점수 테이블'!$H$10+X$5*'수학 표준점수 테이블'!$H$12+'수학 표준점수 테이블'!$H$15,0))</f>
        <v>81</v>
      </c>
      <c r="Y86" s="68">
        <f>IF(OR($B86-Y$5&gt;74, $B86-Y$5=73, $B86-Y$5=1, $B86-Y$5&lt;0),"",ROUND(($B86-Y$5)*'수학 표준점수 테이블'!$H$10+Y$5*'수학 표준점수 테이블'!$H$12+'수학 표준점수 테이블'!$H$15,0))</f>
        <v>81</v>
      </c>
      <c r="Z86" s="68">
        <f>IF(OR($B86-Z$5&gt;74, $B86-Z$5=73, $B86-Z$5=1, $B86-Z$5&lt;0),"",ROUND(($B86-Z$5)*'수학 표준점수 테이블'!$H$10+Z$5*'수학 표준점수 테이블'!$H$12+'수학 표준점수 테이블'!$H$15,0))</f>
        <v>81</v>
      </c>
      <c r="AA86" s="69">
        <f>IF(OR($B86-AA$5&gt;74, $B86-AA$5=73, $B86-AA$5=1, $B86-AA$5&lt;0),"",ROUND(($B86-AA$5)*'수학 표준점수 테이블'!$H$10+AA$5*'수학 표준점수 테이블'!$H$12+'수학 표준점수 테이블'!$H$15,0))</f>
        <v>81</v>
      </c>
      <c r="AB86" s="34"/>
      <c r="AC86" s="34">
        <f t="shared" si="10"/>
        <v>81</v>
      </c>
      <c r="AD86" s="34">
        <f t="shared" si="11"/>
        <v>82</v>
      </c>
      <c r="AE86" s="36" t="str">
        <f t="shared" si="12"/>
        <v>81 ~ 82</v>
      </c>
      <c r="AF86" s="36">
        <f t="shared" si="13"/>
        <v>6</v>
      </c>
      <c r="AG86" s="36">
        <f t="shared" si="13"/>
        <v>6</v>
      </c>
      <c r="AH86" s="36">
        <f t="shared" si="14"/>
        <v>6</v>
      </c>
      <c r="AI86" s="194" t="str">
        <f t="shared" si="9"/>
        <v>6등급</v>
      </c>
      <c r="AJ86" s="32" t="e">
        <f>IF(AC86=AD86,VLOOKUP(AE86,'인원 입력 기능'!$B$5:$F$102,6,0), VLOOKUP(AC86,'인원 입력 기능'!$B$5:$F$102,6,0)&amp;" ~ "&amp;VLOOKUP(AD86,'인원 입력 기능'!$B$5:$F$102,6,0))</f>
        <v>#REF!</v>
      </c>
    </row>
    <row r="87" spans="1:36">
      <c r="A87" s="16"/>
      <c r="B87" s="84">
        <v>19</v>
      </c>
      <c r="C87" s="68" t="str">
        <f>IF(OR($B87-C$5&gt;74, $B87-C$5=73, $B87-C$5=1, $B87-C$5&lt;0),"",ROUND(($B87-C$5)*'수학 표준점수 테이블'!$H$10+C$5*'수학 표준점수 테이블'!$H$12+'수학 표준점수 테이블'!$H$15,0))</f>
        <v/>
      </c>
      <c r="D87" s="68" t="str">
        <f>IF(OR($B87-D$5&gt;74, $B87-D$5=73, $B87-D$5=1, $B87-D$5&lt;0),"",ROUND(($B87-D$5)*'수학 표준점수 테이블'!$H$10+D$5*'수학 표준점수 테이블'!$H$12+'수학 표준점수 테이블'!$H$15,0))</f>
        <v/>
      </c>
      <c r="E87" s="68" t="str">
        <f>IF(OR($B87-E$5&gt;74, $B87-E$5=73, $B87-E$5=1, $B87-E$5&lt;0),"",ROUND(($B87-E$5)*'수학 표준점수 테이블'!$H$10+E$5*'수학 표준점수 테이블'!$H$12+'수학 표준점수 테이블'!$H$15,0))</f>
        <v/>
      </c>
      <c r="F87" s="68" t="str">
        <f>IF(OR($B87-F$5&gt;74, $B87-F$5=73, $B87-F$5=1, $B87-F$5&lt;0),"",ROUND(($B87-F$5)*'수학 표준점수 테이블'!$H$10+F$5*'수학 표준점수 테이블'!$H$12+'수학 표준점수 테이블'!$H$15,0))</f>
        <v/>
      </c>
      <c r="G87" s="68" t="str">
        <f>IF(OR($B87-G$5&gt;74, $B87-G$5=73, $B87-G$5=1, $B87-G$5&lt;0),"",ROUND(($B87-G$5)*'수학 표준점수 테이블'!$H$10+G$5*'수학 표준점수 테이블'!$H$12+'수학 표준점수 테이블'!$H$15,0))</f>
        <v/>
      </c>
      <c r="H87" s="68" t="str">
        <f>IF(OR($B87-H$5&gt;74, $B87-H$5=73, $B87-H$5=1, $B87-H$5&lt;0),"",ROUND(($B87-H$5)*'수학 표준점수 테이블'!$H$10+H$5*'수학 표준점수 테이블'!$H$12+'수학 표준점수 테이블'!$H$15,0))</f>
        <v/>
      </c>
      <c r="I87" s="68">
        <f>IF(OR($B87-I$5&gt;74, $B87-I$5=73, $B87-I$5=1, $B87-I$5&lt;0),"",ROUND(($B87-I$5)*'수학 표준점수 테이블'!$H$10+I$5*'수학 표준점수 테이블'!$H$12+'수학 표준점수 테이블'!$H$15,0))</f>
        <v>81</v>
      </c>
      <c r="J87" s="68" t="str">
        <f>IF(OR($B87-J$5&gt;74, $B87-J$5=73, $B87-J$5=1, $B87-J$5&lt;0),"",ROUND(($B87-J$5)*'수학 표준점수 테이블'!$H$10+J$5*'수학 표준점수 테이블'!$H$12+'수학 표준점수 테이블'!$H$15,0))</f>
        <v/>
      </c>
      <c r="K87" s="68">
        <f>IF(OR($B87-K$5&gt;74, $B87-K$5=73, $B87-K$5=1, $B87-K$5&lt;0),"",ROUND(($B87-K$5)*'수학 표준점수 테이블'!$H$10+K$5*'수학 표준점수 테이블'!$H$12+'수학 표준점수 테이블'!$H$15,0))</f>
        <v>81</v>
      </c>
      <c r="L87" s="68">
        <f>IF(OR($B87-L$5&gt;74, $B87-L$5=73, $B87-L$5=1, $B87-L$5&lt;0),"",ROUND(($B87-L$5)*'수학 표준점수 테이블'!$H$10+L$5*'수학 표준점수 테이블'!$H$12+'수학 표준점수 테이블'!$H$15,0))</f>
        <v>81</v>
      </c>
      <c r="M87" s="68">
        <f>IF(OR($B87-M$5&gt;74, $B87-M$5=73, $B87-M$5=1, $B87-M$5&lt;0),"",ROUND(($B87-M$5)*'수학 표준점수 테이블'!$H$10+M$5*'수학 표준점수 테이블'!$H$12+'수학 표준점수 테이블'!$H$15,0))</f>
        <v>81</v>
      </c>
      <c r="N87" s="68">
        <f>IF(OR($B87-N$5&gt;74, $B87-N$5=73, $B87-N$5=1, $B87-N$5&lt;0),"",ROUND(($B87-N$5)*'수학 표준점수 테이블'!$H$10+N$5*'수학 표준점수 테이블'!$H$12+'수학 표준점수 테이블'!$H$15,0))</f>
        <v>81</v>
      </c>
      <c r="O87" s="68">
        <f>IF(OR($B87-O$5&gt;74, $B87-O$5=73, $B87-O$5=1, $B87-O$5&lt;0),"",ROUND(($B87-O$5)*'수학 표준점수 테이블'!$H$10+O$5*'수학 표준점수 테이블'!$H$12+'수학 표준점수 테이블'!$H$15,0))</f>
        <v>81</v>
      </c>
      <c r="P87" s="68">
        <f>IF(OR($B87-P$5&gt;74, $B87-P$5=73, $B87-P$5=1, $B87-P$5&lt;0),"",ROUND(($B87-P$5)*'수학 표준점수 테이블'!$H$10+P$5*'수학 표준점수 테이블'!$H$12+'수학 표준점수 테이블'!$H$15,0))</f>
        <v>81</v>
      </c>
      <c r="Q87" s="68">
        <f>IF(OR($B87-Q$5&gt;74, $B87-Q$5=73, $B87-Q$5=1, $B87-Q$5&lt;0),"",ROUND(($B87-Q$5)*'수학 표준점수 테이블'!$H$10+Q$5*'수학 표준점수 테이블'!$H$12+'수학 표준점수 테이블'!$H$15,0))</f>
        <v>81</v>
      </c>
      <c r="R87" s="68">
        <f>IF(OR($B87-R$5&gt;74, $B87-R$5=73, $B87-R$5=1, $B87-R$5&lt;0),"",ROUND(($B87-R$5)*'수학 표준점수 테이블'!$H$10+R$5*'수학 표준점수 테이블'!$H$12+'수학 표준점수 테이블'!$H$15,0))</f>
        <v>81</v>
      </c>
      <c r="S87" s="68">
        <f>IF(OR($B87-S$5&gt;74, $B87-S$5=73, $B87-S$5=1, $B87-S$5&lt;0),"",ROUND(($B87-S$5)*'수학 표준점수 테이블'!$H$10+S$5*'수학 표준점수 테이블'!$H$12+'수학 표준점수 테이블'!$H$15,0))</f>
        <v>81</v>
      </c>
      <c r="T87" s="68">
        <f>IF(OR($B87-T$5&gt;74, $B87-T$5=73, $B87-T$5=1, $B87-T$5&lt;0),"",ROUND(($B87-T$5)*'수학 표준점수 테이블'!$H$10+T$5*'수학 표준점수 테이블'!$H$12+'수학 표준점수 테이블'!$H$15,0))</f>
        <v>81</v>
      </c>
      <c r="U87" s="68">
        <f>IF(OR($B87-U$5&gt;74, $B87-U$5=73, $B87-U$5=1, $B87-U$5&lt;0),"",ROUND(($B87-U$5)*'수학 표준점수 테이블'!$H$10+U$5*'수학 표준점수 테이블'!$H$12+'수학 표준점수 테이블'!$H$15,0))</f>
        <v>81</v>
      </c>
      <c r="V87" s="68">
        <f>IF(OR($B87-V$5&gt;74, $B87-V$5=73, $B87-V$5=1, $B87-V$5&lt;0),"",ROUND(($B87-V$5)*'수학 표준점수 테이블'!$H$10+V$5*'수학 표준점수 테이블'!$H$12+'수학 표준점수 테이블'!$H$15,0))</f>
        <v>81</v>
      </c>
      <c r="W87" s="68">
        <f>IF(OR($B87-W$5&gt;74, $B87-W$5=73, $B87-W$5=1, $B87-W$5&lt;0),"",ROUND(($B87-W$5)*'수학 표준점수 테이블'!$H$10+W$5*'수학 표준점수 테이블'!$H$12+'수학 표준점수 테이블'!$H$15,0))</f>
        <v>81</v>
      </c>
      <c r="X87" s="68">
        <f>IF(OR($B87-X$5&gt;74, $B87-X$5=73, $B87-X$5=1, $B87-X$5&lt;0),"",ROUND(($B87-X$5)*'수학 표준점수 테이블'!$H$10+X$5*'수학 표준점수 테이블'!$H$12+'수학 표준점수 테이블'!$H$15,0))</f>
        <v>81</v>
      </c>
      <c r="Y87" s="68">
        <f>IF(OR($B87-Y$5&gt;74, $B87-Y$5=73, $B87-Y$5=1, $B87-Y$5&lt;0),"",ROUND(($B87-Y$5)*'수학 표준점수 테이블'!$H$10+Y$5*'수학 표준점수 테이블'!$H$12+'수학 표준점수 테이블'!$H$15,0))</f>
        <v>81</v>
      </c>
      <c r="Z87" s="68">
        <f>IF(OR($B87-Z$5&gt;74, $B87-Z$5=73, $B87-Z$5=1, $B87-Z$5&lt;0),"",ROUND(($B87-Z$5)*'수학 표준점수 테이블'!$H$10+Z$5*'수학 표준점수 테이블'!$H$12+'수학 표준점수 테이블'!$H$15,0))</f>
        <v>80</v>
      </c>
      <c r="AA87" s="69">
        <f>IF(OR($B87-AA$5&gt;74, $B87-AA$5=73, $B87-AA$5=1, $B87-AA$5&lt;0),"",ROUND(($B87-AA$5)*'수학 표준점수 테이블'!$H$10+AA$5*'수학 표준점수 테이블'!$H$12+'수학 표준점수 테이블'!$H$15,0))</f>
        <v>80</v>
      </c>
      <c r="AB87" s="34"/>
      <c r="AC87" s="34">
        <f t="shared" si="10"/>
        <v>80</v>
      </c>
      <c r="AD87" s="34">
        <f t="shared" si="11"/>
        <v>81</v>
      </c>
      <c r="AE87" s="36" t="str">
        <f t="shared" si="12"/>
        <v>80 ~ 81</v>
      </c>
      <c r="AF87" s="36">
        <f t="shared" si="13"/>
        <v>6</v>
      </c>
      <c r="AG87" s="36">
        <f t="shared" si="13"/>
        <v>6</v>
      </c>
      <c r="AH87" s="36">
        <f t="shared" si="14"/>
        <v>6</v>
      </c>
      <c r="AI87" s="194" t="str">
        <f t="shared" si="9"/>
        <v>6등급</v>
      </c>
      <c r="AJ87" s="32" t="e">
        <f>IF(AC87=AD87,VLOOKUP(AE87,'인원 입력 기능'!$B$5:$F$102,6,0), VLOOKUP(AC87,'인원 입력 기능'!$B$5:$F$102,6,0)&amp;" ~ "&amp;VLOOKUP(AD87,'인원 입력 기능'!$B$5:$F$102,6,0))</f>
        <v>#REF!</v>
      </c>
    </row>
    <row r="88" spans="1:36">
      <c r="A88" s="16"/>
      <c r="B88" s="84">
        <v>18</v>
      </c>
      <c r="C88" s="68" t="str">
        <f>IF(OR($B88-C$5&gt;74, $B88-C$5=73, $B88-C$5=1, $B88-C$5&lt;0),"",ROUND(($B88-C$5)*'수학 표준점수 테이블'!$H$10+C$5*'수학 표준점수 테이블'!$H$12+'수학 표준점수 테이블'!$H$15,0))</f>
        <v/>
      </c>
      <c r="D88" s="68" t="str">
        <f>IF(OR($B88-D$5&gt;74, $B88-D$5=73, $B88-D$5=1, $B88-D$5&lt;0),"",ROUND(($B88-D$5)*'수학 표준점수 테이블'!$H$10+D$5*'수학 표준점수 테이블'!$H$12+'수학 표준점수 테이블'!$H$15,0))</f>
        <v/>
      </c>
      <c r="E88" s="68" t="str">
        <f>IF(OR($B88-E$5&gt;74, $B88-E$5=73, $B88-E$5=1, $B88-E$5&lt;0),"",ROUND(($B88-E$5)*'수학 표준점수 테이블'!$H$10+E$5*'수학 표준점수 테이블'!$H$12+'수학 표준점수 테이블'!$H$15,0))</f>
        <v/>
      </c>
      <c r="F88" s="68" t="str">
        <f>IF(OR($B88-F$5&gt;74, $B88-F$5=73, $B88-F$5=1, $B88-F$5&lt;0),"",ROUND(($B88-F$5)*'수학 표준점수 테이블'!$H$10+F$5*'수학 표준점수 테이블'!$H$12+'수학 표준점수 테이블'!$H$15,0))</f>
        <v/>
      </c>
      <c r="G88" s="68" t="str">
        <f>IF(OR($B88-G$5&gt;74, $B88-G$5=73, $B88-G$5=1, $B88-G$5&lt;0),"",ROUND(($B88-G$5)*'수학 표준점수 테이블'!$H$10+G$5*'수학 표준점수 테이블'!$H$12+'수학 표준점수 테이블'!$H$15,0))</f>
        <v/>
      </c>
      <c r="H88" s="68" t="str">
        <f>IF(OR($B88-H$5&gt;74, $B88-H$5=73, $B88-H$5=1, $B88-H$5&lt;0),"",ROUND(($B88-H$5)*'수학 표준점수 테이블'!$H$10+H$5*'수학 표준점수 테이블'!$H$12+'수학 표준점수 테이블'!$H$15,0))</f>
        <v/>
      </c>
      <c r="I88" s="68" t="str">
        <f>IF(OR($B88-I$5&gt;74, $B88-I$5=73, $B88-I$5=1, $B88-I$5&lt;0),"",ROUND(($B88-I$5)*'수학 표준점수 테이블'!$H$10+I$5*'수학 표준점수 테이블'!$H$12+'수학 표준점수 테이블'!$H$15,0))</f>
        <v/>
      </c>
      <c r="J88" s="68">
        <f>IF(OR($B88-J$5&gt;74, $B88-J$5=73, $B88-J$5=1, $B88-J$5&lt;0),"",ROUND(($B88-J$5)*'수학 표준점수 테이블'!$H$10+J$5*'수학 표준점수 테이블'!$H$12+'수학 표준점수 테이블'!$H$15,0))</f>
        <v>80</v>
      </c>
      <c r="K88" s="68" t="str">
        <f>IF(OR($B88-K$5&gt;74, $B88-K$5=73, $B88-K$5=1, $B88-K$5&lt;0),"",ROUND(($B88-K$5)*'수학 표준점수 테이블'!$H$10+K$5*'수학 표준점수 테이블'!$H$12+'수학 표준점수 테이블'!$H$15,0))</f>
        <v/>
      </c>
      <c r="L88" s="68">
        <f>IF(OR($B88-L$5&gt;74, $B88-L$5=73, $B88-L$5=1, $B88-L$5&lt;0),"",ROUND(($B88-L$5)*'수학 표준점수 테이블'!$H$10+L$5*'수학 표준점수 테이블'!$H$12+'수학 표준점수 테이블'!$H$15,0))</f>
        <v>80</v>
      </c>
      <c r="M88" s="68">
        <f>IF(OR($B88-M$5&gt;74, $B88-M$5=73, $B88-M$5=1, $B88-M$5&lt;0),"",ROUND(($B88-M$5)*'수학 표준점수 테이블'!$H$10+M$5*'수학 표준점수 테이블'!$H$12+'수학 표준점수 테이블'!$H$15,0))</f>
        <v>80</v>
      </c>
      <c r="N88" s="68">
        <f>IF(OR($B88-N$5&gt;74, $B88-N$5=73, $B88-N$5=1, $B88-N$5&lt;0),"",ROUND(($B88-N$5)*'수학 표준점수 테이블'!$H$10+N$5*'수학 표준점수 테이블'!$H$12+'수학 표준점수 테이블'!$H$15,0))</f>
        <v>80</v>
      </c>
      <c r="O88" s="68">
        <f>IF(OR($B88-O$5&gt;74, $B88-O$5=73, $B88-O$5=1, $B88-O$5&lt;0),"",ROUND(($B88-O$5)*'수학 표준점수 테이블'!$H$10+O$5*'수학 표준점수 테이블'!$H$12+'수학 표준점수 테이블'!$H$15,0))</f>
        <v>80</v>
      </c>
      <c r="P88" s="68">
        <f>IF(OR($B88-P$5&gt;74, $B88-P$5=73, $B88-P$5=1, $B88-P$5&lt;0),"",ROUND(($B88-P$5)*'수학 표준점수 테이블'!$H$10+P$5*'수학 표준점수 테이블'!$H$12+'수학 표준점수 테이블'!$H$15,0))</f>
        <v>80</v>
      </c>
      <c r="Q88" s="68">
        <f>IF(OR($B88-Q$5&gt;74, $B88-Q$5=73, $B88-Q$5=1, $B88-Q$5&lt;0),"",ROUND(($B88-Q$5)*'수학 표준점수 테이블'!$H$10+Q$5*'수학 표준점수 테이블'!$H$12+'수학 표준점수 테이블'!$H$15,0))</f>
        <v>80</v>
      </c>
      <c r="R88" s="68">
        <f>IF(OR($B88-R$5&gt;74, $B88-R$5=73, $B88-R$5=1, $B88-R$5&lt;0),"",ROUND(($B88-R$5)*'수학 표준점수 테이블'!$H$10+R$5*'수학 표준점수 테이블'!$H$12+'수학 표준점수 테이블'!$H$15,0))</f>
        <v>80</v>
      </c>
      <c r="S88" s="68">
        <f>IF(OR($B88-S$5&gt;74, $B88-S$5=73, $B88-S$5=1, $B88-S$5&lt;0),"",ROUND(($B88-S$5)*'수학 표준점수 테이블'!$H$10+S$5*'수학 표준점수 테이블'!$H$12+'수학 표준점수 테이블'!$H$15,0))</f>
        <v>80</v>
      </c>
      <c r="T88" s="68">
        <f>IF(OR($B88-T$5&gt;74, $B88-T$5=73, $B88-T$5=1, $B88-T$5&lt;0),"",ROUND(($B88-T$5)*'수학 표준점수 테이블'!$H$10+T$5*'수학 표준점수 테이블'!$H$12+'수학 표준점수 테이블'!$H$15,0))</f>
        <v>80</v>
      </c>
      <c r="U88" s="68">
        <f>IF(OR($B88-U$5&gt;74, $B88-U$5=73, $B88-U$5=1, $B88-U$5&lt;0),"",ROUND(($B88-U$5)*'수학 표준점수 테이블'!$H$10+U$5*'수학 표준점수 테이블'!$H$12+'수학 표준점수 테이블'!$H$15,0))</f>
        <v>80</v>
      </c>
      <c r="V88" s="68">
        <f>IF(OR($B88-V$5&gt;74, $B88-V$5=73, $B88-V$5=1, $B88-V$5&lt;0),"",ROUND(($B88-V$5)*'수학 표준점수 테이블'!$H$10+V$5*'수학 표준점수 테이블'!$H$12+'수학 표준점수 테이블'!$H$15,0))</f>
        <v>80</v>
      </c>
      <c r="W88" s="68">
        <f>IF(OR($B88-W$5&gt;74, $B88-W$5=73, $B88-W$5=1, $B88-W$5&lt;0),"",ROUND(($B88-W$5)*'수학 표준점수 테이블'!$H$10+W$5*'수학 표준점수 테이블'!$H$12+'수학 표준점수 테이블'!$H$15,0))</f>
        <v>80</v>
      </c>
      <c r="X88" s="68">
        <f>IF(OR($B88-X$5&gt;74, $B88-X$5=73, $B88-X$5=1, $B88-X$5&lt;0),"",ROUND(($B88-X$5)*'수학 표준점수 테이블'!$H$10+X$5*'수학 표준점수 테이블'!$H$12+'수학 표준점수 테이블'!$H$15,0))</f>
        <v>80</v>
      </c>
      <c r="Y88" s="68">
        <f>IF(OR($B88-Y$5&gt;74, $B88-Y$5=73, $B88-Y$5=1, $B88-Y$5&lt;0),"",ROUND(($B88-Y$5)*'수학 표준점수 테이블'!$H$10+Y$5*'수학 표준점수 테이블'!$H$12+'수학 표준점수 테이블'!$H$15,0))</f>
        <v>80</v>
      </c>
      <c r="Z88" s="68">
        <f>IF(OR($B88-Z$5&gt;74, $B88-Z$5=73, $B88-Z$5=1, $B88-Z$5&lt;0),"",ROUND(($B88-Z$5)*'수학 표준점수 테이블'!$H$10+Z$5*'수학 표준점수 테이블'!$H$12+'수학 표준점수 테이블'!$H$15,0))</f>
        <v>80</v>
      </c>
      <c r="AA88" s="69">
        <f>IF(OR($B88-AA$5&gt;74, $B88-AA$5=73, $B88-AA$5=1, $B88-AA$5&lt;0),"",ROUND(($B88-AA$5)*'수학 표준점수 테이블'!$H$10+AA$5*'수학 표준점수 테이블'!$H$12+'수학 표준점수 테이블'!$H$15,0))</f>
        <v>80</v>
      </c>
      <c r="AB88" s="34"/>
      <c r="AC88" s="34">
        <f t="shared" si="10"/>
        <v>80</v>
      </c>
      <c r="AD88" s="34">
        <f t="shared" si="11"/>
        <v>80</v>
      </c>
      <c r="AE88" s="36">
        <f t="shared" si="12"/>
        <v>80</v>
      </c>
      <c r="AF88" s="36">
        <f t="shared" si="13"/>
        <v>6</v>
      </c>
      <c r="AG88" s="36">
        <f t="shared" si="13"/>
        <v>6</v>
      </c>
      <c r="AH88" s="36">
        <f t="shared" si="14"/>
        <v>6</v>
      </c>
      <c r="AI88" s="194" t="str">
        <f t="shared" si="9"/>
        <v>6등급</v>
      </c>
      <c r="AJ88" s="32" t="e">
        <f>IF(AC88=AD88,VLOOKUP(AE88,'인원 입력 기능'!$B$5:$F$102,6,0), VLOOKUP(AC88,'인원 입력 기능'!$B$5:$F$102,6,0)&amp;" ~ "&amp;VLOOKUP(AD88,'인원 입력 기능'!$B$5:$F$102,6,0))</f>
        <v>#REF!</v>
      </c>
    </row>
    <row r="89" spans="1:36">
      <c r="A89" s="16"/>
      <c r="B89" s="84">
        <v>17</v>
      </c>
      <c r="C89" s="68" t="str">
        <f>IF(OR($B89-C$5&gt;74, $B89-C$5=73, $B89-C$5=1, $B89-C$5&lt;0),"",ROUND(($B89-C$5)*'수학 표준점수 테이블'!$H$10+C$5*'수학 표준점수 테이블'!$H$12+'수학 표준점수 테이블'!$H$15,0))</f>
        <v/>
      </c>
      <c r="D89" s="68" t="str">
        <f>IF(OR($B89-D$5&gt;74, $B89-D$5=73, $B89-D$5=1, $B89-D$5&lt;0),"",ROUND(($B89-D$5)*'수학 표준점수 테이블'!$H$10+D$5*'수학 표준점수 테이블'!$H$12+'수학 표준점수 테이블'!$H$15,0))</f>
        <v/>
      </c>
      <c r="E89" s="68" t="str">
        <f>IF(OR($B89-E$5&gt;74, $B89-E$5=73, $B89-E$5=1, $B89-E$5&lt;0),"",ROUND(($B89-E$5)*'수학 표준점수 테이블'!$H$10+E$5*'수학 표준점수 테이블'!$H$12+'수학 표준점수 테이블'!$H$15,0))</f>
        <v/>
      </c>
      <c r="F89" s="68" t="str">
        <f>IF(OR($B89-F$5&gt;74, $B89-F$5=73, $B89-F$5=1, $B89-F$5&lt;0),"",ROUND(($B89-F$5)*'수학 표준점수 테이블'!$H$10+F$5*'수학 표준점수 테이블'!$H$12+'수학 표준점수 테이블'!$H$15,0))</f>
        <v/>
      </c>
      <c r="G89" s="68" t="str">
        <f>IF(OR($B89-G$5&gt;74, $B89-G$5=73, $B89-G$5=1, $B89-G$5&lt;0),"",ROUND(($B89-G$5)*'수학 표준점수 테이블'!$H$10+G$5*'수학 표준점수 테이블'!$H$12+'수학 표준점수 테이블'!$H$15,0))</f>
        <v/>
      </c>
      <c r="H89" s="68" t="str">
        <f>IF(OR($B89-H$5&gt;74, $B89-H$5=73, $B89-H$5=1, $B89-H$5&lt;0),"",ROUND(($B89-H$5)*'수학 표준점수 테이블'!$H$10+H$5*'수학 표준점수 테이블'!$H$12+'수학 표준점수 테이블'!$H$15,0))</f>
        <v/>
      </c>
      <c r="I89" s="68" t="str">
        <f>IF(OR($B89-I$5&gt;74, $B89-I$5=73, $B89-I$5=1, $B89-I$5&lt;0),"",ROUND(($B89-I$5)*'수학 표준점수 테이블'!$H$10+I$5*'수학 표준점수 테이블'!$H$12+'수학 표준점수 테이블'!$H$15,0))</f>
        <v/>
      </c>
      <c r="J89" s="68" t="str">
        <f>IF(OR($B89-J$5&gt;74, $B89-J$5=73, $B89-J$5=1, $B89-J$5&lt;0),"",ROUND(($B89-J$5)*'수학 표준점수 테이블'!$H$10+J$5*'수학 표준점수 테이블'!$H$12+'수학 표준점수 테이블'!$H$15,0))</f>
        <v/>
      </c>
      <c r="K89" s="68">
        <f>IF(OR($B89-K$5&gt;74, $B89-K$5=73, $B89-K$5=1, $B89-K$5&lt;0),"",ROUND(($B89-K$5)*'수학 표준점수 테이블'!$H$10+K$5*'수학 표준점수 테이블'!$H$12+'수학 표준점수 테이블'!$H$15,0))</f>
        <v>80</v>
      </c>
      <c r="L89" s="68" t="str">
        <f>IF(OR($B89-L$5&gt;74, $B89-L$5=73, $B89-L$5=1, $B89-L$5&lt;0),"",ROUND(($B89-L$5)*'수학 표준점수 테이블'!$H$10+L$5*'수학 표준점수 테이블'!$H$12+'수학 표준점수 테이블'!$H$15,0))</f>
        <v/>
      </c>
      <c r="M89" s="68">
        <f>IF(OR($B89-M$5&gt;74, $B89-M$5=73, $B89-M$5=1, $B89-M$5&lt;0),"",ROUND(($B89-M$5)*'수학 표준점수 테이블'!$H$10+M$5*'수학 표준점수 테이블'!$H$12+'수학 표준점수 테이블'!$H$15,0))</f>
        <v>79</v>
      </c>
      <c r="N89" s="68">
        <f>IF(OR($B89-N$5&gt;74, $B89-N$5=73, $B89-N$5=1, $B89-N$5&lt;0),"",ROUND(($B89-N$5)*'수학 표준점수 테이블'!$H$10+N$5*'수학 표준점수 테이블'!$H$12+'수학 표준점수 테이블'!$H$15,0))</f>
        <v>79</v>
      </c>
      <c r="O89" s="68">
        <f>IF(OR($B89-O$5&gt;74, $B89-O$5=73, $B89-O$5=1, $B89-O$5&lt;0),"",ROUND(($B89-O$5)*'수학 표준점수 테이블'!$H$10+O$5*'수학 표준점수 테이블'!$H$12+'수학 표준점수 테이블'!$H$15,0))</f>
        <v>79</v>
      </c>
      <c r="P89" s="68">
        <f>IF(OR($B89-P$5&gt;74, $B89-P$5=73, $B89-P$5=1, $B89-P$5&lt;0),"",ROUND(($B89-P$5)*'수학 표준점수 테이블'!$H$10+P$5*'수학 표준점수 테이블'!$H$12+'수학 표준점수 테이블'!$H$15,0))</f>
        <v>79</v>
      </c>
      <c r="Q89" s="68">
        <f>IF(OR($B89-Q$5&gt;74, $B89-Q$5=73, $B89-Q$5=1, $B89-Q$5&lt;0),"",ROUND(($B89-Q$5)*'수학 표준점수 테이블'!$H$10+Q$5*'수학 표준점수 테이블'!$H$12+'수학 표준점수 테이블'!$H$15,0))</f>
        <v>79</v>
      </c>
      <c r="R89" s="68">
        <f>IF(OR($B89-R$5&gt;74, $B89-R$5=73, $B89-R$5=1, $B89-R$5&lt;0),"",ROUND(($B89-R$5)*'수학 표준점수 테이블'!$H$10+R$5*'수학 표준점수 테이블'!$H$12+'수학 표준점수 테이블'!$H$15,0))</f>
        <v>79</v>
      </c>
      <c r="S89" s="68">
        <f>IF(OR($B89-S$5&gt;74, $B89-S$5=73, $B89-S$5=1, $B89-S$5&lt;0),"",ROUND(($B89-S$5)*'수학 표준점수 테이블'!$H$10+S$5*'수학 표준점수 테이블'!$H$12+'수학 표준점수 테이블'!$H$15,0))</f>
        <v>79</v>
      </c>
      <c r="T89" s="68">
        <f>IF(OR($B89-T$5&gt;74, $B89-T$5=73, $B89-T$5=1, $B89-T$5&lt;0),"",ROUND(($B89-T$5)*'수학 표준점수 테이블'!$H$10+T$5*'수학 표준점수 테이블'!$H$12+'수학 표준점수 테이블'!$H$15,0))</f>
        <v>79</v>
      </c>
      <c r="U89" s="68">
        <f>IF(OR($B89-U$5&gt;74, $B89-U$5=73, $B89-U$5=1, $B89-U$5&lt;0),"",ROUND(($B89-U$5)*'수학 표준점수 테이블'!$H$10+U$5*'수학 표준점수 테이블'!$H$12+'수학 표준점수 테이블'!$H$15,0))</f>
        <v>79</v>
      </c>
      <c r="V89" s="68">
        <f>IF(OR($B89-V$5&gt;74, $B89-V$5=73, $B89-V$5=1, $B89-V$5&lt;0),"",ROUND(($B89-V$5)*'수학 표준점수 테이블'!$H$10+V$5*'수학 표준점수 테이블'!$H$12+'수학 표준점수 테이블'!$H$15,0))</f>
        <v>79</v>
      </c>
      <c r="W89" s="68">
        <f>IF(OR($B89-W$5&gt;74, $B89-W$5=73, $B89-W$5=1, $B89-W$5&lt;0),"",ROUND(($B89-W$5)*'수학 표준점수 테이블'!$H$10+W$5*'수학 표준점수 테이블'!$H$12+'수학 표준점수 테이블'!$H$15,0))</f>
        <v>79</v>
      </c>
      <c r="X89" s="68">
        <f>IF(OR($B89-X$5&gt;74, $B89-X$5=73, $B89-X$5=1, $B89-X$5&lt;0),"",ROUND(($B89-X$5)*'수학 표준점수 테이블'!$H$10+X$5*'수학 표준점수 테이블'!$H$12+'수학 표준점수 테이블'!$H$15,0))</f>
        <v>79</v>
      </c>
      <c r="Y89" s="68">
        <f>IF(OR($B89-Y$5&gt;74, $B89-Y$5=73, $B89-Y$5=1, $B89-Y$5&lt;0),"",ROUND(($B89-Y$5)*'수학 표준점수 테이블'!$H$10+Y$5*'수학 표준점수 테이블'!$H$12+'수학 표준점수 테이블'!$H$15,0))</f>
        <v>79</v>
      </c>
      <c r="Z89" s="68">
        <f>IF(OR($B89-Z$5&gt;74, $B89-Z$5=73, $B89-Z$5=1, $B89-Z$5&lt;0),"",ROUND(($B89-Z$5)*'수학 표준점수 테이블'!$H$10+Z$5*'수학 표준점수 테이블'!$H$12+'수학 표준점수 테이블'!$H$15,0))</f>
        <v>79</v>
      </c>
      <c r="AA89" s="69">
        <f>IF(OR($B89-AA$5&gt;74, $B89-AA$5=73, $B89-AA$5=1, $B89-AA$5&lt;0),"",ROUND(($B89-AA$5)*'수학 표준점수 테이블'!$H$10+AA$5*'수학 표준점수 테이블'!$H$12+'수학 표준점수 테이블'!$H$15,0))</f>
        <v>79</v>
      </c>
      <c r="AB89" s="34"/>
      <c r="AC89" s="34">
        <f t="shared" si="10"/>
        <v>79</v>
      </c>
      <c r="AD89" s="34">
        <f t="shared" si="11"/>
        <v>80</v>
      </c>
      <c r="AE89" s="36" t="str">
        <f t="shared" si="12"/>
        <v>79 ~ 80</v>
      </c>
      <c r="AF89" s="36">
        <f t="shared" si="13"/>
        <v>6</v>
      </c>
      <c r="AG89" s="36">
        <f t="shared" si="13"/>
        <v>6</v>
      </c>
      <c r="AH89" s="36">
        <f t="shared" si="14"/>
        <v>6</v>
      </c>
      <c r="AI89" s="194" t="str">
        <f t="shared" si="9"/>
        <v>6등급</v>
      </c>
      <c r="AJ89" s="32" t="e">
        <f>IF(AC89=AD89,VLOOKUP(AE89,'인원 입력 기능'!$B$5:$F$102,6,0), VLOOKUP(AC89,'인원 입력 기능'!$B$5:$F$102,6,0)&amp;" ~ "&amp;VLOOKUP(AD89,'인원 입력 기능'!$B$5:$F$102,6,0))</f>
        <v>#REF!</v>
      </c>
    </row>
    <row r="90" spans="1:36">
      <c r="A90" s="16"/>
      <c r="B90" s="85">
        <v>16</v>
      </c>
      <c r="C90" s="70" t="str">
        <f>IF(OR($B90-C$5&gt;74, $B90-C$5=73, $B90-C$5=1, $B90-C$5&lt;0),"",ROUND(($B90-C$5)*'수학 표준점수 테이블'!$H$10+C$5*'수학 표준점수 테이블'!$H$12+'수학 표준점수 테이블'!$H$15,0))</f>
        <v/>
      </c>
      <c r="D90" s="70" t="str">
        <f>IF(OR($B90-D$5&gt;74, $B90-D$5=73, $B90-D$5=1, $B90-D$5&lt;0),"",ROUND(($B90-D$5)*'수학 표준점수 테이블'!$H$10+D$5*'수학 표준점수 테이블'!$H$12+'수학 표준점수 테이블'!$H$15,0))</f>
        <v/>
      </c>
      <c r="E90" s="70" t="str">
        <f>IF(OR($B90-E$5&gt;74, $B90-E$5=73, $B90-E$5=1, $B90-E$5&lt;0),"",ROUND(($B90-E$5)*'수학 표준점수 테이블'!$H$10+E$5*'수학 표준점수 테이블'!$H$12+'수학 표준점수 테이블'!$H$15,0))</f>
        <v/>
      </c>
      <c r="F90" s="70" t="str">
        <f>IF(OR($B90-F$5&gt;74, $B90-F$5=73, $B90-F$5=1, $B90-F$5&lt;0),"",ROUND(($B90-F$5)*'수학 표준점수 테이블'!$H$10+F$5*'수학 표준점수 테이블'!$H$12+'수학 표준점수 테이블'!$H$15,0))</f>
        <v/>
      </c>
      <c r="G90" s="70" t="str">
        <f>IF(OR($B90-G$5&gt;74, $B90-G$5=73, $B90-G$5=1, $B90-G$5&lt;0),"",ROUND(($B90-G$5)*'수학 표준점수 테이블'!$H$10+G$5*'수학 표준점수 테이블'!$H$12+'수학 표준점수 테이블'!$H$15,0))</f>
        <v/>
      </c>
      <c r="H90" s="70" t="str">
        <f>IF(OR($B90-H$5&gt;74, $B90-H$5=73, $B90-H$5=1, $B90-H$5&lt;0),"",ROUND(($B90-H$5)*'수학 표준점수 테이블'!$H$10+H$5*'수학 표준점수 테이블'!$H$12+'수학 표준점수 테이블'!$H$15,0))</f>
        <v/>
      </c>
      <c r="I90" s="70" t="str">
        <f>IF(OR($B90-I$5&gt;74, $B90-I$5=73, $B90-I$5=1, $B90-I$5&lt;0),"",ROUND(($B90-I$5)*'수학 표준점수 테이블'!$H$10+I$5*'수학 표준점수 테이블'!$H$12+'수학 표준점수 테이블'!$H$15,0))</f>
        <v/>
      </c>
      <c r="J90" s="70" t="str">
        <f>IF(OR($B90-J$5&gt;74, $B90-J$5=73, $B90-J$5=1, $B90-J$5&lt;0),"",ROUND(($B90-J$5)*'수학 표준점수 테이블'!$H$10+J$5*'수학 표준점수 테이블'!$H$12+'수학 표준점수 테이블'!$H$15,0))</f>
        <v/>
      </c>
      <c r="K90" s="70" t="str">
        <f>IF(OR($B90-K$5&gt;74, $B90-K$5=73, $B90-K$5=1, $B90-K$5&lt;0),"",ROUND(($B90-K$5)*'수학 표준점수 테이블'!$H$10+K$5*'수학 표준점수 테이블'!$H$12+'수학 표준점수 테이블'!$H$15,0))</f>
        <v/>
      </c>
      <c r="L90" s="70">
        <f>IF(OR($B90-L$5&gt;74, $B90-L$5=73, $B90-L$5=1, $B90-L$5&lt;0),"",ROUND(($B90-L$5)*'수학 표준점수 테이블'!$H$10+L$5*'수학 표준점수 테이블'!$H$12+'수학 표준점수 테이블'!$H$15,0))</f>
        <v>79</v>
      </c>
      <c r="M90" s="70" t="str">
        <f>IF(OR($B90-M$5&gt;74, $B90-M$5=73, $B90-M$5=1, $B90-M$5&lt;0),"",ROUND(($B90-M$5)*'수학 표준점수 테이블'!$H$10+M$5*'수학 표준점수 테이블'!$H$12+'수학 표준점수 테이블'!$H$15,0))</f>
        <v/>
      </c>
      <c r="N90" s="70">
        <f>IF(OR($B90-N$5&gt;74, $B90-N$5=73, $B90-N$5=1, $B90-N$5&lt;0),"",ROUND(($B90-N$5)*'수학 표준점수 테이블'!$H$10+N$5*'수학 표준점수 테이블'!$H$12+'수학 표준점수 테이블'!$H$15,0))</f>
        <v>79</v>
      </c>
      <c r="O90" s="70">
        <f>IF(OR($B90-O$5&gt;74, $B90-O$5=73, $B90-O$5=1, $B90-O$5&lt;0),"",ROUND(($B90-O$5)*'수학 표준점수 테이블'!$H$10+O$5*'수학 표준점수 테이블'!$H$12+'수학 표준점수 테이블'!$H$15,0))</f>
        <v>79</v>
      </c>
      <c r="P90" s="70">
        <f>IF(OR($B90-P$5&gt;74, $B90-P$5=73, $B90-P$5=1, $B90-P$5&lt;0),"",ROUND(($B90-P$5)*'수학 표준점수 테이블'!$H$10+P$5*'수학 표준점수 테이블'!$H$12+'수학 표준점수 테이블'!$H$15,0))</f>
        <v>79</v>
      </c>
      <c r="Q90" s="70">
        <f>IF(OR($B90-Q$5&gt;74, $B90-Q$5=73, $B90-Q$5=1, $B90-Q$5&lt;0),"",ROUND(($B90-Q$5)*'수학 표준점수 테이블'!$H$10+Q$5*'수학 표준점수 테이블'!$H$12+'수학 표준점수 테이블'!$H$15,0))</f>
        <v>78</v>
      </c>
      <c r="R90" s="70">
        <f>IF(OR($B90-R$5&gt;74, $B90-R$5=73, $B90-R$5=1, $B90-R$5&lt;0),"",ROUND(($B90-R$5)*'수학 표준점수 테이블'!$H$10+R$5*'수학 표준점수 테이블'!$H$12+'수학 표준점수 테이블'!$H$15,0))</f>
        <v>78</v>
      </c>
      <c r="S90" s="70">
        <f>IF(OR($B90-S$5&gt;74, $B90-S$5=73, $B90-S$5=1, $B90-S$5&lt;0),"",ROUND(($B90-S$5)*'수학 표준점수 테이블'!$H$10+S$5*'수학 표준점수 테이블'!$H$12+'수학 표준점수 테이블'!$H$15,0))</f>
        <v>78</v>
      </c>
      <c r="T90" s="70">
        <f>IF(OR($B90-T$5&gt;74, $B90-T$5=73, $B90-T$5=1, $B90-T$5&lt;0),"",ROUND(($B90-T$5)*'수학 표준점수 테이블'!$H$10+T$5*'수학 표준점수 테이블'!$H$12+'수학 표준점수 테이블'!$H$15,0))</f>
        <v>78</v>
      </c>
      <c r="U90" s="70">
        <f>IF(OR($B90-U$5&gt;74, $B90-U$5=73, $B90-U$5=1, $B90-U$5&lt;0),"",ROUND(($B90-U$5)*'수학 표준점수 테이블'!$H$10+U$5*'수학 표준점수 테이블'!$H$12+'수학 표준점수 테이블'!$H$15,0))</f>
        <v>78</v>
      </c>
      <c r="V90" s="70">
        <f>IF(OR($B90-V$5&gt;74, $B90-V$5=73, $B90-V$5=1, $B90-V$5&lt;0),"",ROUND(($B90-V$5)*'수학 표준점수 테이블'!$H$10+V$5*'수학 표준점수 테이블'!$H$12+'수학 표준점수 테이블'!$H$15,0))</f>
        <v>78</v>
      </c>
      <c r="W90" s="70">
        <f>IF(OR($B90-W$5&gt;74, $B90-W$5=73, $B90-W$5=1, $B90-W$5&lt;0),"",ROUND(($B90-W$5)*'수학 표준점수 테이블'!$H$10+W$5*'수학 표준점수 테이블'!$H$12+'수학 표준점수 테이블'!$H$15,0))</f>
        <v>78</v>
      </c>
      <c r="X90" s="70">
        <f>IF(OR($B90-X$5&gt;74, $B90-X$5=73, $B90-X$5=1, $B90-X$5&lt;0),"",ROUND(($B90-X$5)*'수학 표준점수 테이블'!$H$10+X$5*'수학 표준점수 테이블'!$H$12+'수학 표준점수 테이블'!$H$15,0))</f>
        <v>78</v>
      </c>
      <c r="Y90" s="70">
        <f>IF(OR($B90-Y$5&gt;74, $B90-Y$5=73, $B90-Y$5=1, $B90-Y$5&lt;0),"",ROUND(($B90-Y$5)*'수학 표준점수 테이블'!$H$10+Y$5*'수학 표준점수 테이블'!$H$12+'수학 표준점수 테이블'!$H$15,0))</f>
        <v>78</v>
      </c>
      <c r="Z90" s="70">
        <f>IF(OR($B90-Z$5&gt;74, $B90-Z$5=73, $B90-Z$5=1, $B90-Z$5&lt;0),"",ROUND(($B90-Z$5)*'수학 표준점수 테이블'!$H$10+Z$5*'수학 표준점수 테이블'!$H$12+'수학 표준점수 테이블'!$H$15,0))</f>
        <v>78</v>
      </c>
      <c r="AA90" s="71">
        <f>IF(OR($B90-AA$5&gt;74, $B90-AA$5=73, $B90-AA$5=1, $B90-AA$5&lt;0),"",ROUND(($B90-AA$5)*'수학 표준점수 테이블'!$H$10+AA$5*'수학 표준점수 테이블'!$H$12+'수학 표준점수 테이블'!$H$15,0))</f>
        <v>78</v>
      </c>
      <c r="AB90" s="34"/>
      <c r="AC90" s="34">
        <f t="shared" si="10"/>
        <v>78</v>
      </c>
      <c r="AD90" s="34">
        <f t="shared" si="11"/>
        <v>79</v>
      </c>
      <c r="AE90" s="36" t="str">
        <f t="shared" si="12"/>
        <v>78 ~ 79</v>
      </c>
      <c r="AF90" s="36">
        <f t="shared" si="13"/>
        <v>7</v>
      </c>
      <c r="AG90" s="36">
        <f t="shared" si="13"/>
        <v>6</v>
      </c>
      <c r="AH90" s="36" t="str">
        <f t="shared" si="14"/>
        <v>7 ~ 6</v>
      </c>
      <c r="AI90" s="194" t="str">
        <f t="shared" si="9"/>
        <v>조건부 6등급</v>
      </c>
      <c r="AJ90" s="32" t="e">
        <f>IF(AC90=AD90,VLOOKUP(AE90,'인원 입력 기능'!$B$5:$F$102,6,0), VLOOKUP(AC90,'인원 입력 기능'!$B$5:$F$102,6,0)&amp;" ~ "&amp;VLOOKUP(AD90,'인원 입력 기능'!$B$5:$F$102,6,0))</f>
        <v>#REF!</v>
      </c>
    </row>
    <row r="91" spans="1:36">
      <c r="A91" s="16"/>
      <c r="B91" s="85">
        <v>15</v>
      </c>
      <c r="C91" s="70" t="str">
        <f>IF(OR($B91-C$5&gt;74, $B91-C$5=73, $B91-C$5=1, $B91-C$5&lt;0),"",ROUND(($B91-C$5)*'수학 표준점수 테이블'!$H$10+C$5*'수학 표준점수 테이블'!$H$12+'수학 표준점수 테이블'!$H$15,0))</f>
        <v/>
      </c>
      <c r="D91" s="70" t="str">
        <f>IF(OR($B91-D$5&gt;74, $B91-D$5=73, $B91-D$5=1, $B91-D$5&lt;0),"",ROUND(($B91-D$5)*'수학 표준점수 테이블'!$H$10+D$5*'수학 표준점수 테이블'!$H$12+'수학 표준점수 테이블'!$H$15,0))</f>
        <v/>
      </c>
      <c r="E91" s="70" t="str">
        <f>IF(OR($B91-E$5&gt;74, $B91-E$5=73, $B91-E$5=1, $B91-E$5&lt;0),"",ROUND(($B91-E$5)*'수학 표준점수 테이블'!$H$10+E$5*'수학 표준점수 테이블'!$H$12+'수학 표준점수 테이블'!$H$15,0))</f>
        <v/>
      </c>
      <c r="F91" s="70" t="str">
        <f>IF(OR($B91-F$5&gt;74, $B91-F$5=73, $B91-F$5=1, $B91-F$5&lt;0),"",ROUND(($B91-F$5)*'수학 표준점수 테이블'!$H$10+F$5*'수학 표준점수 테이블'!$H$12+'수학 표준점수 테이블'!$H$15,0))</f>
        <v/>
      </c>
      <c r="G91" s="70" t="str">
        <f>IF(OR($B91-G$5&gt;74, $B91-G$5=73, $B91-G$5=1, $B91-G$5&lt;0),"",ROUND(($B91-G$5)*'수학 표준점수 테이블'!$H$10+G$5*'수학 표준점수 테이블'!$H$12+'수학 표준점수 테이블'!$H$15,0))</f>
        <v/>
      </c>
      <c r="H91" s="70" t="str">
        <f>IF(OR($B91-H$5&gt;74, $B91-H$5=73, $B91-H$5=1, $B91-H$5&lt;0),"",ROUND(($B91-H$5)*'수학 표준점수 테이블'!$H$10+H$5*'수학 표준점수 테이블'!$H$12+'수학 표준점수 테이블'!$H$15,0))</f>
        <v/>
      </c>
      <c r="I91" s="70" t="str">
        <f>IF(OR($B91-I$5&gt;74, $B91-I$5=73, $B91-I$5=1, $B91-I$5&lt;0),"",ROUND(($B91-I$5)*'수학 표준점수 테이블'!$H$10+I$5*'수학 표준점수 테이블'!$H$12+'수학 표준점수 테이블'!$H$15,0))</f>
        <v/>
      </c>
      <c r="J91" s="70" t="str">
        <f>IF(OR($B91-J$5&gt;74, $B91-J$5=73, $B91-J$5=1, $B91-J$5&lt;0),"",ROUND(($B91-J$5)*'수학 표준점수 테이블'!$H$10+J$5*'수학 표준점수 테이블'!$H$12+'수학 표준점수 테이블'!$H$15,0))</f>
        <v/>
      </c>
      <c r="K91" s="70" t="str">
        <f>IF(OR($B91-K$5&gt;74, $B91-K$5=73, $B91-K$5=1, $B91-K$5&lt;0),"",ROUND(($B91-K$5)*'수학 표준점수 테이블'!$H$10+K$5*'수학 표준점수 테이블'!$H$12+'수학 표준점수 테이블'!$H$15,0))</f>
        <v/>
      </c>
      <c r="L91" s="70" t="str">
        <f>IF(OR($B91-L$5&gt;74, $B91-L$5=73, $B91-L$5=1, $B91-L$5&lt;0),"",ROUND(($B91-L$5)*'수학 표준점수 테이블'!$H$10+L$5*'수학 표준점수 테이블'!$H$12+'수학 표준점수 테이블'!$H$15,0))</f>
        <v/>
      </c>
      <c r="M91" s="70">
        <f>IF(OR($B91-M$5&gt;74, $B91-M$5=73, $B91-M$5=1, $B91-M$5&lt;0),"",ROUND(($B91-M$5)*'수학 표준점수 테이블'!$H$10+M$5*'수학 표준점수 테이블'!$H$12+'수학 표준점수 테이블'!$H$15,0))</f>
        <v>78</v>
      </c>
      <c r="N91" s="70" t="str">
        <f>IF(OR($B91-N$5&gt;74, $B91-N$5=73, $B91-N$5=1, $B91-N$5&lt;0),"",ROUND(($B91-N$5)*'수학 표준점수 테이블'!$H$10+N$5*'수학 표준점수 테이블'!$H$12+'수학 표준점수 테이블'!$H$15,0))</f>
        <v/>
      </c>
      <c r="O91" s="70">
        <f>IF(OR($B91-O$5&gt;74, $B91-O$5=73, $B91-O$5=1, $B91-O$5&lt;0),"",ROUND(($B91-O$5)*'수학 표준점수 테이블'!$H$10+O$5*'수학 표준점수 테이블'!$H$12+'수학 표준점수 테이블'!$H$15,0))</f>
        <v>78</v>
      </c>
      <c r="P91" s="70">
        <f>IF(OR($B91-P$5&gt;74, $B91-P$5=73, $B91-P$5=1, $B91-P$5&lt;0),"",ROUND(($B91-P$5)*'수학 표준점수 테이블'!$H$10+P$5*'수학 표준점수 테이블'!$H$12+'수학 표준점수 테이블'!$H$15,0))</f>
        <v>78</v>
      </c>
      <c r="Q91" s="70">
        <f>IF(OR($B91-Q$5&gt;74, $B91-Q$5=73, $B91-Q$5=1, $B91-Q$5&lt;0),"",ROUND(($B91-Q$5)*'수학 표준점수 테이블'!$H$10+Q$5*'수학 표준점수 테이블'!$H$12+'수학 표준점수 테이블'!$H$15,0))</f>
        <v>78</v>
      </c>
      <c r="R91" s="70">
        <f>IF(OR($B91-R$5&gt;74, $B91-R$5=73, $B91-R$5=1, $B91-R$5&lt;0),"",ROUND(($B91-R$5)*'수학 표준점수 테이블'!$H$10+R$5*'수학 표준점수 테이블'!$H$12+'수학 표준점수 테이블'!$H$15,0))</f>
        <v>78</v>
      </c>
      <c r="S91" s="70">
        <f>IF(OR($B91-S$5&gt;74, $B91-S$5=73, $B91-S$5=1, $B91-S$5&lt;0),"",ROUND(($B91-S$5)*'수학 표준점수 테이블'!$H$10+S$5*'수학 표준점수 테이블'!$H$12+'수학 표준점수 테이블'!$H$15,0))</f>
        <v>78</v>
      </c>
      <c r="T91" s="70">
        <f>IF(OR($B91-T$5&gt;74, $B91-T$5=73, $B91-T$5=1, $B91-T$5&lt;0),"",ROUND(($B91-T$5)*'수학 표준점수 테이블'!$H$10+T$5*'수학 표준점수 테이블'!$H$12+'수학 표준점수 테이블'!$H$15,0))</f>
        <v>78</v>
      </c>
      <c r="U91" s="70">
        <f>IF(OR($B91-U$5&gt;74, $B91-U$5=73, $B91-U$5=1, $B91-U$5&lt;0),"",ROUND(($B91-U$5)*'수학 표준점수 테이블'!$H$10+U$5*'수학 표준점수 테이블'!$H$12+'수학 표준점수 테이블'!$H$15,0))</f>
        <v>77</v>
      </c>
      <c r="V91" s="70">
        <f>IF(OR($B91-V$5&gt;74, $B91-V$5=73, $B91-V$5=1, $B91-V$5&lt;0),"",ROUND(($B91-V$5)*'수학 표준점수 테이블'!$H$10+V$5*'수학 표준점수 테이블'!$H$12+'수학 표준점수 테이블'!$H$15,0))</f>
        <v>77</v>
      </c>
      <c r="W91" s="70">
        <f>IF(OR($B91-W$5&gt;74, $B91-W$5=73, $B91-W$5=1, $B91-W$5&lt;0),"",ROUND(($B91-W$5)*'수학 표준점수 테이블'!$H$10+W$5*'수학 표준점수 테이블'!$H$12+'수학 표준점수 테이블'!$H$15,0))</f>
        <v>77</v>
      </c>
      <c r="X91" s="70">
        <f>IF(OR($B91-X$5&gt;74, $B91-X$5=73, $B91-X$5=1, $B91-X$5&lt;0),"",ROUND(($B91-X$5)*'수학 표준점수 테이블'!$H$10+X$5*'수학 표준점수 테이블'!$H$12+'수학 표준점수 테이블'!$H$15,0))</f>
        <v>77</v>
      </c>
      <c r="Y91" s="70">
        <f>IF(OR($B91-Y$5&gt;74, $B91-Y$5=73, $B91-Y$5=1, $B91-Y$5&lt;0),"",ROUND(($B91-Y$5)*'수학 표준점수 테이블'!$H$10+Y$5*'수학 표준점수 테이블'!$H$12+'수학 표준점수 테이블'!$H$15,0))</f>
        <v>77</v>
      </c>
      <c r="Z91" s="70">
        <f>IF(OR($B91-Z$5&gt;74, $B91-Z$5=73, $B91-Z$5=1, $B91-Z$5&lt;0),"",ROUND(($B91-Z$5)*'수학 표준점수 테이블'!$H$10+Z$5*'수학 표준점수 테이블'!$H$12+'수학 표준점수 테이블'!$H$15,0))</f>
        <v>77</v>
      </c>
      <c r="AA91" s="71">
        <f>IF(OR($B91-AA$5&gt;74, $B91-AA$5=73, $B91-AA$5=1, $B91-AA$5&lt;0),"",ROUND(($B91-AA$5)*'수학 표준점수 테이블'!$H$10+AA$5*'수학 표준점수 테이블'!$H$12+'수학 표준점수 테이블'!$H$15,0))</f>
        <v>77</v>
      </c>
      <c r="AB91" s="34"/>
      <c r="AC91" s="34">
        <f t="shared" si="10"/>
        <v>77</v>
      </c>
      <c r="AD91" s="34">
        <f t="shared" si="11"/>
        <v>78</v>
      </c>
      <c r="AE91" s="36" t="str">
        <f t="shared" si="12"/>
        <v>77 ~ 78</v>
      </c>
      <c r="AF91" s="36">
        <f t="shared" si="13"/>
        <v>7</v>
      </c>
      <c r="AG91" s="36">
        <f t="shared" si="13"/>
        <v>7</v>
      </c>
      <c r="AH91" s="36">
        <f t="shared" si="14"/>
        <v>7</v>
      </c>
      <c r="AI91" s="194" t="str">
        <f t="shared" si="9"/>
        <v>7등급</v>
      </c>
      <c r="AJ91" s="32" t="e">
        <f>IF(AC91=AD91,VLOOKUP(AE91,'인원 입력 기능'!$B$5:$F$102,6,0), VLOOKUP(AC91,'인원 입력 기능'!$B$5:$F$102,6,0)&amp;" ~ "&amp;VLOOKUP(AD91,'인원 입력 기능'!$B$5:$F$102,6,0))</f>
        <v>#REF!</v>
      </c>
    </row>
    <row r="92" spans="1:36">
      <c r="A92" s="16"/>
      <c r="B92" s="85">
        <v>14</v>
      </c>
      <c r="C92" s="70" t="str">
        <f>IF(OR($B92-C$5&gt;74, $B92-C$5=73, $B92-C$5=1, $B92-C$5&lt;0),"",ROUND(($B92-C$5)*'수학 표준점수 테이블'!$H$10+C$5*'수학 표준점수 테이블'!$H$12+'수학 표준점수 테이블'!$H$15,0))</f>
        <v/>
      </c>
      <c r="D92" s="70" t="str">
        <f>IF(OR($B92-D$5&gt;74, $B92-D$5=73, $B92-D$5=1, $B92-D$5&lt;0),"",ROUND(($B92-D$5)*'수학 표준점수 테이블'!$H$10+D$5*'수학 표준점수 테이블'!$H$12+'수학 표준점수 테이블'!$H$15,0))</f>
        <v/>
      </c>
      <c r="E92" s="70" t="str">
        <f>IF(OR($B92-E$5&gt;74, $B92-E$5=73, $B92-E$5=1, $B92-E$5&lt;0),"",ROUND(($B92-E$5)*'수학 표준점수 테이블'!$H$10+E$5*'수학 표준점수 테이블'!$H$12+'수학 표준점수 테이블'!$H$15,0))</f>
        <v/>
      </c>
      <c r="F92" s="70" t="str">
        <f>IF(OR($B92-F$5&gt;74, $B92-F$5=73, $B92-F$5=1, $B92-F$5&lt;0),"",ROUND(($B92-F$5)*'수학 표준점수 테이블'!$H$10+F$5*'수학 표준점수 테이블'!$H$12+'수학 표준점수 테이블'!$H$15,0))</f>
        <v/>
      </c>
      <c r="G92" s="70" t="str">
        <f>IF(OR($B92-G$5&gt;74, $B92-G$5=73, $B92-G$5=1, $B92-G$5&lt;0),"",ROUND(($B92-G$5)*'수학 표준점수 테이블'!$H$10+G$5*'수학 표준점수 테이블'!$H$12+'수학 표준점수 테이블'!$H$15,0))</f>
        <v/>
      </c>
      <c r="H92" s="70" t="str">
        <f>IF(OR($B92-H$5&gt;74, $B92-H$5=73, $B92-H$5=1, $B92-H$5&lt;0),"",ROUND(($B92-H$5)*'수학 표준점수 테이블'!$H$10+H$5*'수학 표준점수 테이블'!$H$12+'수학 표준점수 테이블'!$H$15,0))</f>
        <v/>
      </c>
      <c r="I92" s="70" t="str">
        <f>IF(OR($B92-I$5&gt;74, $B92-I$5=73, $B92-I$5=1, $B92-I$5&lt;0),"",ROUND(($B92-I$5)*'수학 표준점수 테이블'!$H$10+I$5*'수학 표준점수 테이블'!$H$12+'수학 표준점수 테이블'!$H$15,0))</f>
        <v/>
      </c>
      <c r="J92" s="70" t="str">
        <f>IF(OR($B92-J$5&gt;74, $B92-J$5=73, $B92-J$5=1, $B92-J$5&lt;0),"",ROUND(($B92-J$5)*'수학 표준점수 테이블'!$H$10+J$5*'수학 표준점수 테이블'!$H$12+'수학 표준점수 테이블'!$H$15,0))</f>
        <v/>
      </c>
      <c r="K92" s="70" t="str">
        <f>IF(OR($B92-K$5&gt;74, $B92-K$5=73, $B92-K$5=1, $B92-K$5&lt;0),"",ROUND(($B92-K$5)*'수학 표준점수 테이블'!$H$10+K$5*'수학 표준점수 테이블'!$H$12+'수학 표준점수 테이블'!$H$15,0))</f>
        <v/>
      </c>
      <c r="L92" s="70" t="str">
        <f>IF(OR($B92-L$5&gt;74, $B92-L$5=73, $B92-L$5=1, $B92-L$5&lt;0),"",ROUND(($B92-L$5)*'수학 표준점수 테이블'!$H$10+L$5*'수학 표준점수 테이블'!$H$12+'수학 표준점수 테이블'!$H$15,0))</f>
        <v/>
      </c>
      <c r="M92" s="70" t="str">
        <f>IF(OR($B92-M$5&gt;74, $B92-M$5=73, $B92-M$5=1, $B92-M$5&lt;0),"",ROUND(($B92-M$5)*'수학 표준점수 테이블'!$H$10+M$5*'수학 표준점수 테이블'!$H$12+'수학 표준점수 테이블'!$H$15,0))</f>
        <v/>
      </c>
      <c r="N92" s="70">
        <f>IF(OR($B92-N$5&gt;74, $B92-N$5=73, $B92-N$5=1, $B92-N$5&lt;0),"",ROUND(($B92-N$5)*'수학 표준점수 테이블'!$H$10+N$5*'수학 표준점수 테이블'!$H$12+'수학 표준점수 테이블'!$H$15,0))</f>
        <v>77</v>
      </c>
      <c r="O92" s="70" t="str">
        <f>IF(OR($B92-O$5&gt;74, $B92-O$5=73, $B92-O$5=1, $B92-O$5&lt;0),"",ROUND(($B92-O$5)*'수학 표준점수 테이블'!$H$10+O$5*'수학 표준점수 테이블'!$H$12+'수학 표준점수 테이블'!$H$15,0))</f>
        <v/>
      </c>
      <c r="P92" s="70">
        <f>IF(OR($B92-P$5&gt;74, $B92-P$5=73, $B92-P$5=1, $B92-P$5&lt;0),"",ROUND(($B92-P$5)*'수학 표준점수 테이블'!$H$10+P$5*'수학 표준점수 테이블'!$H$12+'수학 표준점수 테이블'!$H$15,0))</f>
        <v>77</v>
      </c>
      <c r="Q92" s="70">
        <f>IF(OR($B92-Q$5&gt;74, $B92-Q$5=73, $B92-Q$5=1, $B92-Q$5&lt;0),"",ROUND(($B92-Q$5)*'수학 표준점수 테이블'!$H$10+Q$5*'수학 표준점수 테이블'!$H$12+'수학 표준점수 테이블'!$H$15,0))</f>
        <v>77</v>
      </c>
      <c r="R92" s="70">
        <f>IF(OR($B92-R$5&gt;74, $B92-R$5=73, $B92-R$5=1, $B92-R$5&lt;0),"",ROUND(($B92-R$5)*'수학 표준점수 테이블'!$H$10+R$5*'수학 표준점수 테이블'!$H$12+'수학 표준점수 테이블'!$H$15,0))</f>
        <v>77</v>
      </c>
      <c r="S92" s="70">
        <f>IF(OR($B92-S$5&gt;74, $B92-S$5=73, $B92-S$5=1, $B92-S$5&lt;0),"",ROUND(($B92-S$5)*'수학 표준점수 테이블'!$H$10+S$5*'수학 표준점수 테이블'!$H$12+'수학 표준점수 테이블'!$H$15,0))</f>
        <v>77</v>
      </c>
      <c r="T92" s="70">
        <f>IF(OR($B92-T$5&gt;74, $B92-T$5=73, $B92-T$5=1, $B92-T$5&lt;0),"",ROUND(($B92-T$5)*'수학 표준점수 테이블'!$H$10+T$5*'수학 표준점수 테이블'!$H$12+'수학 표준점수 테이블'!$H$15,0))</f>
        <v>77</v>
      </c>
      <c r="U92" s="70">
        <f>IF(OR($B92-U$5&gt;74, $B92-U$5=73, $B92-U$5=1, $B92-U$5&lt;0),"",ROUND(($B92-U$5)*'수학 표준점수 테이블'!$H$10+U$5*'수학 표준점수 테이블'!$H$12+'수학 표준점수 테이블'!$H$15,0))</f>
        <v>77</v>
      </c>
      <c r="V92" s="70">
        <f>IF(OR($B92-V$5&gt;74, $B92-V$5=73, $B92-V$5=1, $B92-V$5&lt;0),"",ROUND(($B92-V$5)*'수학 표준점수 테이블'!$H$10+V$5*'수학 표준점수 테이블'!$H$12+'수학 표준점수 테이블'!$H$15,0))</f>
        <v>77</v>
      </c>
      <c r="W92" s="70">
        <f>IF(OR($B92-W$5&gt;74, $B92-W$5=73, $B92-W$5=1, $B92-W$5&lt;0),"",ROUND(($B92-W$5)*'수학 표준점수 테이블'!$H$10+W$5*'수학 표준점수 테이블'!$H$12+'수학 표준점수 테이블'!$H$15,0))</f>
        <v>77</v>
      </c>
      <c r="X92" s="70">
        <f>IF(OR($B92-X$5&gt;74, $B92-X$5=73, $B92-X$5=1, $B92-X$5&lt;0),"",ROUND(($B92-X$5)*'수학 표준점수 테이블'!$H$10+X$5*'수학 표준점수 테이블'!$H$12+'수학 표준점수 테이블'!$H$15,0))</f>
        <v>77</v>
      </c>
      <c r="Y92" s="70">
        <f>IF(OR($B92-Y$5&gt;74, $B92-Y$5=73, $B92-Y$5=1, $B92-Y$5&lt;0),"",ROUND(($B92-Y$5)*'수학 표준점수 테이블'!$H$10+Y$5*'수학 표준점수 테이블'!$H$12+'수학 표준점수 테이블'!$H$15,0))</f>
        <v>76</v>
      </c>
      <c r="Z92" s="70">
        <f>IF(OR($B92-Z$5&gt;74, $B92-Z$5=73, $B92-Z$5=1, $B92-Z$5&lt;0),"",ROUND(($B92-Z$5)*'수학 표준점수 테이블'!$H$10+Z$5*'수학 표준점수 테이블'!$H$12+'수학 표준점수 테이블'!$H$15,0))</f>
        <v>76</v>
      </c>
      <c r="AA92" s="71">
        <f>IF(OR($B92-AA$5&gt;74, $B92-AA$5=73, $B92-AA$5=1, $B92-AA$5&lt;0),"",ROUND(($B92-AA$5)*'수학 표준점수 테이블'!$H$10+AA$5*'수학 표준점수 테이블'!$H$12+'수학 표준점수 테이블'!$H$15,0))</f>
        <v>76</v>
      </c>
      <c r="AB92" s="34"/>
      <c r="AC92" s="34">
        <f t="shared" si="10"/>
        <v>76</v>
      </c>
      <c r="AD92" s="34">
        <f t="shared" si="11"/>
        <v>77</v>
      </c>
      <c r="AE92" s="36" t="str">
        <f t="shared" si="12"/>
        <v>76 ~ 77</v>
      </c>
      <c r="AF92" s="36">
        <f t="shared" si="13"/>
        <v>7</v>
      </c>
      <c r="AG92" s="36">
        <f t="shared" si="13"/>
        <v>7</v>
      </c>
      <c r="AH92" s="36">
        <f t="shared" si="14"/>
        <v>7</v>
      </c>
      <c r="AI92" s="194" t="str">
        <f t="shared" si="9"/>
        <v>7등급</v>
      </c>
      <c r="AJ92" s="32" t="e">
        <f>IF(AC92=AD92,VLOOKUP(AE92,'인원 입력 기능'!$B$5:$F$102,6,0), VLOOKUP(AC92,'인원 입력 기능'!$B$5:$F$102,6,0)&amp;" ~ "&amp;VLOOKUP(AD92,'인원 입력 기능'!$B$5:$F$102,6,0))</f>
        <v>#REF!</v>
      </c>
    </row>
    <row r="93" spans="1:36">
      <c r="A93" s="16"/>
      <c r="B93" s="85">
        <v>13</v>
      </c>
      <c r="C93" s="70" t="str">
        <f>IF(OR($B93-C$5&gt;74, $B93-C$5=73, $B93-C$5=1, $B93-C$5&lt;0),"",ROUND(($B93-C$5)*'수학 표준점수 테이블'!$H$10+C$5*'수학 표준점수 테이블'!$H$12+'수학 표준점수 테이블'!$H$15,0))</f>
        <v/>
      </c>
      <c r="D93" s="70" t="str">
        <f>IF(OR($B93-D$5&gt;74, $B93-D$5=73, $B93-D$5=1, $B93-D$5&lt;0),"",ROUND(($B93-D$5)*'수학 표준점수 테이블'!$H$10+D$5*'수학 표준점수 테이블'!$H$12+'수학 표준점수 테이블'!$H$15,0))</f>
        <v/>
      </c>
      <c r="E93" s="70" t="str">
        <f>IF(OR($B93-E$5&gt;74, $B93-E$5=73, $B93-E$5=1, $B93-E$5&lt;0),"",ROUND(($B93-E$5)*'수학 표준점수 테이블'!$H$10+E$5*'수학 표준점수 테이블'!$H$12+'수학 표준점수 테이블'!$H$15,0))</f>
        <v/>
      </c>
      <c r="F93" s="70" t="str">
        <f>IF(OR($B93-F$5&gt;74, $B93-F$5=73, $B93-F$5=1, $B93-F$5&lt;0),"",ROUND(($B93-F$5)*'수학 표준점수 테이블'!$H$10+F$5*'수학 표준점수 테이블'!$H$12+'수학 표준점수 테이블'!$H$15,0))</f>
        <v/>
      </c>
      <c r="G93" s="70" t="str">
        <f>IF(OR($B93-G$5&gt;74, $B93-G$5=73, $B93-G$5=1, $B93-G$5&lt;0),"",ROUND(($B93-G$5)*'수학 표준점수 테이블'!$H$10+G$5*'수학 표준점수 테이블'!$H$12+'수학 표준점수 테이블'!$H$15,0))</f>
        <v/>
      </c>
      <c r="H93" s="70" t="str">
        <f>IF(OR($B93-H$5&gt;74, $B93-H$5=73, $B93-H$5=1, $B93-H$5&lt;0),"",ROUND(($B93-H$5)*'수학 표준점수 테이블'!$H$10+H$5*'수학 표준점수 테이블'!$H$12+'수학 표준점수 테이블'!$H$15,0))</f>
        <v/>
      </c>
      <c r="I93" s="70" t="str">
        <f>IF(OR($B93-I$5&gt;74, $B93-I$5=73, $B93-I$5=1, $B93-I$5&lt;0),"",ROUND(($B93-I$5)*'수학 표준점수 테이블'!$H$10+I$5*'수학 표준점수 테이블'!$H$12+'수학 표준점수 테이블'!$H$15,0))</f>
        <v/>
      </c>
      <c r="J93" s="70" t="str">
        <f>IF(OR($B93-J$5&gt;74, $B93-J$5=73, $B93-J$5=1, $B93-J$5&lt;0),"",ROUND(($B93-J$5)*'수학 표준점수 테이블'!$H$10+J$5*'수학 표준점수 테이블'!$H$12+'수학 표준점수 테이블'!$H$15,0))</f>
        <v/>
      </c>
      <c r="K93" s="70" t="str">
        <f>IF(OR($B93-K$5&gt;74, $B93-K$5=73, $B93-K$5=1, $B93-K$5&lt;0),"",ROUND(($B93-K$5)*'수학 표준점수 테이블'!$H$10+K$5*'수학 표준점수 테이블'!$H$12+'수학 표준점수 테이블'!$H$15,0))</f>
        <v/>
      </c>
      <c r="L93" s="70" t="str">
        <f>IF(OR($B93-L$5&gt;74, $B93-L$5=73, $B93-L$5=1, $B93-L$5&lt;0),"",ROUND(($B93-L$5)*'수학 표준점수 테이블'!$H$10+L$5*'수학 표준점수 테이블'!$H$12+'수학 표준점수 테이블'!$H$15,0))</f>
        <v/>
      </c>
      <c r="M93" s="70" t="str">
        <f>IF(OR($B93-M$5&gt;74, $B93-M$5=73, $B93-M$5=1, $B93-M$5&lt;0),"",ROUND(($B93-M$5)*'수학 표준점수 테이블'!$H$10+M$5*'수학 표준점수 테이블'!$H$12+'수학 표준점수 테이블'!$H$15,0))</f>
        <v/>
      </c>
      <c r="N93" s="70" t="str">
        <f>IF(OR($B93-N$5&gt;74, $B93-N$5=73, $B93-N$5=1, $B93-N$5&lt;0),"",ROUND(($B93-N$5)*'수학 표준점수 테이블'!$H$10+N$5*'수학 표준점수 테이블'!$H$12+'수학 표준점수 테이블'!$H$15,0))</f>
        <v/>
      </c>
      <c r="O93" s="70">
        <f>IF(OR($B93-O$5&gt;74, $B93-O$5=73, $B93-O$5=1, $B93-O$5&lt;0),"",ROUND(($B93-O$5)*'수학 표준점수 테이블'!$H$10+O$5*'수학 표준점수 테이블'!$H$12+'수학 표준점수 테이블'!$H$15,0))</f>
        <v>76</v>
      </c>
      <c r="P93" s="70" t="str">
        <f>IF(OR($B93-P$5&gt;74, $B93-P$5=73, $B93-P$5=1, $B93-P$5&lt;0),"",ROUND(($B93-P$5)*'수학 표준점수 테이블'!$H$10+P$5*'수학 표준점수 테이블'!$H$12+'수학 표준점수 테이블'!$H$15,0))</f>
        <v/>
      </c>
      <c r="Q93" s="70">
        <f>IF(OR($B93-Q$5&gt;74, $B93-Q$5=73, $B93-Q$5=1, $B93-Q$5&lt;0),"",ROUND(($B93-Q$5)*'수학 표준점수 테이블'!$H$10+Q$5*'수학 표준점수 테이블'!$H$12+'수학 표준점수 테이블'!$H$15,0))</f>
        <v>76</v>
      </c>
      <c r="R93" s="70">
        <f>IF(OR($B93-R$5&gt;74, $B93-R$5=73, $B93-R$5=1, $B93-R$5&lt;0),"",ROUND(($B93-R$5)*'수학 표준점수 테이블'!$H$10+R$5*'수학 표준점수 테이블'!$H$12+'수학 표준점수 테이블'!$H$15,0))</f>
        <v>76</v>
      </c>
      <c r="S93" s="70">
        <f>IF(OR($B93-S$5&gt;74, $B93-S$5=73, $B93-S$5=1, $B93-S$5&lt;0),"",ROUND(($B93-S$5)*'수학 표준점수 테이블'!$H$10+S$5*'수학 표준점수 테이블'!$H$12+'수학 표준점수 테이블'!$H$15,0))</f>
        <v>76</v>
      </c>
      <c r="T93" s="70">
        <f>IF(OR($B93-T$5&gt;74, $B93-T$5=73, $B93-T$5=1, $B93-T$5&lt;0),"",ROUND(($B93-T$5)*'수학 표준점수 테이블'!$H$10+T$5*'수학 표준점수 테이블'!$H$12+'수학 표준점수 테이블'!$H$15,0))</f>
        <v>76</v>
      </c>
      <c r="U93" s="70">
        <f>IF(OR($B93-U$5&gt;74, $B93-U$5=73, $B93-U$5=1, $B93-U$5&lt;0),"",ROUND(($B93-U$5)*'수학 표준점수 테이블'!$H$10+U$5*'수학 표준점수 테이블'!$H$12+'수학 표준점수 테이블'!$H$15,0))</f>
        <v>76</v>
      </c>
      <c r="V93" s="70">
        <f>IF(OR($B93-V$5&gt;74, $B93-V$5=73, $B93-V$5=1, $B93-V$5&lt;0),"",ROUND(($B93-V$5)*'수학 표준점수 테이블'!$H$10+V$5*'수학 표준점수 테이블'!$H$12+'수학 표준점수 테이블'!$H$15,0))</f>
        <v>76</v>
      </c>
      <c r="W93" s="70">
        <f>IF(OR($B93-W$5&gt;74, $B93-W$5=73, $B93-W$5=1, $B93-W$5&lt;0),"",ROUND(($B93-W$5)*'수학 표준점수 테이블'!$H$10+W$5*'수학 표준점수 테이블'!$H$12+'수학 표준점수 테이블'!$H$15,0))</f>
        <v>76</v>
      </c>
      <c r="X93" s="70">
        <f>IF(OR($B93-X$5&gt;74, $B93-X$5=73, $B93-X$5=1, $B93-X$5&lt;0),"",ROUND(($B93-X$5)*'수학 표준점수 테이블'!$H$10+X$5*'수학 표준점수 테이블'!$H$12+'수학 표준점수 테이블'!$H$15,0))</f>
        <v>76</v>
      </c>
      <c r="Y93" s="70">
        <f>IF(OR($B93-Y$5&gt;74, $B93-Y$5=73, $B93-Y$5=1, $B93-Y$5&lt;0),"",ROUND(($B93-Y$5)*'수학 표준점수 테이블'!$H$10+Y$5*'수학 표준점수 테이블'!$H$12+'수학 표준점수 테이블'!$H$15,0))</f>
        <v>76</v>
      </c>
      <c r="Z93" s="70">
        <f>IF(OR($B93-Z$5&gt;74, $B93-Z$5=73, $B93-Z$5=1, $B93-Z$5&lt;0),"",ROUND(($B93-Z$5)*'수학 표준점수 테이블'!$H$10+Z$5*'수학 표준점수 테이블'!$H$12+'수학 표준점수 테이블'!$H$15,0))</f>
        <v>76</v>
      </c>
      <c r="AA93" s="71">
        <f>IF(OR($B93-AA$5&gt;74, $B93-AA$5=73, $B93-AA$5=1, $B93-AA$5&lt;0),"",ROUND(($B93-AA$5)*'수학 표준점수 테이블'!$H$10+AA$5*'수학 표준점수 테이블'!$H$12+'수학 표준점수 테이블'!$H$15,0))</f>
        <v>76</v>
      </c>
      <c r="AB93" s="34"/>
      <c r="AC93" s="34">
        <f t="shared" si="10"/>
        <v>76</v>
      </c>
      <c r="AD93" s="34">
        <f t="shared" si="11"/>
        <v>76</v>
      </c>
      <c r="AE93" s="36">
        <f t="shared" si="12"/>
        <v>76</v>
      </c>
      <c r="AF93" s="36">
        <f t="shared" si="13"/>
        <v>7</v>
      </c>
      <c r="AG93" s="36">
        <f t="shared" si="13"/>
        <v>7</v>
      </c>
      <c r="AH93" s="36">
        <f t="shared" si="14"/>
        <v>7</v>
      </c>
      <c r="AI93" s="194" t="str">
        <f t="shared" si="9"/>
        <v>7등급</v>
      </c>
      <c r="AJ93" s="32" t="e">
        <f>IF(AC93=AD93,VLOOKUP(AE93,'인원 입력 기능'!$B$5:$F$102,6,0), VLOOKUP(AC93,'인원 입력 기능'!$B$5:$F$102,6,0)&amp;" ~ "&amp;VLOOKUP(AD93,'인원 입력 기능'!$B$5:$F$102,6,0))</f>
        <v>#REF!</v>
      </c>
    </row>
    <row r="94" spans="1:36">
      <c r="A94" s="16"/>
      <c r="B94" s="86">
        <v>12</v>
      </c>
      <c r="C94" s="72" t="str">
        <f>IF(OR($B94-C$5&gt;74, $B94-C$5=73, $B94-C$5=1, $B94-C$5&lt;0),"",ROUND(($B94-C$5)*'수학 표준점수 테이블'!$H$10+C$5*'수학 표준점수 테이블'!$H$12+'수학 표준점수 테이블'!$H$15,0))</f>
        <v/>
      </c>
      <c r="D94" s="72" t="str">
        <f>IF(OR($B94-D$5&gt;74, $B94-D$5=73, $B94-D$5=1, $B94-D$5&lt;0),"",ROUND(($B94-D$5)*'수학 표준점수 테이블'!$H$10+D$5*'수학 표준점수 테이블'!$H$12+'수학 표준점수 테이블'!$H$15,0))</f>
        <v/>
      </c>
      <c r="E94" s="72" t="str">
        <f>IF(OR($B94-E$5&gt;74, $B94-E$5=73, $B94-E$5=1, $B94-E$5&lt;0),"",ROUND(($B94-E$5)*'수학 표준점수 테이블'!$H$10+E$5*'수학 표준점수 테이블'!$H$12+'수학 표준점수 테이블'!$H$15,0))</f>
        <v/>
      </c>
      <c r="F94" s="72" t="str">
        <f>IF(OR($B94-F$5&gt;74, $B94-F$5=73, $B94-F$5=1, $B94-F$5&lt;0),"",ROUND(($B94-F$5)*'수학 표준점수 테이블'!$H$10+F$5*'수학 표준점수 테이블'!$H$12+'수학 표준점수 테이블'!$H$15,0))</f>
        <v/>
      </c>
      <c r="G94" s="72" t="str">
        <f>IF(OR($B94-G$5&gt;74, $B94-G$5=73, $B94-G$5=1, $B94-G$5&lt;0),"",ROUND(($B94-G$5)*'수학 표준점수 테이블'!$H$10+G$5*'수학 표준점수 테이블'!$H$12+'수학 표준점수 테이블'!$H$15,0))</f>
        <v/>
      </c>
      <c r="H94" s="72" t="str">
        <f>IF(OR($B94-H$5&gt;74, $B94-H$5=73, $B94-H$5=1, $B94-H$5&lt;0),"",ROUND(($B94-H$5)*'수학 표준점수 테이블'!$H$10+H$5*'수학 표준점수 테이블'!$H$12+'수학 표준점수 테이블'!$H$15,0))</f>
        <v/>
      </c>
      <c r="I94" s="72" t="str">
        <f>IF(OR($B94-I$5&gt;74, $B94-I$5=73, $B94-I$5=1, $B94-I$5&lt;0),"",ROUND(($B94-I$5)*'수학 표준점수 테이블'!$H$10+I$5*'수학 표준점수 테이블'!$H$12+'수학 표준점수 테이블'!$H$15,0))</f>
        <v/>
      </c>
      <c r="J94" s="72" t="str">
        <f>IF(OR($B94-J$5&gt;74, $B94-J$5=73, $B94-J$5=1, $B94-J$5&lt;0),"",ROUND(($B94-J$5)*'수학 표준점수 테이블'!$H$10+J$5*'수학 표준점수 테이블'!$H$12+'수학 표준점수 테이블'!$H$15,0))</f>
        <v/>
      </c>
      <c r="K94" s="72" t="str">
        <f>IF(OR($B94-K$5&gt;74, $B94-K$5=73, $B94-K$5=1, $B94-K$5&lt;0),"",ROUND(($B94-K$5)*'수학 표준점수 테이블'!$H$10+K$5*'수학 표준점수 테이블'!$H$12+'수학 표준점수 테이블'!$H$15,0))</f>
        <v/>
      </c>
      <c r="L94" s="72" t="str">
        <f>IF(OR($B94-L$5&gt;74, $B94-L$5=73, $B94-L$5=1, $B94-L$5&lt;0),"",ROUND(($B94-L$5)*'수학 표준점수 테이블'!$H$10+L$5*'수학 표준점수 테이블'!$H$12+'수학 표준점수 테이블'!$H$15,0))</f>
        <v/>
      </c>
      <c r="M94" s="72" t="str">
        <f>IF(OR($B94-M$5&gt;74, $B94-M$5=73, $B94-M$5=1, $B94-M$5&lt;0),"",ROUND(($B94-M$5)*'수학 표준점수 테이블'!$H$10+M$5*'수학 표준점수 테이블'!$H$12+'수학 표준점수 테이블'!$H$15,0))</f>
        <v/>
      </c>
      <c r="N94" s="72" t="str">
        <f>IF(OR($B94-N$5&gt;74, $B94-N$5=73, $B94-N$5=1, $B94-N$5&lt;0),"",ROUND(($B94-N$5)*'수학 표준점수 테이블'!$H$10+N$5*'수학 표준점수 테이블'!$H$12+'수학 표준점수 테이블'!$H$15,0))</f>
        <v/>
      </c>
      <c r="O94" s="72" t="str">
        <f>IF(OR($B94-O$5&gt;74, $B94-O$5=73, $B94-O$5=1, $B94-O$5&lt;0),"",ROUND(($B94-O$5)*'수학 표준점수 테이블'!$H$10+O$5*'수학 표준점수 테이블'!$H$12+'수학 표준점수 테이블'!$H$15,0))</f>
        <v/>
      </c>
      <c r="P94" s="72">
        <f>IF(OR($B94-P$5&gt;74, $B94-P$5=73, $B94-P$5=1, $B94-P$5&lt;0),"",ROUND(($B94-P$5)*'수학 표준점수 테이블'!$H$10+P$5*'수학 표준점수 테이블'!$H$12+'수학 표준점수 테이블'!$H$15,0))</f>
        <v>75</v>
      </c>
      <c r="Q94" s="72" t="str">
        <f>IF(OR($B94-Q$5&gt;74, $B94-Q$5=73, $B94-Q$5=1, $B94-Q$5&lt;0),"",ROUND(($B94-Q$5)*'수학 표준점수 테이블'!$H$10+Q$5*'수학 표준점수 테이블'!$H$12+'수학 표준점수 테이블'!$H$15,0))</f>
        <v/>
      </c>
      <c r="R94" s="72">
        <f>IF(OR($B94-R$5&gt;74, $B94-R$5=73, $B94-R$5=1, $B94-R$5&lt;0),"",ROUND(($B94-R$5)*'수학 표준점수 테이블'!$H$10+R$5*'수학 표준점수 테이블'!$H$12+'수학 표준점수 테이블'!$H$15,0))</f>
        <v>75</v>
      </c>
      <c r="S94" s="72">
        <f>IF(OR($B94-S$5&gt;74, $B94-S$5=73, $B94-S$5=1, $B94-S$5&lt;0),"",ROUND(($B94-S$5)*'수학 표준점수 테이블'!$H$10+S$5*'수학 표준점수 테이블'!$H$12+'수학 표준점수 테이블'!$H$15,0))</f>
        <v>75</v>
      </c>
      <c r="T94" s="72">
        <f>IF(OR($B94-T$5&gt;74, $B94-T$5=73, $B94-T$5=1, $B94-T$5&lt;0),"",ROUND(($B94-T$5)*'수학 표준점수 테이블'!$H$10+T$5*'수학 표준점수 테이블'!$H$12+'수학 표준점수 테이블'!$H$15,0))</f>
        <v>75</v>
      </c>
      <c r="U94" s="72">
        <f>IF(OR($B94-U$5&gt;74, $B94-U$5=73, $B94-U$5=1, $B94-U$5&lt;0),"",ROUND(($B94-U$5)*'수학 표준점수 테이블'!$H$10+U$5*'수학 표준점수 테이블'!$H$12+'수학 표준점수 테이블'!$H$15,0))</f>
        <v>75</v>
      </c>
      <c r="V94" s="72">
        <f>IF(OR($B94-V$5&gt;74, $B94-V$5=73, $B94-V$5=1, $B94-V$5&lt;0),"",ROUND(($B94-V$5)*'수학 표준점수 테이블'!$H$10+V$5*'수학 표준점수 테이블'!$H$12+'수학 표준점수 테이블'!$H$15,0))</f>
        <v>75</v>
      </c>
      <c r="W94" s="72">
        <f>IF(OR($B94-W$5&gt;74, $B94-W$5=73, $B94-W$5=1, $B94-W$5&lt;0),"",ROUND(($B94-W$5)*'수학 표준점수 테이블'!$H$10+W$5*'수학 표준점수 테이블'!$H$12+'수학 표준점수 테이블'!$H$15,0))</f>
        <v>75</v>
      </c>
      <c r="X94" s="72">
        <f>IF(OR($B94-X$5&gt;74, $B94-X$5=73, $B94-X$5=1, $B94-X$5&lt;0),"",ROUND(($B94-X$5)*'수학 표준점수 테이블'!$H$10+X$5*'수학 표준점수 테이블'!$H$12+'수학 표준점수 테이블'!$H$15,0))</f>
        <v>75</v>
      </c>
      <c r="Y94" s="72">
        <f>IF(OR($B94-Y$5&gt;74, $B94-Y$5=73, $B94-Y$5=1, $B94-Y$5&lt;0),"",ROUND(($B94-Y$5)*'수학 표준점수 테이블'!$H$10+Y$5*'수학 표준점수 테이블'!$H$12+'수학 표준점수 테이블'!$H$15,0))</f>
        <v>75</v>
      </c>
      <c r="Z94" s="72">
        <f>IF(OR($B94-Z$5&gt;74, $B94-Z$5=73, $B94-Z$5=1, $B94-Z$5&lt;0),"",ROUND(($B94-Z$5)*'수학 표준점수 테이블'!$H$10+Z$5*'수학 표준점수 테이블'!$H$12+'수학 표준점수 테이블'!$H$15,0))</f>
        <v>75</v>
      </c>
      <c r="AA94" s="73">
        <f>IF(OR($B94-AA$5&gt;74, $B94-AA$5=73, $B94-AA$5=1, $B94-AA$5&lt;0),"",ROUND(($B94-AA$5)*'수학 표준점수 테이블'!$H$10+AA$5*'수학 표준점수 테이블'!$H$12+'수학 표준점수 테이블'!$H$15,0))</f>
        <v>75</v>
      </c>
      <c r="AB94" s="34"/>
      <c r="AC94" s="34">
        <f t="shared" si="10"/>
        <v>75</v>
      </c>
      <c r="AD94" s="34">
        <f t="shared" si="11"/>
        <v>75</v>
      </c>
      <c r="AE94" s="36">
        <f t="shared" si="12"/>
        <v>75</v>
      </c>
      <c r="AF94" s="36">
        <f t="shared" si="13"/>
        <v>7</v>
      </c>
      <c r="AG94" s="36">
        <f t="shared" si="13"/>
        <v>7</v>
      </c>
      <c r="AH94" s="36">
        <f t="shared" si="14"/>
        <v>7</v>
      </c>
      <c r="AI94" s="194" t="str">
        <f t="shared" si="9"/>
        <v>7등급</v>
      </c>
      <c r="AJ94" s="32" t="e">
        <f>IF(AC94=AD94,VLOOKUP(AE94,'인원 입력 기능'!$B$5:$F$102,6,0), VLOOKUP(AC94,'인원 입력 기능'!$B$5:$F$102,6,0)&amp;" ~ "&amp;VLOOKUP(AD94,'인원 입력 기능'!$B$5:$F$102,6,0))</f>
        <v>#REF!</v>
      </c>
    </row>
    <row r="95" spans="1:36">
      <c r="A95" s="16"/>
      <c r="B95" s="86">
        <v>11</v>
      </c>
      <c r="C95" s="72" t="str">
        <f>IF(OR($B95-C$5&gt;74, $B95-C$5=73, $B95-C$5=1, $B95-C$5&lt;0),"",ROUND(($B95-C$5)*'수학 표준점수 테이블'!$H$10+C$5*'수학 표준점수 테이블'!$H$12+'수학 표준점수 테이블'!$H$15,0))</f>
        <v/>
      </c>
      <c r="D95" s="72" t="str">
        <f>IF(OR($B95-D$5&gt;74, $B95-D$5=73, $B95-D$5=1, $B95-D$5&lt;0),"",ROUND(($B95-D$5)*'수학 표준점수 테이블'!$H$10+D$5*'수학 표준점수 테이블'!$H$12+'수학 표준점수 테이블'!$H$15,0))</f>
        <v/>
      </c>
      <c r="E95" s="72" t="str">
        <f>IF(OR($B95-E$5&gt;74, $B95-E$5=73, $B95-E$5=1, $B95-E$5&lt;0),"",ROUND(($B95-E$5)*'수학 표준점수 테이블'!$H$10+E$5*'수학 표준점수 테이블'!$H$12+'수학 표준점수 테이블'!$H$15,0))</f>
        <v/>
      </c>
      <c r="F95" s="72" t="str">
        <f>IF(OR($B95-F$5&gt;74, $B95-F$5=73, $B95-F$5=1, $B95-F$5&lt;0),"",ROUND(($B95-F$5)*'수학 표준점수 테이블'!$H$10+F$5*'수학 표준점수 테이블'!$H$12+'수학 표준점수 테이블'!$H$15,0))</f>
        <v/>
      </c>
      <c r="G95" s="72" t="str">
        <f>IF(OR($B95-G$5&gt;74, $B95-G$5=73, $B95-G$5=1, $B95-G$5&lt;0),"",ROUND(($B95-G$5)*'수학 표준점수 테이블'!$H$10+G$5*'수학 표준점수 테이블'!$H$12+'수학 표준점수 테이블'!$H$15,0))</f>
        <v/>
      </c>
      <c r="H95" s="72" t="str">
        <f>IF(OR($B95-H$5&gt;74, $B95-H$5=73, $B95-H$5=1, $B95-H$5&lt;0),"",ROUND(($B95-H$5)*'수학 표준점수 테이블'!$H$10+H$5*'수학 표준점수 테이블'!$H$12+'수학 표준점수 테이블'!$H$15,0))</f>
        <v/>
      </c>
      <c r="I95" s="72" t="str">
        <f>IF(OR($B95-I$5&gt;74, $B95-I$5=73, $B95-I$5=1, $B95-I$5&lt;0),"",ROUND(($B95-I$5)*'수학 표준점수 테이블'!$H$10+I$5*'수학 표준점수 테이블'!$H$12+'수학 표준점수 테이블'!$H$15,0))</f>
        <v/>
      </c>
      <c r="J95" s="72" t="str">
        <f>IF(OR($B95-J$5&gt;74, $B95-J$5=73, $B95-J$5=1, $B95-J$5&lt;0),"",ROUND(($B95-J$5)*'수학 표준점수 테이블'!$H$10+J$5*'수학 표준점수 테이블'!$H$12+'수학 표준점수 테이블'!$H$15,0))</f>
        <v/>
      </c>
      <c r="K95" s="72" t="str">
        <f>IF(OR($B95-K$5&gt;74, $B95-K$5=73, $B95-K$5=1, $B95-K$5&lt;0),"",ROUND(($B95-K$5)*'수학 표준점수 테이블'!$H$10+K$5*'수학 표준점수 테이블'!$H$12+'수학 표준점수 테이블'!$H$15,0))</f>
        <v/>
      </c>
      <c r="L95" s="72" t="str">
        <f>IF(OR($B95-L$5&gt;74, $B95-L$5=73, $B95-L$5=1, $B95-L$5&lt;0),"",ROUND(($B95-L$5)*'수학 표준점수 테이블'!$H$10+L$5*'수학 표준점수 테이블'!$H$12+'수학 표준점수 테이블'!$H$15,0))</f>
        <v/>
      </c>
      <c r="M95" s="72" t="str">
        <f>IF(OR($B95-M$5&gt;74, $B95-M$5=73, $B95-M$5=1, $B95-M$5&lt;0),"",ROUND(($B95-M$5)*'수학 표준점수 테이블'!$H$10+M$5*'수학 표준점수 테이블'!$H$12+'수학 표준점수 테이블'!$H$15,0))</f>
        <v/>
      </c>
      <c r="N95" s="72" t="str">
        <f>IF(OR($B95-N$5&gt;74, $B95-N$5=73, $B95-N$5=1, $B95-N$5&lt;0),"",ROUND(($B95-N$5)*'수학 표준점수 테이블'!$H$10+N$5*'수학 표준점수 테이블'!$H$12+'수학 표준점수 테이블'!$H$15,0))</f>
        <v/>
      </c>
      <c r="O95" s="72" t="str">
        <f>IF(OR($B95-O$5&gt;74, $B95-O$5=73, $B95-O$5=1, $B95-O$5&lt;0),"",ROUND(($B95-O$5)*'수학 표준점수 테이블'!$H$10+O$5*'수학 표준점수 테이블'!$H$12+'수학 표준점수 테이블'!$H$15,0))</f>
        <v/>
      </c>
      <c r="P95" s="72" t="str">
        <f>IF(OR($B95-P$5&gt;74, $B95-P$5=73, $B95-P$5=1, $B95-P$5&lt;0),"",ROUND(($B95-P$5)*'수학 표준점수 테이블'!$H$10+P$5*'수학 표준점수 테이블'!$H$12+'수학 표준점수 테이블'!$H$15,0))</f>
        <v/>
      </c>
      <c r="Q95" s="72">
        <f>IF(OR($B95-Q$5&gt;74, $B95-Q$5=73, $B95-Q$5=1, $B95-Q$5&lt;0),"",ROUND(($B95-Q$5)*'수학 표준점수 테이블'!$H$10+Q$5*'수학 표준점수 테이블'!$H$12+'수학 표준점수 테이블'!$H$15,0))</f>
        <v>74</v>
      </c>
      <c r="R95" s="72" t="str">
        <f>IF(OR($B95-R$5&gt;74, $B95-R$5=73, $B95-R$5=1, $B95-R$5&lt;0),"",ROUND(($B95-R$5)*'수학 표준점수 테이블'!$H$10+R$5*'수학 표준점수 테이블'!$H$12+'수학 표준점수 테이블'!$H$15,0))</f>
        <v/>
      </c>
      <c r="S95" s="72">
        <f>IF(OR($B95-S$5&gt;74, $B95-S$5=73, $B95-S$5=1, $B95-S$5&lt;0),"",ROUND(($B95-S$5)*'수학 표준점수 테이블'!$H$10+S$5*'수학 표준점수 테이블'!$H$12+'수학 표준점수 테이블'!$H$15,0))</f>
        <v>74</v>
      </c>
      <c r="T95" s="72">
        <f>IF(OR($B95-T$5&gt;74, $B95-T$5=73, $B95-T$5=1, $B95-T$5&lt;0),"",ROUND(($B95-T$5)*'수학 표준점수 테이블'!$H$10+T$5*'수학 표준점수 테이블'!$H$12+'수학 표준점수 테이블'!$H$15,0))</f>
        <v>74</v>
      </c>
      <c r="U95" s="72">
        <f>IF(OR($B95-U$5&gt;74, $B95-U$5=73, $B95-U$5=1, $B95-U$5&lt;0),"",ROUND(($B95-U$5)*'수학 표준점수 테이블'!$H$10+U$5*'수학 표준점수 테이블'!$H$12+'수학 표준점수 테이블'!$H$15,0))</f>
        <v>74</v>
      </c>
      <c r="V95" s="72">
        <f>IF(OR($B95-V$5&gt;74, $B95-V$5=73, $B95-V$5=1, $B95-V$5&lt;0),"",ROUND(($B95-V$5)*'수학 표준점수 테이블'!$H$10+V$5*'수학 표준점수 테이블'!$H$12+'수학 표준점수 테이블'!$H$15,0))</f>
        <v>74</v>
      </c>
      <c r="W95" s="72">
        <f>IF(OR($B95-W$5&gt;74, $B95-W$5=73, $B95-W$5=1, $B95-W$5&lt;0),"",ROUND(($B95-W$5)*'수학 표준점수 테이블'!$H$10+W$5*'수학 표준점수 테이블'!$H$12+'수학 표준점수 테이블'!$H$15,0))</f>
        <v>74</v>
      </c>
      <c r="X95" s="72">
        <f>IF(OR($B95-X$5&gt;74, $B95-X$5=73, $B95-X$5=1, $B95-X$5&lt;0),"",ROUND(($B95-X$5)*'수학 표준점수 테이블'!$H$10+X$5*'수학 표준점수 테이블'!$H$12+'수학 표준점수 테이블'!$H$15,0))</f>
        <v>74</v>
      </c>
      <c r="Y95" s="72">
        <f>IF(OR($B95-Y$5&gt;74, $B95-Y$5=73, $B95-Y$5=1, $B95-Y$5&lt;0),"",ROUND(($B95-Y$5)*'수학 표준점수 테이블'!$H$10+Y$5*'수학 표준점수 테이블'!$H$12+'수학 표준점수 테이블'!$H$15,0))</f>
        <v>74</v>
      </c>
      <c r="Z95" s="72">
        <f>IF(OR($B95-Z$5&gt;74, $B95-Z$5=73, $B95-Z$5=1, $B95-Z$5&lt;0),"",ROUND(($B95-Z$5)*'수학 표준점수 테이블'!$H$10+Z$5*'수학 표준점수 테이블'!$H$12+'수학 표준점수 테이블'!$H$15,0))</f>
        <v>74</v>
      </c>
      <c r="AA95" s="73">
        <f>IF(OR($B95-AA$5&gt;74, $B95-AA$5=73, $B95-AA$5=1, $B95-AA$5&lt;0),"",ROUND(($B95-AA$5)*'수학 표준점수 테이블'!$H$10+AA$5*'수학 표준점수 테이블'!$H$12+'수학 표준점수 테이블'!$H$15,0))</f>
        <v>74</v>
      </c>
      <c r="AB95" s="34"/>
      <c r="AC95" s="34">
        <f t="shared" si="10"/>
        <v>74</v>
      </c>
      <c r="AD95" s="34">
        <f t="shared" si="11"/>
        <v>74</v>
      </c>
      <c r="AE95" s="36">
        <f t="shared" si="12"/>
        <v>74</v>
      </c>
      <c r="AF95" s="36">
        <f t="shared" si="13"/>
        <v>8</v>
      </c>
      <c r="AG95" s="36">
        <f t="shared" si="13"/>
        <v>8</v>
      </c>
      <c r="AH95" s="36">
        <f t="shared" si="14"/>
        <v>8</v>
      </c>
      <c r="AI95" s="194" t="str">
        <f t="shared" si="9"/>
        <v>8등급</v>
      </c>
      <c r="AJ95" s="32" t="e">
        <f>IF(AC95=AD95,VLOOKUP(AE95,'인원 입력 기능'!$B$5:$F$102,6,0), VLOOKUP(AC95,'인원 입력 기능'!$B$5:$F$102,6,0)&amp;" ~ "&amp;VLOOKUP(AD95,'인원 입력 기능'!$B$5:$F$102,6,0))</f>
        <v>#REF!</v>
      </c>
    </row>
    <row r="96" spans="1:36">
      <c r="A96" s="16"/>
      <c r="B96" s="86">
        <v>10</v>
      </c>
      <c r="C96" s="72" t="str">
        <f>IF(OR($B96-C$5&gt;74, $B96-C$5=73, $B96-C$5=1, $B96-C$5&lt;0),"",ROUND(($B96-C$5)*'수학 표준점수 테이블'!$H$10+C$5*'수학 표준점수 테이블'!$H$12+'수학 표준점수 테이블'!$H$15,0))</f>
        <v/>
      </c>
      <c r="D96" s="72" t="str">
        <f>IF(OR($B96-D$5&gt;74, $B96-D$5=73, $B96-D$5=1, $B96-D$5&lt;0),"",ROUND(($B96-D$5)*'수학 표준점수 테이블'!$H$10+D$5*'수학 표준점수 테이블'!$H$12+'수학 표준점수 테이블'!$H$15,0))</f>
        <v/>
      </c>
      <c r="E96" s="72" t="str">
        <f>IF(OR($B96-E$5&gt;74, $B96-E$5=73, $B96-E$5=1, $B96-E$5&lt;0),"",ROUND(($B96-E$5)*'수학 표준점수 테이블'!$H$10+E$5*'수학 표준점수 테이블'!$H$12+'수학 표준점수 테이블'!$H$15,0))</f>
        <v/>
      </c>
      <c r="F96" s="72" t="str">
        <f>IF(OR($B96-F$5&gt;74, $B96-F$5=73, $B96-F$5=1, $B96-F$5&lt;0),"",ROUND(($B96-F$5)*'수학 표준점수 테이블'!$H$10+F$5*'수학 표준점수 테이블'!$H$12+'수학 표준점수 테이블'!$H$15,0))</f>
        <v/>
      </c>
      <c r="G96" s="72" t="str">
        <f>IF(OR($B96-G$5&gt;74, $B96-G$5=73, $B96-G$5=1, $B96-G$5&lt;0),"",ROUND(($B96-G$5)*'수학 표준점수 테이블'!$H$10+G$5*'수학 표준점수 테이블'!$H$12+'수학 표준점수 테이블'!$H$15,0))</f>
        <v/>
      </c>
      <c r="H96" s="72" t="str">
        <f>IF(OR($B96-H$5&gt;74, $B96-H$5=73, $B96-H$5=1, $B96-H$5&lt;0),"",ROUND(($B96-H$5)*'수학 표준점수 테이블'!$H$10+H$5*'수학 표준점수 테이블'!$H$12+'수학 표준점수 테이블'!$H$15,0))</f>
        <v/>
      </c>
      <c r="I96" s="72" t="str">
        <f>IF(OR($B96-I$5&gt;74, $B96-I$5=73, $B96-I$5=1, $B96-I$5&lt;0),"",ROUND(($B96-I$5)*'수학 표준점수 테이블'!$H$10+I$5*'수학 표준점수 테이블'!$H$12+'수학 표준점수 테이블'!$H$15,0))</f>
        <v/>
      </c>
      <c r="J96" s="72" t="str">
        <f>IF(OR($B96-J$5&gt;74, $B96-J$5=73, $B96-J$5=1, $B96-J$5&lt;0),"",ROUND(($B96-J$5)*'수학 표준점수 테이블'!$H$10+J$5*'수학 표준점수 테이블'!$H$12+'수학 표준점수 테이블'!$H$15,0))</f>
        <v/>
      </c>
      <c r="K96" s="72" t="str">
        <f>IF(OR($B96-K$5&gt;74, $B96-K$5=73, $B96-K$5=1, $B96-K$5&lt;0),"",ROUND(($B96-K$5)*'수학 표준점수 테이블'!$H$10+K$5*'수학 표준점수 테이블'!$H$12+'수학 표준점수 테이블'!$H$15,0))</f>
        <v/>
      </c>
      <c r="L96" s="72" t="str">
        <f>IF(OR($B96-L$5&gt;74, $B96-L$5=73, $B96-L$5=1, $B96-L$5&lt;0),"",ROUND(($B96-L$5)*'수학 표준점수 테이블'!$H$10+L$5*'수학 표준점수 테이블'!$H$12+'수학 표준점수 테이블'!$H$15,0))</f>
        <v/>
      </c>
      <c r="M96" s="72" t="str">
        <f>IF(OR($B96-M$5&gt;74, $B96-M$5=73, $B96-M$5=1, $B96-M$5&lt;0),"",ROUND(($B96-M$5)*'수학 표준점수 테이블'!$H$10+M$5*'수학 표준점수 테이블'!$H$12+'수학 표준점수 테이블'!$H$15,0))</f>
        <v/>
      </c>
      <c r="N96" s="72" t="str">
        <f>IF(OR($B96-N$5&gt;74, $B96-N$5=73, $B96-N$5=1, $B96-N$5&lt;0),"",ROUND(($B96-N$5)*'수학 표준점수 테이블'!$H$10+N$5*'수학 표준점수 테이블'!$H$12+'수학 표준점수 테이블'!$H$15,0))</f>
        <v/>
      </c>
      <c r="O96" s="72" t="str">
        <f>IF(OR($B96-O$5&gt;74, $B96-O$5=73, $B96-O$5=1, $B96-O$5&lt;0),"",ROUND(($B96-O$5)*'수학 표준점수 테이블'!$H$10+O$5*'수학 표준점수 테이블'!$H$12+'수학 표준점수 테이블'!$H$15,0))</f>
        <v/>
      </c>
      <c r="P96" s="72" t="str">
        <f>IF(OR($B96-P$5&gt;74, $B96-P$5=73, $B96-P$5=1, $B96-P$5&lt;0),"",ROUND(($B96-P$5)*'수학 표준점수 테이블'!$H$10+P$5*'수학 표준점수 테이블'!$H$12+'수학 표준점수 테이블'!$H$15,0))</f>
        <v/>
      </c>
      <c r="Q96" s="72" t="str">
        <f>IF(OR($B96-Q$5&gt;74, $B96-Q$5=73, $B96-Q$5=1, $B96-Q$5&lt;0),"",ROUND(($B96-Q$5)*'수학 표준점수 테이블'!$H$10+Q$5*'수학 표준점수 테이블'!$H$12+'수학 표준점수 테이블'!$H$15,0))</f>
        <v/>
      </c>
      <c r="R96" s="72">
        <f>IF(OR($B96-R$5&gt;74, $B96-R$5=73, $B96-R$5=1, $B96-R$5&lt;0),"",ROUND(($B96-R$5)*'수학 표준점수 테이블'!$H$10+R$5*'수학 표준점수 테이블'!$H$12+'수학 표준점수 테이블'!$H$15,0))</f>
        <v>74</v>
      </c>
      <c r="S96" s="72" t="str">
        <f>IF(OR($B96-S$5&gt;74, $B96-S$5=73, $B96-S$5=1, $B96-S$5&lt;0),"",ROUND(($B96-S$5)*'수학 표준점수 테이블'!$H$10+S$5*'수학 표준점수 테이블'!$H$12+'수학 표준점수 테이블'!$H$15,0))</f>
        <v/>
      </c>
      <c r="T96" s="72">
        <f>IF(OR($B96-T$5&gt;74, $B96-T$5=73, $B96-T$5=1, $B96-T$5&lt;0),"",ROUND(($B96-T$5)*'수학 표준점수 테이블'!$H$10+T$5*'수학 표준점수 테이블'!$H$12+'수학 표준점수 테이블'!$H$15,0))</f>
        <v>73</v>
      </c>
      <c r="U96" s="72">
        <f>IF(OR($B96-U$5&gt;74, $B96-U$5=73, $B96-U$5=1, $B96-U$5&lt;0),"",ROUND(($B96-U$5)*'수학 표준점수 테이블'!$H$10+U$5*'수학 표준점수 테이블'!$H$12+'수학 표준점수 테이블'!$H$15,0))</f>
        <v>73</v>
      </c>
      <c r="V96" s="72">
        <f>IF(OR($B96-V$5&gt;74, $B96-V$5=73, $B96-V$5=1, $B96-V$5&lt;0),"",ROUND(($B96-V$5)*'수학 표준점수 테이블'!$H$10+V$5*'수학 표준점수 테이블'!$H$12+'수학 표준점수 테이블'!$H$15,0))</f>
        <v>73</v>
      </c>
      <c r="W96" s="72">
        <f>IF(OR($B96-W$5&gt;74, $B96-W$5=73, $B96-W$5=1, $B96-W$5&lt;0),"",ROUND(($B96-W$5)*'수학 표준점수 테이블'!$H$10+W$5*'수학 표준점수 테이블'!$H$12+'수학 표준점수 테이블'!$H$15,0))</f>
        <v>73</v>
      </c>
      <c r="X96" s="72">
        <f>IF(OR($B96-X$5&gt;74, $B96-X$5=73, $B96-X$5=1, $B96-X$5&lt;0),"",ROUND(($B96-X$5)*'수학 표준점수 테이블'!$H$10+X$5*'수학 표준점수 테이블'!$H$12+'수학 표준점수 테이블'!$H$15,0))</f>
        <v>73</v>
      </c>
      <c r="Y96" s="72">
        <f>IF(OR($B96-Y$5&gt;74, $B96-Y$5=73, $B96-Y$5=1, $B96-Y$5&lt;0),"",ROUND(($B96-Y$5)*'수학 표준점수 테이블'!$H$10+Y$5*'수학 표준점수 테이블'!$H$12+'수학 표준점수 테이블'!$H$15,0))</f>
        <v>73</v>
      </c>
      <c r="Z96" s="72">
        <f>IF(OR($B96-Z$5&gt;74, $B96-Z$5=73, $B96-Z$5=1, $B96-Z$5&lt;0),"",ROUND(($B96-Z$5)*'수학 표준점수 테이블'!$H$10+Z$5*'수학 표준점수 테이블'!$H$12+'수학 표준점수 테이블'!$H$15,0))</f>
        <v>73</v>
      </c>
      <c r="AA96" s="73">
        <f>IF(OR($B96-AA$5&gt;74, $B96-AA$5=73, $B96-AA$5=1, $B96-AA$5&lt;0),"",ROUND(($B96-AA$5)*'수학 표준점수 테이블'!$H$10+AA$5*'수학 표준점수 테이블'!$H$12+'수학 표준점수 테이블'!$H$15,0))</f>
        <v>73</v>
      </c>
      <c r="AB96" s="34"/>
      <c r="AC96" s="34">
        <f t="shared" si="10"/>
        <v>73</v>
      </c>
      <c r="AD96" s="34">
        <f t="shared" si="11"/>
        <v>74</v>
      </c>
      <c r="AE96" s="36" t="str">
        <f t="shared" si="12"/>
        <v>73 ~ 74</v>
      </c>
      <c r="AF96" s="36">
        <f t="shared" si="13"/>
        <v>8</v>
      </c>
      <c r="AG96" s="36">
        <f t="shared" si="13"/>
        <v>8</v>
      </c>
      <c r="AH96" s="36">
        <f t="shared" si="14"/>
        <v>8</v>
      </c>
      <c r="AI96" s="194" t="str">
        <f t="shared" si="9"/>
        <v>8등급</v>
      </c>
      <c r="AJ96" s="32" t="e">
        <f>IF(AC96=AD96,VLOOKUP(AE96,'인원 입력 기능'!$B$5:$F$102,6,0), VLOOKUP(AC96,'인원 입력 기능'!$B$5:$F$102,6,0)&amp;" ~ "&amp;VLOOKUP(AD96,'인원 입력 기능'!$B$5:$F$102,6,0))</f>
        <v>#REF!</v>
      </c>
    </row>
    <row r="97" spans="1:36">
      <c r="A97" s="16"/>
      <c r="B97" s="86">
        <v>9</v>
      </c>
      <c r="C97" s="72" t="str">
        <f>IF(OR($B97-C$5&gt;74, $B97-C$5=73, $B97-C$5=1, $B97-C$5&lt;0),"",ROUND(($B97-C$5)*'수학 표준점수 테이블'!$H$10+C$5*'수학 표준점수 테이블'!$H$12+'수학 표준점수 테이블'!$H$15,0))</f>
        <v/>
      </c>
      <c r="D97" s="72" t="str">
        <f>IF(OR($B97-D$5&gt;74, $B97-D$5=73, $B97-D$5=1, $B97-D$5&lt;0),"",ROUND(($B97-D$5)*'수학 표준점수 테이블'!$H$10+D$5*'수학 표준점수 테이블'!$H$12+'수학 표준점수 테이블'!$H$15,0))</f>
        <v/>
      </c>
      <c r="E97" s="72" t="str">
        <f>IF(OR($B97-E$5&gt;74, $B97-E$5=73, $B97-E$5=1, $B97-E$5&lt;0),"",ROUND(($B97-E$5)*'수학 표준점수 테이블'!$H$10+E$5*'수학 표준점수 테이블'!$H$12+'수학 표준점수 테이블'!$H$15,0))</f>
        <v/>
      </c>
      <c r="F97" s="72" t="str">
        <f>IF(OR($B97-F$5&gt;74, $B97-F$5=73, $B97-F$5=1, $B97-F$5&lt;0),"",ROUND(($B97-F$5)*'수학 표준점수 테이블'!$H$10+F$5*'수학 표준점수 테이블'!$H$12+'수학 표준점수 테이블'!$H$15,0))</f>
        <v/>
      </c>
      <c r="G97" s="72" t="str">
        <f>IF(OR($B97-G$5&gt;74, $B97-G$5=73, $B97-G$5=1, $B97-G$5&lt;0),"",ROUND(($B97-G$5)*'수학 표준점수 테이블'!$H$10+G$5*'수학 표준점수 테이블'!$H$12+'수학 표준점수 테이블'!$H$15,0))</f>
        <v/>
      </c>
      <c r="H97" s="72" t="str">
        <f>IF(OR($B97-H$5&gt;74, $B97-H$5=73, $B97-H$5=1, $B97-H$5&lt;0),"",ROUND(($B97-H$5)*'수학 표준점수 테이블'!$H$10+H$5*'수학 표준점수 테이블'!$H$12+'수학 표준점수 테이블'!$H$15,0))</f>
        <v/>
      </c>
      <c r="I97" s="72" t="str">
        <f>IF(OR($B97-I$5&gt;74, $B97-I$5=73, $B97-I$5=1, $B97-I$5&lt;0),"",ROUND(($B97-I$5)*'수학 표준점수 테이블'!$H$10+I$5*'수학 표준점수 테이블'!$H$12+'수학 표준점수 테이블'!$H$15,0))</f>
        <v/>
      </c>
      <c r="J97" s="72" t="str">
        <f>IF(OR($B97-J$5&gt;74, $B97-J$5=73, $B97-J$5=1, $B97-J$5&lt;0),"",ROUND(($B97-J$5)*'수학 표준점수 테이블'!$H$10+J$5*'수학 표준점수 테이블'!$H$12+'수학 표준점수 테이블'!$H$15,0))</f>
        <v/>
      </c>
      <c r="K97" s="72" t="str">
        <f>IF(OR($B97-K$5&gt;74, $B97-K$5=73, $B97-K$5=1, $B97-K$5&lt;0),"",ROUND(($B97-K$5)*'수학 표준점수 테이블'!$H$10+K$5*'수학 표준점수 테이블'!$H$12+'수학 표준점수 테이블'!$H$15,0))</f>
        <v/>
      </c>
      <c r="L97" s="72" t="str">
        <f>IF(OR($B97-L$5&gt;74, $B97-L$5=73, $B97-L$5=1, $B97-L$5&lt;0),"",ROUND(($B97-L$5)*'수학 표준점수 테이블'!$H$10+L$5*'수학 표준점수 테이블'!$H$12+'수학 표준점수 테이블'!$H$15,0))</f>
        <v/>
      </c>
      <c r="M97" s="72" t="str">
        <f>IF(OR($B97-M$5&gt;74, $B97-M$5=73, $B97-M$5=1, $B97-M$5&lt;0),"",ROUND(($B97-M$5)*'수학 표준점수 테이블'!$H$10+M$5*'수학 표준점수 테이블'!$H$12+'수학 표준점수 테이블'!$H$15,0))</f>
        <v/>
      </c>
      <c r="N97" s="72" t="str">
        <f>IF(OR($B97-N$5&gt;74, $B97-N$5=73, $B97-N$5=1, $B97-N$5&lt;0),"",ROUND(($B97-N$5)*'수학 표준점수 테이블'!$H$10+N$5*'수학 표준점수 테이블'!$H$12+'수학 표준점수 테이블'!$H$15,0))</f>
        <v/>
      </c>
      <c r="O97" s="72" t="str">
        <f>IF(OR($B97-O$5&gt;74, $B97-O$5=73, $B97-O$5=1, $B97-O$5&lt;0),"",ROUND(($B97-O$5)*'수학 표준점수 테이블'!$H$10+O$5*'수학 표준점수 테이블'!$H$12+'수학 표준점수 테이블'!$H$15,0))</f>
        <v/>
      </c>
      <c r="P97" s="72" t="str">
        <f>IF(OR($B97-P$5&gt;74, $B97-P$5=73, $B97-P$5=1, $B97-P$5&lt;0),"",ROUND(($B97-P$5)*'수학 표준점수 테이블'!$H$10+P$5*'수학 표준점수 테이블'!$H$12+'수학 표준점수 테이블'!$H$15,0))</f>
        <v/>
      </c>
      <c r="Q97" s="72" t="str">
        <f>IF(OR($B97-Q$5&gt;74, $B97-Q$5=73, $B97-Q$5=1, $B97-Q$5&lt;0),"",ROUND(($B97-Q$5)*'수학 표준점수 테이블'!$H$10+Q$5*'수학 표준점수 테이블'!$H$12+'수학 표준점수 테이블'!$H$15,0))</f>
        <v/>
      </c>
      <c r="R97" s="72" t="str">
        <f>IF(OR($B97-R$5&gt;74, $B97-R$5=73, $B97-R$5=1, $B97-R$5&lt;0),"",ROUND(($B97-R$5)*'수학 표준점수 테이블'!$H$10+R$5*'수학 표준점수 테이블'!$H$12+'수학 표준점수 테이블'!$H$15,0))</f>
        <v/>
      </c>
      <c r="S97" s="72">
        <f>IF(OR($B97-S$5&gt;74, $B97-S$5=73, $B97-S$5=1, $B97-S$5&lt;0),"",ROUND(($B97-S$5)*'수학 표준점수 테이블'!$H$10+S$5*'수학 표준점수 테이블'!$H$12+'수학 표준점수 테이블'!$H$15,0))</f>
        <v>73</v>
      </c>
      <c r="T97" s="72" t="str">
        <f>IF(OR($B97-T$5&gt;74, $B97-T$5=73, $B97-T$5=1, $B97-T$5&lt;0),"",ROUND(($B97-T$5)*'수학 표준점수 테이블'!$H$10+T$5*'수학 표준점수 테이블'!$H$12+'수학 표준점수 테이블'!$H$15,0))</f>
        <v/>
      </c>
      <c r="U97" s="72">
        <f>IF(OR($B97-U$5&gt;74, $B97-U$5=73, $B97-U$5=1, $B97-U$5&lt;0),"",ROUND(($B97-U$5)*'수학 표준점수 테이블'!$H$10+U$5*'수학 표준점수 테이블'!$H$12+'수학 표준점수 테이블'!$H$15,0))</f>
        <v>73</v>
      </c>
      <c r="V97" s="72">
        <f>IF(OR($B97-V$5&gt;74, $B97-V$5=73, $B97-V$5=1, $B97-V$5&lt;0),"",ROUND(($B97-V$5)*'수학 표준점수 테이블'!$H$10+V$5*'수학 표준점수 테이블'!$H$12+'수학 표준점수 테이블'!$H$15,0))</f>
        <v>73</v>
      </c>
      <c r="W97" s="72">
        <f>IF(OR($B97-W$5&gt;74, $B97-W$5=73, $B97-W$5=1, $B97-W$5&lt;0),"",ROUND(($B97-W$5)*'수학 표준점수 테이블'!$H$10+W$5*'수학 표준점수 테이블'!$H$12+'수학 표준점수 테이블'!$H$15,0))</f>
        <v>73</v>
      </c>
      <c r="X97" s="72">
        <f>IF(OR($B97-X$5&gt;74, $B97-X$5=73, $B97-X$5=1, $B97-X$5&lt;0),"",ROUND(($B97-X$5)*'수학 표준점수 테이블'!$H$10+X$5*'수학 표준점수 테이블'!$H$12+'수학 표준점수 테이블'!$H$15,0))</f>
        <v>72</v>
      </c>
      <c r="Y97" s="72">
        <f>IF(OR($B97-Y$5&gt;74, $B97-Y$5=73, $B97-Y$5=1, $B97-Y$5&lt;0),"",ROUND(($B97-Y$5)*'수학 표준점수 테이블'!$H$10+Y$5*'수학 표준점수 테이블'!$H$12+'수학 표준점수 테이블'!$H$15,0))</f>
        <v>72</v>
      </c>
      <c r="Z97" s="72">
        <f>IF(OR($B97-Z$5&gt;74, $B97-Z$5=73, $B97-Z$5=1, $B97-Z$5&lt;0),"",ROUND(($B97-Z$5)*'수학 표준점수 테이블'!$H$10+Z$5*'수학 표준점수 테이블'!$H$12+'수학 표준점수 테이블'!$H$15,0))</f>
        <v>72</v>
      </c>
      <c r="AA97" s="73">
        <f>IF(OR($B97-AA$5&gt;74, $B97-AA$5=73, $B97-AA$5=1, $B97-AA$5&lt;0),"",ROUND(($B97-AA$5)*'수학 표준점수 테이블'!$H$10+AA$5*'수학 표준점수 테이블'!$H$12+'수학 표준점수 테이블'!$H$15,0))</f>
        <v>72</v>
      </c>
      <c r="AB97" s="34"/>
      <c r="AC97" s="34">
        <f t="shared" si="10"/>
        <v>72</v>
      </c>
      <c r="AD97" s="34">
        <f t="shared" si="11"/>
        <v>73</v>
      </c>
      <c r="AE97" s="36" t="str">
        <f t="shared" si="12"/>
        <v>72 ~ 73</v>
      </c>
      <c r="AF97" s="36">
        <f t="shared" si="13"/>
        <v>8</v>
      </c>
      <c r="AG97" s="36">
        <f t="shared" si="13"/>
        <v>8</v>
      </c>
      <c r="AH97" s="36">
        <f t="shared" si="14"/>
        <v>8</v>
      </c>
      <c r="AI97" s="194" t="str">
        <f t="shared" si="9"/>
        <v>8등급</v>
      </c>
      <c r="AJ97" s="32" t="e">
        <f>IF(AC97=AD97,VLOOKUP(AE97,'인원 입력 기능'!$B$5:$F$102,6,0), VLOOKUP(AC97,'인원 입력 기능'!$B$5:$F$102,6,0)&amp;" ~ "&amp;VLOOKUP(AD97,'인원 입력 기능'!$B$5:$F$102,6,0))</f>
        <v>#REF!</v>
      </c>
    </row>
    <row r="98" spans="1:36">
      <c r="A98" s="16"/>
      <c r="B98" s="87">
        <v>8</v>
      </c>
      <c r="C98" s="74" t="str">
        <f>IF(OR($B98-C$5&gt;74, $B98-C$5=73, $B98-C$5=1, $B98-C$5&lt;0),"",ROUND(($B98-C$5)*'수학 표준점수 테이블'!$H$10+C$5*'수학 표준점수 테이블'!$H$12+'수학 표준점수 테이블'!$H$15,0))</f>
        <v/>
      </c>
      <c r="D98" s="74" t="str">
        <f>IF(OR($B98-D$5&gt;74, $B98-D$5=73, $B98-D$5=1, $B98-D$5&lt;0),"",ROUND(($B98-D$5)*'수학 표준점수 테이블'!$H$10+D$5*'수학 표준점수 테이블'!$H$12+'수학 표준점수 테이블'!$H$15,0))</f>
        <v/>
      </c>
      <c r="E98" s="74" t="str">
        <f>IF(OR($B98-E$5&gt;74, $B98-E$5=73, $B98-E$5=1, $B98-E$5&lt;0),"",ROUND(($B98-E$5)*'수학 표준점수 테이블'!$H$10+E$5*'수학 표준점수 테이블'!$H$12+'수학 표준점수 테이블'!$H$15,0))</f>
        <v/>
      </c>
      <c r="F98" s="74" t="str">
        <f>IF(OR($B98-F$5&gt;74, $B98-F$5=73, $B98-F$5=1, $B98-F$5&lt;0),"",ROUND(($B98-F$5)*'수학 표준점수 테이블'!$H$10+F$5*'수학 표준점수 테이블'!$H$12+'수학 표준점수 테이블'!$H$15,0))</f>
        <v/>
      </c>
      <c r="G98" s="74" t="str">
        <f>IF(OR($B98-G$5&gt;74, $B98-G$5=73, $B98-G$5=1, $B98-G$5&lt;0),"",ROUND(($B98-G$5)*'수학 표준점수 테이블'!$H$10+G$5*'수학 표준점수 테이블'!$H$12+'수학 표준점수 테이블'!$H$15,0))</f>
        <v/>
      </c>
      <c r="H98" s="74" t="str">
        <f>IF(OR($B98-H$5&gt;74, $B98-H$5=73, $B98-H$5=1, $B98-H$5&lt;0),"",ROUND(($B98-H$5)*'수학 표준점수 테이블'!$H$10+H$5*'수학 표준점수 테이블'!$H$12+'수학 표준점수 테이블'!$H$15,0))</f>
        <v/>
      </c>
      <c r="I98" s="74" t="str">
        <f>IF(OR($B98-I$5&gt;74, $B98-I$5=73, $B98-I$5=1, $B98-I$5&lt;0),"",ROUND(($B98-I$5)*'수학 표준점수 테이블'!$H$10+I$5*'수학 표준점수 테이블'!$H$12+'수학 표준점수 테이블'!$H$15,0))</f>
        <v/>
      </c>
      <c r="J98" s="74" t="str">
        <f>IF(OR($B98-J$5&gt;74, $B98-J$5=73, $B98-J$5=1, $B98-J$5&lt;0),"",ROUND(($B98-J$5)*'수학 표준점수 테이블'!$H$10+J$5*'수학 표준점수 테이블'!$H$12+'수학 표준점수 테이블'!$H$15,0))</f>
        <v/>
      </c>
      <c r="K98" s="74" t="str">
        <f>IF(OR($B98-K$5&gt;74, $B98-K$5=73, $B98-K$5=1, $B98-K$5&lt;0),"",ROUND(($B98-K$5)*'수학 표준점수 테이블'!$H$10+K$5*'수학 표준점수 테이블'!$H$12+'수학 표준점수 테이블'!$H$15,0))</f>
        <v/>
      </c>
      <c r="L98" s="74" t="str">
        <f>IF(OR($B98-L$5&gt;74, $B98-L$5=73, $B98-L$5=1, $B98-L$5&lt;0),"",ROUND(($B98-L$5)*'수학 표준점수 테이블'!$H$10+L$5*'수학 표준점수 테이블'!$H$12+'수학 표준점수 테이블'!$H$15,0))</f>
        <v/>
      </c>
      <c r="M98" s="74" t="str">
        <f>IF(OR($B98-M$5&gt;74, $B98-M$5=73, $B98-M$5=1, $B98-M$5&lt;0),"",ROUND(($B98-M$5)*'수학 표준점수 테이블'!$H$10+M$5*'수학 표준점수 테이블'!$H$12+'수학 표준점수 테이블'!$H$15,0))</f>
        <v/>
      </c>
      <c r="N98" s="74" t="str">
        <f>IF(OR($B98-N$5&gt;74, $B98-N$5=73, $B98-N$5=1, $B98-N$5&lt;0),"",ROUND(($B98-N$5)*'수학 표준점수 테이블'!$H$10+N$5*'수학 표준점수 테이블'!$H$12+'수학 표준점수 테이블'!$H$15,0))</f>
        <v/>
      </c>
      <c r="O98" s="74" t="str">
        <f>IF(OR($B98-O$5&gt;74, $B98-O$5=73, $B98-O$5=1, $B98-O$5&lt;0),"",ROUND(($B98-O$5)*'수학 표준점수 테이블'!$H$10+O$5*'수학 표준점수 테이블'!$H$12+'수학 표준점수 테이블'!$H$15,0))</f>
        <v/>
      </c>
      <c r="P98" s="74" t="str">
        <f>IF(OR($B98-P$5&gt;74, $B98-P$5=73, $B98-P$5=1, $B98-P$5&lt;0),"",ROUND(($B98-P$5)*'수학 표준점수 테이블'!$H$10+P$5*'수학 표준점수 테이블'!$H$12+'수학 표준점수 테이블'!$H$15,0))</f>
        <v/>
      </c>
      <c r="Q98" s="74" t="str">
        <f>IF(OR($B98-Q$5&gt;74, $B98-Q$5=73, $B98-Q$5=1, $B98-Q$5&lt;0),"",ROUND(($B98-Q$5)*'수학 표준점수 테이블'!$H$10+Q$5*'수학 표준점수 테이블'!$H$12+'수학 표준점수 테이블'!$H$15,0))</f>
        <v/>
      </c>
      <c r="R98" s="74" t="str">
        <f>IF(OR($B98-R$5&gt;74, $B98-R$5=73, $B98-R$5=1, $B98-R$5&lt;0),"",ROUND(($B98-R$5)*'수학 표준점수 테이블'!$H$10+R$5*'수학 표준점수 테이블'!$H$12+'수학 표준점수 테이블'!$H$15,0))</f>
        <v/>
      </c>
      <c r="S98" s="74" t="str">
        <f>IF(OR($B98-S$5&gt;74, $B98-S$5=73, $B98-S$5=1, $B98-S$5&lt;0),"",ROUND(($B98-S$5)*'수학 표준점수 테이블'!$H$10+S$5*'수학 표준점수 테이블'!$H$12+'수학 표준점수 테이블'!$H$15,0))</f>
        <v/>
      </c>
      <c r="T98" s="74">
        <f>IF(OR($B98-T$5&gt;74, $B98-T$5=73, $B98-T$5=1, $B98-T$5&lt;0),"",ROUND(($B98-T$5)*'수학 표준점수 테이블'!$H$10+T$5*'수학 표준점수 테이블'!$H$12+'수학 표준점수 테이블'!$H$15,0))</f>
        <v>72</v>
      </c>
      <c r="U98" s="74" t="str">
        <f>IF(OR($B98-U$5&gt;74, $B98-U$5=73, $B98-U$5=1, $B98-U$5&lt;0),"",ROUND(($B98-U$5)*'수학 표준점수 테이블'!$H$10+U$5*'수학 표준점수 테이블'!$H$12+'수학 표준점수 테이블'!$H$15,0))</f>
        <v/>
      </c>
      <c r="V98" s="74">
        <f>IF(OR($B98-V$5&gt;74, $B98-V$5=73, $B98-V$5=1, $B98-V$5&lt;0),"",ROUND(($B98-V$5)*'수학 표준점수 테이블'!$H$10+V$5*'수학 표준점수 테이블'!$H$12+'수학 표준점수 테이블'!$H$15,0))</f>
        <v>72</v>
      </c>
      <c r="W98" s="74">
        <f>IF(OR($B98-W$5&gt;74, $B98-W$5=73, $B98-W$5=1, $B98-W$5&lt;0),"",ROUND(($B98-W$5)*'수학 표준점수 테이블'!$H$10+W$5*'수학 표준점수 테이블'!$H$12+'수학 표준점수 테이블'!$H$15,0))</f>
        <v>72</v>
      </c>
      <c r="X98" s="74">
        <f>IF(OR($B98-X$5&gt;74, $B98-X$5=73, $B98-X$5=1, $B98-X$5&lt;0),"",ROUND(($B98-X$5)*'수학 표준점수 테이블'!$H$10+X$5*'수학 표준점수 테이블'!$H$12+'수학 표준점수 테이블'!$H$15,0))</f>
        <v>72</v>
      </c>
      <c r="Y98" s="74">
        <f>IF(OR($B98-Y$5&gt;74, $B98-Y$5=73, $B98-Y$5=1, $B98-Y$5&lt;0),"",ROUND(($B98-Y$5)*'수학 표준점수 테이블'!$H$10+Y$5*'수학 표준점수 테이블'!$H$12+'수학 표준점수 테이블'!$H$15,0))</f>
        <v>72</v>
      </c>
      <c r="Z98" s="74">
        <f>IF(OR($B98-Z$5&gt;74, $B98-Z$5=73, $B98-Z$5=1, $B98-Z$5&lt;0),"",ROUND(($B98-Z$5)*'수학 표준점수 테이블'!$H$10+Z$5*'수학 표준점수 테이블'!$H$12+'수학 표준점수 테이블'!$H$15,0))</f>
        <v>72</v>
      </c>
      <c r="AA98" s="75">
        <f>IF(OR($B98-AA$5&gt;74, $B98-AA$5=73, $B98-AA$5=1, $B98-AA$5&lt;0),"",ROUND(($B98-AA$5)*'수학 표준점수 테이블'!$H$10+AA$5*'수학 표준점수 테이블'!$H$12+'수학 표준점수 테이블'!$H$15,0))</f>
        <v>71</v>
      </c>
      <c r="AB98" s="34"/>
      <c r="AC98" s="34">
        <f t="shared" si="10"/>
        <v>71</v>
      </c>
      <c r="AD98" s="34">
        <f t="shared" si="11"/>
        <v>72</v>
      </c>
      <c r="AE98" s="36" t="str">
        <f t="shared" si="12"/>
        <v>71 ~ 72</v>
      </c>
      <c r="AF98" s="36">
        <f t="shared" si="13"/>
        <v>9</v>
      </c>
      <c r="AG98" s="36">
        <f t="shared" si="13"/>
        <v>8</v>
      </c>
      <c r="AH98" s="36" t="str">
        <f t="shared" si="14"/>
        <v>9 ~ 8</v>
      </c>
      <c r="AI98" s="194" t="str">
        <f t="shared" si="9"/>
        <v>조건부 8등급</v>
      </c>
      <c r="AJ98" s="32" t="e">
        <f>IF(AC98=AD98,VLOOKUP(AE98,'인원 입력 기능'!$B$5:$F$102,6,0), VLOOKUP(AC98,'인원 입력 기능'!$B$5:$F$102,6,0)&amp;" ~ "&amp;VLOOKUP(AD98,'인원 입력 기능'!$B$5:$F$102,6,0))</f>
        <v>#REF!</v>
      </c>
    </row>
    <row r="99" spans="1:36">
      <c r="A99" s="16"/>
      <c r="B99" s="87">
        <v>7</v>
      </c>
      <c r="C99" s="74" t="str">
        <f>IF(OR($B99-C$5&gt;74, $B99-C$5=73, $B99-C$5=1, $B99-C$5&lt;0),"",ROUND(($B99-C$5)*'수학 표준점수 테이블'!$H$10+C$5*'수학 표준점수 테이블'!$H$12+'수학 표준점수 테이블'!$H$15,0))</f>
        <v/>
      </c>
      <c r="D99" s="74" t="str">
        <f>IF(OR($B99-D$5&gt;74, $B99-D$5=73, $B99-D$5=1, $B99-D$5&lt;0),"",ROUND(($B99-D$5)*'수학 표준점수 테이블'!$H$10+D$5*'수학 표준점수 테이블'!$H$12+'수학 표준점수 테이블'!$H$15,0))</f>
        <v/>
      </c>
      <c r="E99" s="74" t="str">
        <f>IF(OR($B99-E$5&gt;74, $B99-E$5=73, $B99-E$5=1, $B99-E$5&lt;0),"",ROUND(($B99-E$5)*'수학 표준점수 테이블'!$H$10+E$5*'수학 표준점수 테이블'!$H$12+'수학 표준점수 테이블'!$H$15,0))</f>
        <v/>
      </c>
      <c r="F99" s="74" t="str">
        <f>IF(OR($B99-F$5&gt;74, $B99-F$5=73, $B99-F$5=1, $B99-F$5&lt;0),"",ROUND(($B99-F$5)*'수학 표준점수 테이블'!$H$10+F$5*'수학 표준점수 테이블'!$H$12+'수학 표준점수 테이블'!$H$15,0))</f>
        <v/>
      </c>
      <c r="G99" s="74" t="str">
        <f>IF(OR($B99-G$5&gt;74, $B99-G$5=73, $B99-G$5=1, $B99-G$5&lt;0),"",ROUND(($B99-G$5)*'수학 표준점수 테이블'!$H$10+G$5*'수학 표준점수 테이블'!$H$12+'수학 표준점수 테이블'!$H$15,0))</f>
        <v/>
      </c>
      <c r="H99" s="74" t="str">
        <f>IF(OR($B99-H$5&gt;74, $B99-H$5=73, $B99-H$5=1, $B99-H$5&lt;0),"",ROUND(($B99-H$5)*'수학 표준점수 테이블'!$H$10+H$5*'수학 표준점수 테이블'!$H$12+'수학 표준점수 테이블'!$H$15,0))</f>
        <v/>
      </c>
      <c r="I99" s="74" t="str">
        <f>IF(OR($B99-I$5&gt;74, $B99-I$5=73, $B99-I$5=1, $B99-I$5&lt;0),"",ROUND(($B99-I$5)*'수학 표준점수 테이블'!$H$10+I$5*'수학 표준점수 테이블'!$H$12+'수학 표준점수 테이블'!$H$15,0))</f>
        <v/>
      </c>
      <c r="J99" s="74" t="str">
        <f>IF(OR($B99-J$5&gt;74, $B99-J$5=73, $B99-J$5=1, $B99-J$5&lt;0),"",ROUND(($B99-J$5)*'수학 표준점수 테이블'!$H$10+J$5*'수학 표준점수 테이블'!$H$12+'수학 표준점수 테이블'!$H$15,0))</f>
        <v/>
      </c>
      <c r="K99" s="74" t="str">
        <f>IF(OR($B99-K$5&gt;74, $B99-K$5=73, $B99-K$5=1, $B99-K$5&lt;0),"",ROUND(($B99-K$5)*'수학 표준점수 테이블'!$H$10+K$5*'수학 표준점수 테이블'!$H$12+'수학 표준점수 테이블'!$H$15,0))</f>
        <v/>
      </c>
      <c r="L99" s="74" t="str">
        <f>IF(OR($B99-L$5&gt;74, $B99-L$5=73, $B99-L$5=1, $B99-L$5&lt;0),"",ROUND(($B99-L$5)*'수학 표준점수 테이블'!$H$10+L$5*'수학 표준점수 테이블'!$H$12+'수학 표준점수 테이블'!$H$15,0))</f>
        <v/>
      </c>
      <c r="M99" s="74" t="str">
        <f>IF(OR($B99-M$5&gt;74, $B99-M$5=73, $B99-M$5=1, $B99-M$5&lt;0),"",ROUND(($B99-M$5)*'수학 표준점수 테이블'!$H$10+M$5*'수학 표준점수 테이블'!$H$12+'수학 표준점수 테이블'!$H$15,0))</f>
        <v/>
      </c>
      <c r="N99" s="74" t="str">
        <f>IF(OR($B99-N$5&gt;74, $B99-N$5=73, $B99-N$5=1, $B99-N$5&lt;0),"",ROUND(($B99-N$5)*'수학 표준점수 테이블'!$H$10+N$5*'수학 표준점수 테이블'!$H$12+'수학 표준점수 테이블'!$H$15,0))</f>
        <v/>
      </c>
      <c r="O99" s="74" t="str">
        <f>IF(OR($B99-O$5&gt;74, $B99-O$5=73, $B99-O$5=1, $B99-O$5&lt;0),"",ROUND(($B99-O$5)*'수학 표준점수 테이블'!$H$10+O$5*'수학 표준점수 테이블'!$H$12+'수학 표준점수 테이블'!$H$15,0))</f>
        <v/>
      </c>
      <c r="P99" s="74" t="str">
        <f>IF(OR($B99-P$5&gt;74, $B99-P$5=73, $B99-P$5=1, $B99-P$5&lt;0),"",ROUND(($B99-P$5)*'수학 표준점수 테이블'!$H$10+P$5*'수학 표준점수 테이블'!$H$12+'수학 표준점수 테이블'!$H$15,0))</f>
        <v/>
      </c>
      <c r="Q99" s="74" t="str">
        <f>IF(OR($B99-Q$5&gt;74, $B99-Q$5=73, $B99-Q$5=1, $B99-Q$5&lt;0),"",ROUND(($B99-Q$5)*'수학 표준점수 테이블'!$H$10+Q$5*'수학 표준점수 테이블'!$H$12+'수학 표준점수 테이블'!$H$15,0))</f>
        <v/>
      </c>
      <c r="R99" s="74" t="str">
        <f>IF(OR($B99-R$5&gt;74, $B99-R$5=73, $B99-R$5=1, $B99-R$5&lt;0),"",ROUND(($B99-R$5)*'수학 표준점수 테이블'!$H$10+R$5*'수학 표준점수 테이블'!$H$12+'수학 표준점수 테이블'!$H$15,0))</f>
        <v/>
      </c>
      <c r="S99" s="74" t="str">
        <f>IF(OR($B99-S$5&gt;74, $B99-S$5=73, $B99-S$5=1, $B99-S$5&lt;0),"",ROUND(($B99-S$5)*'수학 표준점수 테이블'!$H$10+S$5*'수학 표준점수 테이블'!$H$12+'수학 표준점수 테이블'!$H$15,0))</f>
        <v/>
      </c>
      <c r="T99" s="74" t="str">
        <f>IF(OR($B99-T$5&gt;74, $B99-T$5=73, $B99-T$5=1, $B99-T$5&lt;0),"",ROUND(($B99-T$5)*'수학 표준점수 테이블'!$H$10+T$5*'수학 표준점수 테이블'!$H$12+'수학 표준점수 테이블'!$H$15,0))</f>
        <v/>
      </c>
      <c r="U99" s="74">
        <f>IF(OR($B99-U$5&gt;74, $B99-U$5=73, $B99-U$5=1, $B99-U$5&lt;0),"",ROUND(($B99-U$5)*'수학 표준점수 테이블'!$H$10+U$5*'수학 표준점수 테이블'!$H$12+'수학 표준점수 테이블'!$H$15,0))</f>
        <v>71</v>
      </c>
      <c r="V99" s="74" t="str">
        <f>IF(OR($B99-V$5&gt;74, $B99-V$5=73, $B99-V$5=1, $B99-V$5&lt;0),"",ROUND(($B99-V$5)*'수학 표준점수 테이블'!$H$10+V$5*'수학 표준점수 테이블'!$H$12+'수학 표준점수 테이블'!$H$15,0))</f>
        <v/>
      </c>
      <c r="W99" s="74">
        <f>IF(OR($B99-W$5&gt;74, $B99-W$5=73, $B99-W$5=1, $B99-W$5&lt;0),"",ROUND(($B99-W$5)*'수학 표준점수 테이블'!$H$10+W$5*'수학 표준점수 테이블'!$H$12+'수학 표준점수 테이블'!$H$15,0))</f>
        <v>71</v>
      </c>
      <c r="X99" s="74">
        <f>IF(OR($B99-X$5&gt;74, $B99-X$5=73, $B99-X$5=1, $B99-X$5&lt;0),"",ROUND(($B99-X$5)*'수학 표준점수 테이블'!$H$10+X$5*'수학 표준점수 테이블'!$H$12+'수학 표준점수 테이블'!$H$15,0))</f>
        <v>71</v>
      </c>
      <c r="Y99" s="74">
        <f>IF(OR($B99-Y$5&gt;74, $B99-Y$5=73, $B99-Y$5=1, $B99-Y$5&lt;0),"",ROUND(($B99-Y$5)*'수학 표준점수 테이블'!$H$10+Y$5*'수학 표준점수 테이블'!$H$12+'수학 표준점수 테이블'!$H$15,0))</f>
        <v>71</v>
      </c>
      <c r="Z99" s="74">
        <f>IF(OR($B99-Z$5&gt;74, $B99-Z$5=73, $B99-Z$5=1, $B99-Z$5&lt;0),"",ROUND(($B99-Z$5)*'수학 표준점수 테이블'!$H$10+Z$5*'수학 표준점수 테이블'!$H$12+'수학 표준점수 테이블'!$H$15,0))</f>
        <v>71</v>
      </c>
      <c r="AA99" s="75">
        <f>IF(OR($B99-AA$5&gt;74, $B99-AA$5=73, $B99-AA$5=1, $B99-AA$5&lt;0),"",ROUND(($B99-AA$5)*'수학 표준점수 테이블'!$H$10+AA$5*'수학 표준점수 테이블'!$H$12+'수학 표준점수 테이블'!$H$15,0))</f>
        <v>71</v>
      </c>
      <c r="AB99" s="34"/>
      <c r="AC99" s="34">
        <f t="shared" si="10"/>
        <v>71</v>
      </c>
      <c r="AD99" s="34">
        <f t="shared" si="11"/>
        <v>71</v>
      </c>
      <c r="AE99" s="36">
        <f t="shared" si="12"/>
        <v>71</v>
      </c>
      <c r="AF99" s="36">
        <f t="shared" si="13"/>
        <v>9</v>
      </c>
      <c r="AG99" s="36">
        <f t="shared" si="13"/>
        <v>9</v>
      </c>
      <c r="AH99" s="36">
        <f t="shared" si="14"/>
        <v>9</v>
      </c>
      <c r="AI99" s="194" t="str">
        <f t="shared" si="9"/>
        <v>9등급</v>
      </c>
      <c r="AJ99" s="32" t="e">
        <f>IF(AC99=AD99,VLOOKUP(AE99,'인원 입력 기능'!$B$5:$F$102,6,0), VLOOKUP(AC99,'인원 입력 기능'!$B$5:$F$102,6,0)&amp;" ~ "&amp;VLOOKUP(AD99,'인원 입력 기능'!$B$5:$F$102,6,0))</f>
        <v>#REF!</v>
      </c>
    </row>
    <row r="100" spans="1:36">
      <c r="A100" s="16"/>
      <c r="B100" s="87">
        <v>6</v>
      </c>
      <c r="C100" s="74" t="str">
        <f>IF(OR($B100-C$5&gt;74, $B100-C$5=73, $B100-C$5=1, $B100-C$5&lt;0),"",ROUND(($B100-C$5)*'수학 표준점수 테이블'!$H$10+C$5*'수학 표준점수 테이블'!$H$12+'수학 표준점수 테이블'!$H$15,0))</f>
        <v/>
      </c>
      <c r="D100" s="74" t="str">
        <f>IF(OR($B100-D$5&gt;74, $B100-D$5=73, $B100-D$5=1, $B100-D$5&lt;0),"",ROUND(($B100-D$5)*'수학 표준점수 테이블'!$H$10+D$5*'수학 표준점수 테이블'!$H$12+'수학 표준점수 테이블'!$H$15,0))</f>
        <v/>
      </c>
      <c r="E100" s="74" t="str">
        <f>IF(OR($B100-E$5&gt;74, $B100-E$5=73, $B100-E$5=1, $B100-E$5&lt;0),"",ROUND(($B100-E$5)*'수학 표준점수 테이블'!$H$10+E$5*'수학 표준점수 테이블'!$H$12+'수학 표준점수 테이블'!$H$15,0))</f>
        <v/>
      </c>
      <c r="F100" s="74" t="str">
        <f>IF(OR($B100-F$5&gt;74, $B100-F$5=73, $B100-F$5=1, $B100-F$5&lt;0),"",ROUND(($B100-F$5)*'수학 표준점수 테이블'!$H$10+F$5*'수학 표준점수 테이블'!$H$12+'수학 표준점수 테이블'!$H$15,0))</f>
        <v/>
      </c>
      <c r="G100" s="74" t="str">
        <f>IF(OR($B100-G$5&gt;74, $B100-G$5=73, $B100-G$5=1, $B100-G$5&lt;0),"",ROUND(($B100-G$5)*'수학 표준점수 테이블'!$H$10+G$5*'수학 표준점수 테이블'!$H$12+'수학 표준점수 테이블'!$H$15,0))</f>
        <v/>
      </c>
      <c r="H100" s="74" t="str">
        <f>IF(OR($B100-H$5&gt;74, $B100-H$5=73, $B100-H$5=1, $B100-H$5&lt;0),"",ROUND(($B100-H$5)*'수학 표준점수 테이블'!$H$10+H$5*'수학 표준점수 테이블'!$H$12+'수학 표준점수 테이블'!$H$15,0))</f>
        <v/>
      </c>
      <c r="I100" s="74" t="str">
        <f>IF(OR($B100-I$5&gt;74, $B100-I$5=73, $B100-I$5=1, $B100-I$5&lt;0),"",ROUND(($B100-I$5)*'수학 표준점수 테이블'!$H$10+I$5*'수학 표준점수 테이블'!$H$12+'수학 표준점수 테이블'!$H$15,0))</f>
        <v/>
      </c>
      <c r="J100" s="74" t="str">
        <f>IF(OR($B100-J$5&gt;74, $B100-J$5=73, $B100-J$5=1, $B100-J$5&lt;0),"",ROUND(($B100-J$5)*'수학 표준점수 테이블'!$H$10+J$5*'수학 표준점수 테이블'!$H$12+'수학 표준점수 테이블'!$H$15,0))</f>
        <v/>
      </c>
      <c r="K100" s="74" t="str">
        <f>IF(OR($B100-K$5&gt;74, $B100-K$5=73, $B100-K$5=1, $B100-K$5&lt;0),"",ROUND(($B100-K$5)*'수학 표준점수 테이블'!$H$10+K$5*'수학 표준점수 테이블'!$H$12+'수학 표준점수 테이블'!$H$15,0))</f>
        <v/>
      </c>
      <c r="L100" s="74" t="str">
        <f>IF(OR($B100-L$5&gt;74, $B100-L$5=73, $B100-L$5=1, $B100-L$5&lt;0),"",ROUND(($B100-L$5)*'수학 표준점수 테이블'!$H$10+L$5*'수학 표준점수 테이블'!$H$12+'수학 표준점수 테이블'!$H$15,0))</f>
        <v/>
      </c>
      <c r="M100" s="74" t="str">
        <f>IF(OR($B100-M$5&gt;74, $B100-M$5=73, $B100-M$5=1, $B100-M$5&lt;0),"",ROUND(($B100-M$5)*'수학 표준점수 테이블'!$H$10+M$5*'수학 표준점수 테이블'!$H$12+'수학 표준점수 테이블'!$H$15,0))</f>
        <v/>
      </c>
      <c r="N100" s="74" t="str">
        <f>IF(OR($B100-N$5&gt;74, $B100-N$5=73, $B100-N$5=1, $B100-N$5&lt;0),"",ROUND(($B100-N$5)*'수학 표준점수 테이블'!$H$10+N$5*'수학 표준점수 테이블'!$H$12+'수학 표준점수 테이블'!$H$15,0))</f>
        <v/>
      </c>
      <c r="O100" s="74" t="str">
        <f>IF(OR($B100-O$5&gt;74, $B100-O$5=73, $B100-O$5=1, $B100-O$5&lt;0),"",ROUND(($B100-O$5)*'수학 표준점수 테이블'!$H$10+O$5*'수학 표준점수 테이블'!$H$12+'수학 표준점수 테이블'!$H$15,0))</f>
        <v/>
      </c>
      <c r="P100" s="74" t="str">
        <f>IF(OR($B100-P$5&gt;74, $B100-P$5=73, $B100-P$5=1, $B100-P$5&lt;0),"",ROUND(($B100-P$5)*'수학 표준점수 테이블'!$H$10+P$5*'수학 표준점수 테이블'!$H$12+'수학 표준점수 테이블'!$H$15,0))</f>
        <v/>
      </c>
      <c r="Q100" s="74" t="str">
        <f>IF(OR($B100-Q$5&gt;74, $B100-Q$5=73, $B100-Q$5=1, $B100-Q$5&lt;0),"",ROUND(($B100-Q$5)*'수학 표준점수 테이블'!$H$10+Q$5*'수학 표준점수 테이블'!$H$12+'수학 표준점수 테이블'!$H$15,0))</f>
        <v/>
      </c>
      <c r="R100" s="74" t="str">
        <f>IF(OR($B100-R$5&gt;74, $B100-R$5=73, $B100-R$5=1, $B100-R$5&lt;0),"",ROUND(($B100-R$5)*'수학 표준점수 테이블'!$H$10+R$5*'수학 표준점수 테이블'!$H$12+'수학 표준점수 테이블'!$H$15,0))</f>
        <v/>
      </c>
      <c r="S100" s="74" t="str">
        <f>IF(OR($B100-S$5&gt;74, $B100-S$5=73, $B100-S$5=1, $B100-S$5&lt;0),"",ROUND(($B100-S$5)*'수학 표준점수 테이블'!$H$10+S$5*'수학 표준점수 테이블'!$H$12+'수학 표준점수 테이블'!$H$15,0))</f>
        <v/>
      </c>
      <c r="T100" s="74" t="str">
        <f>IF(OR($B100-T$5&gt;74, $B100-T$5=73, $B100-T$5=1, $B100-T$5&lt;0),"",ROUND(($B100-T$5)*'수학 표준점수 테이블'!$H$10+T$5*'수학 표준점수 테이블'!$H$12+'수학 표준점수 테이블'!$H$15,0))</f>
        <v/>
      </c>
      <c r="U100" s="74" t="str">
        <f>IF(OR($B100-U$5&gt;74, $B100-U$5=73, $B100-U$5=1, $B100-U$5&lt;0),"",ROUND(($B100-U$5)*'수학 표준점수 테이블'!$H$10+U$5*'수학 표준점수 테이블'!$H$12+'수학 표준점수 테이블'!$H$15,0))</f>
        <v/>
      </c>
      <c r="V100" s="74">
        <f>IF(OR($B100-V$5&gt;74, $B100-V$5=73, $B100-V$5=1, $B100-V$5&lt;0),"",ROUND(($B100-V$5)*'수학 표준점수 테이블'!$H$10+V$5*'수학 표준점수 테이블'!$H$12+'수학 표준점수 테이블'!$H$15,0))</f>
        <v>70</v>
      </c>
      <c r="W100" s="74" t="str">
        <f>IF(OR($B100-W$5&gt;74, $B100-W$5=73, $B100-W$5=1, $B100-W$5&lt;0),"",ROUND(($B100-W$5)*'수학 표준점수 테이블'!$H$10+W$5*'수학 표준점수 테이블'!$H$12+'수학 표준점수 테이블'!$H$15,0))</f>
        <v/>
      </c>
      <c r="X100" s="74">
        <f>IF(OR($B100-X$5&gt;74, $B100-X$5=73, $B100-X$5=1, $B100-X$5&lt;0),"",ROUND(($B100-X$5)*'수학 표준점수 테이블'!$H$10+X$5*'수학 표준점수 테이블'!$H$12+'수학 표준점수 테이블'!$H$15,0))</f>
        <v>70</v>
      </c>
      <c r="Y100" s="74">
        <f>IF(OR($B100-Y$5&gt;74, $B100-Y$5=73, $B100-Y$5=1, $B100-Y$5&lt;0),"",ROUND(($B100-Y$5)*'수학 표준점수 테이블'!$H$10+Y$5*'수학 표준점수 테이블'!$H$12+'수학 표준점수 테이블'!$H$15,0))</f>
        <v>70</v>
      </c>
      <c r="Z100" s="74">
        <f>IF(OR($B100-Z$5&gt;74, $B100-Z$5=73, $B100-Z$5=1, $B100-Z$5&lt;0),"",ROUND(($B100-Z$5)*'수학 표준점수 테이블'!$H$10+Z$5*'수학 표준점수 테이블'!$H$12+'수학 표준점수 테이블'!$H$15,0))</f>
        <v>70</v>
      </c>
      <c r="AA100" s="75">
        <f>IF(OR($B100-AA$5&gt;74, $B100-AA$5=73, $B100-AA$5=1, $B100-AA$5&lt;0),"",ROUND(($B100-AA$5)*'수학 표준점수 테이블'!$H$10+AA$5*'수학 표준점수 테이블'!$H$12+'수학 표준점수 테이블'!$H$15,0))</f>
        <v>70</v>
      </c>
      <c r="AB100" s="34"/>
      <c r="AC100" s="34">
        <f t="shared" si="10"/>
        <v>70</v>
      </c>
      <c r="AD100" s="34">
        <f t="shared" si="11"/>
        <v>70</v>
      </c>
      <c r="AE100" s="36">
        <f t="shared" si="12"/>
        <v>70</v>
      </c>
      <c r="AF100" s="36">
        <f t="shared" si="13"/>
        <v>9</v>
      </c>
      <c r="AG100" s="36">
        <f t="shared" si="13"/>
        <v>9</v>
      </c>
      <c r="AH100" s="36">
        <f t="shared" si="14"/>
        <v>9</v>
      </c>
      <c r="AI100" s="194" t="str">
        <f t="shared" si="9"/>
        <v>9등급</v>
      </c>
      <c r="AJ100" s="32" t="e">
        <f>IF(AC100=AD100,VLOOKUP(AE100,'인원 입력 기능'!$B$5:$F$102,6,0), VLOOKUP(AC100,'인원 입력 기능'!$B$5:$F$102,6,0)&amp;" ~ "&amp;VLOOKUP(AD100,'인원 입력 기능'!$B$5:$F$102,6,0))</f>
        <v>#REF!</v>
      </c>
    </row>
    <row r="101" spans="1:36">
      <c r="A101" s="16"/>
      <c r="B101" s="87">
        <v>5</v>
      </c>
      <c r="C101" s="74" t="str">
        <f>IF(OR($B101-C$5&gt;74, $B101-C$5=73, $B101-C$5=1, $B101-C$5&lt;0),"",ROUND(($B101-C$5)*'수학 표준점수 테이블'!$H$10+C$5*'수학 표준점수 테이블'!$H$12+'수학 표준점수 테이블'!$H$15,0))</f>
        <v/>
      </c>
      <c r="D101" s="74" t="str">
        <f>IF(OR($B101-D$5&gt;74, $B101-D$5=73, $B101-D$5=1, $B101-D$5&lt;0),"",ROUND(($B101-D$5)*'수학 표준점수 테이블'!$H$10+D$5*'수학 표준점수 테이블'!$H$12+'수학 표준점수 테이블'!$H$15,0))</f>
        <v/>
      </c>
      <c r="E101" s="74" t="str">
        <f>IF(OR($B101-E$5&gt;74, $B101-E$5=73, $B101-E$5=1, $B101-E$5&lt;0),"",ROUND(($B101-E$5)*'수학 표준점수 테이블'!$H$10+E$5*'수학 표준점수 테이블'!$H$12+'수학 표준점수 테이블'!$H$15,0))</f>
        <v/>
      </c>
      <c r="F101" s="74" t="str">
        <f>IF(OR($B101-F$5&gt;74, $B101-F$5=73, $B101-F$5=1, $B101-F$5&lt;0),"",ROUND(($B101-F$5)*'수학 표준점수 테이블'!$H$10+F$5*'수학 표준점수 테이블'!$H$12+'수학 표준점수 테이블'!$H$15,0))</f>
        <v/>
      </c>
      <c r="G101" s="74" t="str">
        <f>IF(OR($B101-G$5&gt;74, $B101-G$5=73, $B101-G$5=1, $B101-G$5&lt;0),"",ROUND(($B101-G$5)*'수학 표준점수 테이블'!$H$10+G$5*'수학 표준점수 테이블'!$H$12+'수학 표준점수 테이블'!$H$15,0))</f>
        <v/>
      </c>
      <c r="H101" s="74" t="str">
        <f>IF(OR($B101-H$5&gt;74, $B101-H$5=73, $B101-H$5=1, $B101-H$5&lt;0),"",ROUND(($B101-H$5)*'수학 표준점수 테이블'!$H$10+H$5*'수학 표준점수 테이블'!$H$12+'수학 표준점수 테이블'!$H$15,0))</f>
        <v/>
      </c>
      <c r="I101" s="74" t="str">
        <f>IF(OR($B101-I$5&gt;74, $B101-I$5=73, $B101-I$5=1, $B101-I$5&lt;0),"",ROUND(($B101-I$5)*'수학 표준점수 테이블'!$H$10+I$5*'수학 표준점수 테이블'!$H$12+'수학 표준점수 테이블'!$H$15,0))</f>
        <v/>
      </c>
      <c r="J101" s="74" t="str">
        <f>IF(OR($B101-J$5&gt;74, $B101-J$5=73, $B101-J$5=1, $B101-J$5&lt;0),"",ROUND(($B101-J$5)*'수학 표준점수 테이블'!$H$10+J$5*'수학 표준점수 테이블'!$H$12+'수학 표준점수 테이블'!$H$15,0))</f>
        <v/>
      </c>
      <c r="K101" s="74" t="str">
        <f>IF(OR($B101-K$5&gt;74, $B101-K$5=73, $B101-K$5=1, $B101-K$5&lt;0),"",ROUND(($B101-K$5)*'수학 표준점수 테이블'!$H$10+K$5*'수학 표준점수 테이블'!$H$12+'수학 표준점수 테이블'!$H$15,0))</f>
        <v/>
      </c>
      <c r="L101" s="74" t="str">
        <f>IF(OR($B101-L$5&gt;74, $B101-L$5=73, $B101-L$5=1, $B101-L$5&lt;0),"",ROUND(($B101-L$5)*'수학 표준점수 테이블'!$H$10+L$5*'수학 표준점수 테이블'!$H$12+'수학 표준점수 테이블'!$H$15,0))</f>
        <v/>
      </c>
      <c r="M101" s="74" t="str">
        <f>IF(OR($B101-M$5&gt;74, $B101-M$5=73, $B101-M$5=1, $B101-M$5&lt;0),"",ROUND(($B101-M$5)*'수학 표준점수 테이블'!$H$10+M$5*'수학 표준점수 테이블'!$H$12+'수학 표준점수 테이블'!$H$15,0))</f>
        <v/>
      </c>
      <c r="N101" s="74" t="str">
        <f>IF(OR($B101-N$5&gt;74, $B101-N$5=73, $B101-N$5=1, $B101-N$5&lt;0),"",ROUND(($B101-N$5)*'수학 표준점수 테이블'!$H$10+N$5*'수학 표준점수 테이블'!$H$12+'수학 표준점수 테이블'!$H$15,0))</f>
        <v/>
      </c>
      <c r="O101" s="74" t="str">
        <f>IF(OR($B101-O$5&gt;74, $B101-O$5=73, $B101-O$5=1, $B101-O$5&lt;0),"",ROUND(($B101-O$5)*'수학 표준점수 테이블'!$H$10+O$5*'수학 표준점수 테이블'!$H$12+'수학 표준점수 테이블'!$H$15,0))</f>
        <v/>
      </c>
      <c r="P101" s="74" t="str">
        <f>IF(OR($B101-P$5&gt;74, $B101-P$5=73, $B101-P$5=1, $B101-P$5&lt;0),"",ROUND(($B101-P$5)*'수학 표준점수 테이블'!$H$10+P$5*'수학 표준점수 테이블'!$H$12+'수학 표준점수 테이블'!$H$15,0))</f>
        <v/>
      </c>
      <c r="Q101" s="74" t="str">
        <f>IF(OR($B101-Q$5&gt;74, $B101-Q$5=73, $B101-Q$5=1, $B101-Q$5&lt;0),"",ROUND(($B101-Q$5)*'수학 표준점수 테이블'!$H$10+Q$5*'수학 표준점수 테이블'!$H$12+'수학 표준점수 테이블'!$H$15,0))</f>
        <v/>
      </c>
      <c r="R101" s="74" t="str">
        <f>IF(OR($B101-R$5&gt;74, $B101-R$5=73, $B101-R$5=1, $B101-R$5&lt;0),"",ROUND(($B101-R$5)*'수학 표준점수 테이블'!$H$10+R$5*'수학 표준점수 테이블'!$H$12+'수학 표준점수 테이블'!$H$15,0))</f>
        <v/>
      </c>
      <c r="S101" s="74" t="str">
        <f>IF(OR($B101-S$5&gt;74, $B101-S$5=73, $B101-S$5=1, $B101-S$5&lt;0),"",ROUND(($B101-S$5)*'수학 표준점수 테이블'!$H$10+S$5*'수학 표준점수 테이블'!$H$12+'수학 표준점수 테이블'!$H$15,0))</f>
        <v/>
      </c>
      <c r="T101" s="74" t="str">
        <f>IF(OR($B101-T$5&gt;74, $B101-T$5=73, $B101-T$5=1, $B101-T$5&lt;0),"",ROUND(($B101-T$5)*'수학 표준점수 테이블'!$H$10+T$5*'수학 표준점수 테이블'!$H$12+'수학 표준점수 테이블'!$H$15,0))</f>
        <v/>
      </c>
      <c r="U101" s="74" t="str">
        <f>IF(OR($B101-U$5&gt;74, $B101-U$5=73, $B101-U$5=1, $B101-U$5&lt;0),"",ROUND(($B101-U$5)*'수학 표준점수 테이블'!$H$10+U$5*'수학 표준점수 테이블'!$H$12+'수학 표준점수 테이블'!$H$15,0))</f>
        <v/>
      </c>
      <c r="V101" s="74" t="str">
        <f>IF(OR($B101-V$5&gt;74, $B101-V$5=73, $B101-V$5=1, $B101-V$5&lt;0),"",ROUND(($B101-V$5)*'수학 표준점수 테이블'!$H$10+V$5*'수학 표준점수 테이블'!$H$12+'수학 표준점수 테이블'!$H$15,0))</f>
        <v/>
      </c>
      <c r="W101" s="74">
        <f>IF(OR($B101-W$5&gt;74, $B101-W$5=73, $B101-W$5=1, $B101-W$5&lt;0),"",ROUND(($B101-W$5)*'수학 표준점수 테이블'!$H$10+W$5*'수학 표준점수 테이블'!$H$12+'수학 표준점수 테이블'!$H$15,0))</f>
        <v>69</v>
      </c>
      <c r="X101" s="74" t="str">
        <f>IF(OR($B101-X$5&gt;74, $B101-X$5=73, $B101-X$5=1, $B101-X$5&lt;0),"",ROUND(($B101-X$5)*'수학 표준점수 테이블'!$H$10+X$5*'수학 표준점수 테이블'!$H$12+'수학 표준점수 테이블'!$H$15,0))</f>
        <v/>
      </c>
      <c r="Y101" s="74">
        <f>IF(OR($B101-Y$5&gt;74, $B101-Y$5=73, $B101-Y$5=1, $B101-Y$5&lt;0),"",ROUND(($B101-Y$5)*'수학 표준점수 테이블'!$H$10+Y$5*'수학 표준점수 테이블'!$H$12+'수학 표준점수 테이블'!$H$15,0))</f>
        <v>69</v>
      </c>
      <c r="Z101" s="74">
        <f>IF(OR($B101-Z$5&gt;74, $B101-Z$5=73, $B101-Z$5=1, $B101-Z$5&lt;0),"",ROUND(($B101-Z$5)*'수학 표준점수 테이블'!$H$10+Z$5*'수학 표준점수 테이블'!$H$12+'수학 표준점수 테이블'!$H$15,0))</f>
        <v>69</v>
      </c>
      <c r="AA101" s="75">
        <f>IF(OR($B101-AA$5&gt;74, $B101-AA$5=73, $B101-AA$5=1, $B101-AA$5&lt;0),"",ROUND(($B101-AA$5)*'수학 표준점수 테이블'!$H$10+AA$5*'수학 표준점수 테이블'!$H$12+'수학 표준점수 테이블'!$H$15,0))</f>
        <v>69</v>
      </c>
      <c r="AB101" s="34"/>
      <c r="AC101" s="34">
        <f t="shared" si="10"/>
        <v>69</v>
      </c>
      <c r="AD101" s="34">
        <f t="shared" si="11"/>
        <v>69</v>
      </c>
      <c r="AE101" s="36">
        <f t="shared" si="12"/>
        <v>69</v>
      </c>
      <c r="AF101" s="36">
        <f t="shared" si="13"/>
        <v>9</v>
      </c>
      <c r="AG101" s="36">
        <f t="shared" si="13"/>
        <v>9</v>
      </c>
      <c r="AH101" s="36">
        <f t="shared" si="14"/>
        <v>9</v>
      </c>
      <c r="AI101" s="194" t="str">
        <f t="shared" si="9"/>
        <v>9등급</v>
      </c>
      <c r="AJ101" s="32" t="e">
        <f>IF(AC101=AD101,VLOOKUP(AE101,'인원 입력 기능'!$B$5:$F$102,6,0), VLOOKUP(AC101,'인원 입력 기능'!$B$5:$F$102,6,0)&amp;" ~ "&amp;VLOOKUP(AD101,'인원 입력 기능'!$B$5:$F$102,6,0))</f>
        <v>#REF!</v>
      </c>
    </row>
    <row r="102" spans="1:36">
      <c r="A102" s="16"/>
      <c r="B102" s="88">
        <v>4</v>
      </c>
      <c r="C102" s="76" t="str">
        <f>IF(OR($B102-C$5&gt;74, $B102-C$5=73, $B102-C$5=1, $B102-C$5&lt;0),"",ROUND(($B102-C$5)*'수학 표준점수 테이블'!$H$10+C$5*'수학 표준점수 테이블'!$H$12+'수학 표준점수 테이블'!$H$15,0))</f>
        <v/>
      </c>
      <c r="D102" s="76" t="str">
        <f>IF(OR($B102-D$5&gt;74, $B102-D$5=73, $B102-D$5=1, $B102-D$5&lt;0),"",ROUND(($B102-D$5)*'수학 표준점수 테이블'!$H$10+D$5*'수학 표준점수 테이블'!$H$12+'수학 표준점수 테이블'!$H$15,0))</f>
        <v/>
      </c>
      <c r="E102" s="76" t="str">
        <f>IF(OR($B102-E$5&gt;74, $B102-E$5=73, $B102-E$5=1, $B102-E$5&lt;0),"",ROUND(($B102-E$5)*'수학 표준점수 테이블'!$H$10+E$5*'수학 표준점수 테이블'!$H$12+'수학 표준점수 테이블'!$H$15,0))</f>
        <v/>
      </c>
      <c r="F102" s="76" t="str">
        <f>IF(OR($B102-F$5&gt;74, $B102-F$5=73, $B102-F$5=1, $B102-F$5&lt;0),"",ROUND(($B102-F$5)*'수학 표준점수 테이블'!$H$10+F$5*'수학 표준점수 테이블'!$H$12+'수학 표준점수 테이블'!$H$15,0))</f>
        <v/>
      </c>
      <c r="G102" s="76" t="str">
        <f>IF(OR($B102-G$5&gt;74, $B102-G$5=73, $B102-G$5=1, $B102-G$5&lt;0),"",ROUND(($B102-G$5)*'수학 표준점수 테이블'!$H$10+G$5*'수학 표준점수 테이블'!$H$12+'수학 표준점수 테이블'!$H$15,0))</f>
        <v/>
      </c>
      <c r="H102" s="76" t="str">
        <f>IF(OR($B102-H$5&gt;74, $B102-H$5=73, $B102-H$5=1, $B102-H$5&lt;0),"",ROUND(($B102-H$5)*'수학 표준점수 테이블'!$H$10+H$5*'수학 표준점수 테이블'!$H$12+'수학 표준점수 테이블'!$H$15,0))</f>
        <v/>
      </c>
      <c r="I102" s="76" t="str">
        <f>IF(OR($B102-I$5&gt;74, $B102-I$5=73, $B102-I$5=1, $B102-I$5&lt;0),"",ROUND(($B102-I$5)*'수학 표준점수 테이블'!$H$10+I$5*'수학 표준점수 테이블'!$H$12+'수학 표준점수 테이블'!$H$15,0))</f>
        <v/>
      </c>
      <c r="J102" s="76" t="str">
        <f>IF(OR($B102-J$5&gt;74, $B102-J$5=73, $B102-J$5=1, $B102-J$5&lt;0),"",ROUND(($B102-J$5)*'수학 표준점수 테이블'!$H$10+J$5*'수학 표준점수 테이블'!$H$12+'수학 표준점수 테이블'!$H$15,0))</f>
        <v/>
      </c>
      <c r="K102" s="76" t="str">
        <f>IF(OR($B102-K$5&gt;74, $B102-K$5=73, $B102-K$5=1, $B102-K$5&lt;0),"",ROUND(($B102-K$5)*'수학 표준점수 테이블'!$H$10+K$5*'수학 표준점수 테이블'!$H$12+'수학 표준점수 테이블'!$H$15,0))</f>
        <v/>
      </c>
      <c r="L102" s="76" t="str">
        <f>IF(OR($B102-L$5&gt;74, $B102-L$5=73, $B102-L$5=1, $B102-L$5&lt;0),"",ROUND(($B102-L$5)*'수학 표준점수 테이블'!$H$10+L$5*'수학 표준점수 테이블'!$H$12+'수학 표준점수 테이블'!$H$15,0))</f>
        <v/>
      </c>
      <c r="M102" s="76" t="str">
        <f>IF(OR($B102-M$5&gt;74, $B102-M$5=73, $B102-M$5=1, $B102-M$5&lt;0),"",ROUND(($B102-M$5)*'수학 표준점수 테이블'!$H$10+M$5*'수학 표준점수 테이블'!$H$12+'수학 표준점수 테이블'!$H$15,0))</f>
        <v/>
      </c>
      <c r="N102" s="76" t="str">
        <f>IF(OR($B102-N$5&gt;74, $B102-N$5=73, $B102-N$5=1, $B102-N$5&lt;0),"",ROUND(($B102-N$5)*'수학 표준점수 테이블'!$H$10+N$5*'수학 표준점수 테이블'!$H$12+'수학 표준점수 테이블'!$H$15,0))</f>
        <v/>
      </c>
      <c r="O102" s="76" t="str">
        <f>IF(OR($B102-O$5&gt;74, $B102-O$5=73, $B102-O$5=1, $B102-O$5&lt;0),"",ROUND(($B102-O$5)*'수학 표준점수 테이블'!$H$10+O$5*'수학 표준점수 테이블'!$H$12+'수학 표준점수 테이블'!$H$15,0))</f>
        <v/>
      </c>
      <c r="P102" s="76" t="str">
        <f>IF(OR($B102-P$5&gt;74, $B102-P$5=73, $B102-P$5=1, $B102-P$5&lt;0),"",ROUND(($B102-P$5)*'수학 표준점수 테이블'!$H$10+P$5*'수학 표준점수 테이블'!$H$12+'수학 표준점수 테이블'!$H$15,0))</f>
        <v/>
      </c>
      <c r="Q102" s="76" t="str">
        <f>IF(OR($B102-Q$5&gt;74, $B102-Q$5=73, $B102-Q$5=1, $B102-Q$5&lt;0),"",ROUND(($B102-Q$5)*'수학 표준점수 테이블'!$H$10+Q$5*'수학 표준점수 테이블'!$H$12+'수학 표준점수 테이블'!$H$15,0))</f>
        <v/>
      </c>
      <c r="R102" s="76" t="str">
        <f>IF(OR($B102-R$5&gt;74, $B102-R$5=73, $B102-R$5=1, $B102-R$5&lt;0),"",ROUND(($B102-R$5)*'수학 표준점수 테이블'!$H$10+R$5*'수학 표준점수 테이블'!$H$12+'수학 표준점수 테이블'!$H$15,0))</f>
        <v/>
      </c>
      <c r="S102" s="76" t="str">
        <f>IF(OR($B102-S$5&gt;74, $B102-S$5=73, $B102-S$5=1, $B102-S$5&lt;0),"",ROUND(($B102-S$5)*'수학 표준점수 테이블'!$H$10+S$5*'수학 표준점수 테이블'!$H$12+'수학 표준점수 테이블'!$H$15,0))</f>
        <v/>
      </c>
      <c r="T102" s="76" t="str">
        <f>IF(OR($B102-T$5&gt;74, $B102-T$5=73, $B102-T$5=1, $B102-T$5&lt;0),"",ROUND(($B102-T$5)*'수학 표준점수 테이블'!$H$10+T$5*'수학 표준점수 테이블'!$H$12+'수학 표준점수 테이블'!$H$15,0))</f>
        <v/>
      </c>
      <c r="U102" s="76" t="str">
        <f>IF(OR($B102-U$5&gt;74, $B102-U$5=73, $B102-U$5=1, $B102-U$5&lt;0),"",ROUND(($B102-U$5)*'수학 표준점수 테이블'!$H$10+U$5*'수학 표준점수 테이블'!$H$12+'수학 표준점수 테이블'!$H$15,0))</f>
        <v/>
      </c>
      <c r="V102" s="76" t="str">
        <f>IF(OR($B102-V$5&gt;74, $B102-V$5=73, $B102-V$5=1, $B102-V$5&lt;0),"",ROUND(($B102-V$5)*'수학 표준점수 테이블'!$H$10+V$5*'수학 표준점수 테이블'!$H$12+'수학 표준점수 테이블'!$H$15,0))</f>
        <v/>
      </c>
      <c r="W102" s="76" t="str">
        <f>IF(OR($B102-W$5&gt;74, $B102-W$5=73, $B102-W$5=1, $B102-W$5&lt;0),"",ROUND(($B102-W$5)*'수학 표준점수 테이블'!$H$10+W$5*'수학 표준점수 테이블'!$H$12+'수학 표준점수 테이블'!$H$15,0))</f>
        <v/>
      </c>
      <c r="X102" s="76">
        <f>IF(OR($B102-X$5&gt;74, $B102-X$5=73, $B102-X$5=1, $B102-X$5&lt;0),"",ROUND(($B102-X$5)*'수학 표준점수 테이블'!$H$10+X$5*'수학 표준점수 테이블'!$H$12+'수학 표준점수 테이블'!$H$15,0))</f>
        <v>68</v>
      </c>
      <c r="Y102" s="76" t="str">
        <f>IF(OR($B102-Y$5&gt;74, $B102-Y$5=73, $B102-Y$5=1, $B102-Y$5&lt;0),"",ROUND(($B102-Y$5)*'수학 표준점수 테이블'!$H$10+Y$5*'수학 표준점수 테이블'!$H$12+'수학 표준점수 테이블'!$H$15,0))</f>
        <v/>
      </c>
      <c r="Z102" s="76">
        <f>IF(OR($B102-Z$5&gt;74, $B102-Z$5=73, $B102-Z$5=1, $B102-Z$5&lt;0),"",ROUND(($B102-Z$5)*'수학 표준점수 테이블'!$H$10+Z$5*'수학 표준점수 테이블'!$H$12+'수학 표준점수 테이블'!$H$15,0))</f>
        <v>68</v>
      </c>
      <c r="AA102" s="77">
        <f>IF(OR($B102-AA$5&gt;74, $B102-AA$5=73, $B102-AA$5=1, $B102-AA$5&lt;0),"",ROUND(($B102-AA$5)*'수학 표준점수 테이블'!$H$10+AA$5*'수학 표준점수 테이블'!$H$12+'수학 표준점수 테이블'!$H$15,0))</f>
        <v>68</v>
      </c>
      <c r="AB102" s="34"/>
      <c r="AC102" s="34">
        <f t="shared" si="10"/>
        <v>68</v>
      </c>
      <c r="AD102" s="34">
        <f t="shared" si="11"/>
        <v>68</v>
      </c>
      <c r="AE102" s="36">
        <f t="shared" si="12"/>
        <v>68</v>
      </c>
      <c r="AF102" s="36">
        <f t="shared" si="13"/>
        <v>9</v>
      </c>
      <c r="AG102" s="36">
        <f t="shared" si="13"/>
        <v>9</v>
      </c>
      <c r="AH102" s="36">
        <f t="shared" si="14"/>
        <v>9</v>
      </c>
      <c r="AI102" s="194" t="str">
        <f t="shared" si="9"/>
        <v>9등급</v>
      </c>
      <c r="AJ102" s="32" t="e">
        <f>IF(AC102=AD102,VLOOKUP(AE102,'인원 입력 기능'!$B$5:$F$102,6,0), VLOOKUP(AC102,'인원 입력 기능'!$B$5:$F$102,6,0)&amp;" ~ "&amp;VLOOKUP(AD102,'인원 입력 기능'!$B$5:$F$102,6,0))</f>
        <v>#REF!</v>
      </c>
    </row>
    <row r="103" spans="1:36">
      <c r="A103" s="16"/>
      <c r="B103" s="88">
        <v>3</v>
      </c>
      <c r="C103" s="76" t="str">
        <f>IF(OR($B103-C$5&gt;74, $B103-C$5=73, $B103-C$5=1, $B103-C$5&lt;0),"",ROUND(($B103-C$5)*'수학 표준점수 테이블'!$H$10+C$5*'수학 표준점수 테이블'!$H$12+'수학 표준점수 테이블'!$H$15,0))</f>
        <v/>
      </c>
      <c r="D103" s="76" t="str">
        <f>IF(OR($B103-D$5&gt;74, $B103-D$5=73, $B103-D$5=1, $B103-D$5&lt;0),"",ROUND(($B103-D$5)*'수학 표준점수 테이블'!$H$10+D$5*'수학 표준점수 테이블'!$H$12+'수학 표준점수 테이블'!$H$15,0))</f>
        <v/>
      </c>
      <c r="E103" s="76" t="str">
        <f>IF(OR($B103-E$5&gt;74, $B103-E$5=73, $B103-E$5=1, $B103-E$5&lt;0),"",ROUND(($B103-E$5)*'수학 표준점수 테이블'!$H$10+E$5*'수학 표준점수 테이블'!$H$12+'수학 표준점수 테이블'!$H$15,0))</f>
        <v/>
      </c>
      <c r="F103" s="76" t="str">
        <f>IF(OR($B103-F$5&gt;74, $B103-F$5=73, $B103-F$5=1, $B103-F$5&lt;0),"",ROUND(($B103-F$5)*'수학 표준점수 테이블'!$H$10+F$5*'수학 표준점수 테이블'!$H$12+'수학 표준점수 테이블'!$H$15,0))</f>
        <v/>
      </c>
      <c r="G103" s="76" t="str">
        <f>IF(OR($B103-G$5&gt;74, $B103-G$5=73, $B103-G$5=1, $B103-G$5&lt;0),"",ROUND(($B103-G$5)*'수학 표준점수 테이블'!$H$10+G$5*'수학 표준점수 테이블'!$H$12+'수학 표준점수 테이블'!$H$15,0))</f>
        <v/>
      </c>
      <c r="H103" s="76" t="str">
        <f>IF(OR($B103-H$5&gt;74, $B103-H$5=73, $B103-H$5=1, $B103-H$5&lt;0),"",ROUND(($B103-H$5)*'수학 표준점수 테이블'!$H$10+H$5*'수학 표준점수 테이블'!$H$12+'수학 표준점수 테이블'!$H$15,0))</f>
        <v/>
      </c>
      <c r="I103" s="76" t="str">
        <f>IF(OR($B103-I$5&gt;74, $B103-I$5=73, $B103-I$5=1, $B103-I$5&lt;0),"",ROUND(($B103-I$5)*'수학 표준점수 테이블'!$H$10+I$5*'수학 표준점수 테이블'!$H$12+'수학 표준점수 테이블'!$H$15,0))</f>
        <v/>
      </c>
      <c r="J103" s="76" t="str">
        <f>IF(OR($B103-J$5&gt;74, $B103-J$5=73, $B103-J$5=1, $B103-J$5&lt;0),"",ROUND(($B103-J$5)*'수학 표준점수 테이블'!$H$10+J$5*'수학 표준점수 테이블'!$H$12+'수학 표준점수 테이블'!$H$15,0))</f>
        <v/>
      </c>
      <c r="K103" s="76" t="str">
        <f>IF(OR($B103-K$5&gt;74, $B103-K$5=73, $B103-K$5=1, $B103-K$5&lt;0),"",ROUND(($B103-K$5)*'수학 표준점수 테이블'!$H$10+K$5*'수학 표준점수 테이블'!$H$12+'수학 표준점수 테이블'!$H$15,0))</f>
        <v/>
      </c>
      <c r="L103" s="76" t="str">
        <f>IF(OR($B103-L$5&gt;74, $B103-L$5=73, $B103-L$5=1, $B103-L$5&lt;0),"",ROUND(($B103-L$5)*'수학 표준점수 테이블'!$H$10+L$5*'수학 표준점수 테이블'!$H$12+'수학 표준점수 테이블'!$H$15,0))</f>
        <v/>
      </c>
      <c r="M103" s="76" t="str">
        <f>IF(OR($B103-M$5&gt;74, $B103-M$5=73, $B103-M$5=1, $B103-M$5&lt;0),"",ROUND(($B103-M$5)*'수학 표준점수 테이블'!$H$10+M$5*'수학 표준점수 테이블'!$H$12+'수학 표준점수 테이블'!$H$15,0))</f>
        <v/>
      </c>
      <c r="N103" s="76" t="str">
        <f>IF(OR($B103-N$5&gt;74, $B103-N$5=73, $B103-N$5=1, $B103-N$5&lt;0),"",ROUND(($B103-N$5)*'수학 표준점수 테이블'!$H$10+N$5*'수학 표준점수 테이블'!$H$12+'수학 표준점수 테이블'!$H$15,0))</f>
        <v/>
      </c>
      <c r="O103" s="76" t="str">
        <f>IF(OR($B103-O$5&gt;74, $B103-O$5=73, $B103-O$5=1, $B103-O$5&lt;0),"",ROUND(($B103-O$5)*'수학 표준점수 테이블'!$H$10+O$5*'수학 표준점수 테이블'!$H$12+'수학 표준점수 테이블'!$H$15,0))</f>
        <v/>
      </c>
      <c r="P103" s="76" t="str">
        <f>IF(OR($B103-P$5&gt;74, $B103-P$5=73, $B103-P$5=1, $B103-P$5&lt;0),"",ROUND(($B103-P$5)*'수학 표준점수 테이블'!$H$10+P$5*'수학 표준점수 테이블'!$H$12+'수학 표준점수 테이블'!$H$15,0))</f>
        <v/>
      </c>
      <c r="Q103" s="76" t="str">
        <f>IF(OR($B103-Q$5&gt;74, $B103-Q$5=73, $B103-Q$5=1, $B103-Q$5&lt;0),"",ROUND(($B103-Q$5)*'수학 표준점수 테이블'!$H$10+Q$5*'수학 표준점수 테이블'!$H$12+'수학 표준점수 테이블'!$H$15,0))</f>
        <v/>
      </c>
      <c r="R103" s="76" t="str">
        <f>IF(OR($B103-R$5&gt;74, $B103-R$5=73, $B103-R$5=1, $B103-R$5&lt;0),"",ROUND(($B103-R$5)*'수학 표준점수 테이블'!$H$10+R$5*'수학 표준점수 테이블'!$H$12+'수학 표준점수 테이블'!$H$15,0))</f>
        <v/>
      </c>
      <c r="S103" s="76" t="str">
        <f>IF(OR($B103-S$5&gt;74, $B103-S$5=73, $B103-S$5=1, $B103-S$5&lt;0),"",ROUND(($B103-S$5)*'수학 표준점수 테이블'!$H$10+S$5*'수학 표준점수 테이블'!$H$12+'수학 표준점수 테이블'!$H$15,0))</f>
        <v/>
      </c>
      <c r="T103" s="76" t="str">
        <f>IF(OR($B103-T$5&gt;74, $B103-T$5=73, $B103-T$5=1, $B103-T$5&lt;0),"",ROUND(($B103-T$5)*'수학 표준점수 테이블'!$H$10+T$5*'수학 표준점수 테이블'!$H$12+'수학 표준점수 테이블'!$H$15,0))</f>
        <v/>
      </c>
      <c r="U103" s="76" t="str">
        <f>IF(OR($B103-U$5&gt;74, $B103-U$5=73, $B103-U$5=1, $B103-U$5&lt;0),"",ROUND(($B103-U$5)*'수학 표준점수 테이블'!$H$10+U$5*'수학 표준점수 테이블'!$H$12+'수학 표준점수 테이블'!$H$15,0))</f>
        <v/>
      </c>
      <c r="V103" s="76" t="str">
        <f>IF(OR($B103-V$5&gt;74, $B103-V$5=73, $B103-V$5=1, $B103-V$5&lt;0),"",ROUND(($B103-V$5)*'수학 표준점수 테이블'!$H$10+V$5*'수학 표준점수 테이블'!$H$12+'수학 표준점수 테이블'!$H$15,0))</f>
        <v/>
      </c>
      <c r="W103" s="76" t="str">
        <f>IF(OR($B103-W$5&gt;74, $B103-W$5=73, $B103-W$5=1, $B103-W$5&lt;0),"",ROUND(($B103-W$5)*'수학 표준점수 테이블'!$H$10+W$5*'수학 표준점수 테이블'!$H$12+'수학 표준점수 테이블'!$H$15,0))</f>
        <v/>
      </c>
      <c r="X103" s="76" t="str">
        <f>IF(OR($B103-X$5&gt;74, $B103-X$5=73, $B103-X$5=1, $B103-X$5&lt;0),"",ROUND(($B103-X$5)*'수학 표준점수 테이블'!$H$10+X$5*'수학 표준점수 테이블'!$H$12+'수학 표준점수 테이블'!$H$15,0))</f>
        <v/>
      </c>
      <c r="Y103" s="76">
        <f>IF(OR($B103-Y$5&gt;74, $B103-Y$5=73, $B103-Y$5=1, $B103-Y$5&lt;0),"",ROUND(($B103-Y$5)*'수학 표준점수 테이블'!$H$10+Y$5*'수학 표준점수 테이블'!$H$12+'수학 표준점수 테이블'!$H$15,0))</f>
        <v>68</v>
      </c>
      <c r="Z103" s="76" t="str">
        <f>IF(OR($B103-Z$5&gt;74, $B103-Z$5=73, $B103-Z$5=1, $B103-Z$5&lt;0),"",ROUND(($B103-Z$5)*'수학 표준점수 테이블'!$H$10+Z$5*'수학 표준점수 테이블'!$H$12+'수학 표준점수 테이블'!$H$15,0))</f>
        <v/>
      </c>
      <c r="AA103" s="77">
        <f>IF(OR($B103-AA$5&gt;74, $B103-AA$5=73, $B103-AA$5=1, $B103-AA$5&lt;0),"",ROUND(($B103-AA$5)*'수학 표준점수 테이블'!$H$10+AA$5*'수학 표준점수 테이블'!$H$12+'수학 표준점수 테이블'!$H$15,0))</f>
        <v>67</v>
      </c>
      <c r="AB103" s="34"/>
      <c r="AC103" s="34">
        <f t="shared" si="10"/>
        <v>67</v>
      </c>
      <c r="AD103" s="34">
        <f t="shared" si="11"/>
        <v>68</v>
      </c>
      <c r="AE103" s="36" t="str">
        <f t="shared" si="12"/>
        <v>67 ~ 68</v>
      </c>
      <c r="AF103" s="36">
        <f t="shared" si="13"/>
        <v>9</v>
      </c>
      <c r="AG103" s="36">
        <f t="shared" si="13"/>
        <v>9</v>
      </c>
      <c r="AH103" s="36">
        <f t="shared" si="14"/>
        <v>9</v>
      </c>
      <c r="AI103" s="194" t="str">
        <f t="shared" si="9"/>
        <v>9등급</v>
      </c>
      <c r="AJ103" s="32" t="e">
        <f>IF(AC103=AD103,VLOOKUP(AE103,'인원 입력 기능'!$B$5:$F$102,6,0), VLOOKUP(AC103,'인원 입력 기능'!$B$5:$F$102,6,0)&amp;" ~ "&amp;VLOOKUP(AD103,'인원 입력 기능'!$B$5:$F$102,6,0))</f>
        <v>#REF!</v>
      </c>
    </row>
    <row r="104" spans="1:36">
      <c r="A104" s="16"/>
      <c r="B104" s="88">
        <v>2</v>
      </c>
      <c r="C104" s="76" t="str">
        <f>IF(OR($B104-C$5&gt;74, $B104-C$5=73, $B104-C$5=1, $B104-C$5&lt;0),"",ROUND(($B104-C$5)*'수학 표준점수 테이블'!$H$10+C$5*'수학 표준점수 테이블'!$H$12+'수학 표준점수 테이블'!$H$15,0))</f>
        <v/>
      </c>
      <c r="D104" s="76" t="str">
        <f>IF(OR($B104-D$5&gt;74, $B104-D$5=73, $B104-D$5=1, $B104-D$5&lt;0),"",ROUND(($B104-D$5)*'수학 표준점수 테이블'!$H$10+D$5*'수학 표준점수 테이블'!$H$12+'수학 표준점수 테이블'!$H$15,0))</f>
        <v/>
      </c>
      <c r="E104" s="76" t="str">
        <f>IF(OR($B104-E$5&gt;74, $B104-E$5=73, $B104-E$5=1, $B104-E$5&lt;0),"",ROUND(($B104-E$5)*'수학 표준점수 테이블'!$H$10+E$5*'수학 표준점수 테이블'!$H$12+'수학 표준점수 테이블'!$H$15,0))</f>
        <v/>
      </c>
      <c r="F104" s="76" t="str">
        <f>IF(OR($B104-F$5&gt;74, $B104-F$5=73, $B104-F$5=1, $B104-F$5&lt;0),"",ROUND(($B104-F$5)*'수학 표준점수 테이블'!$H$10+F$5*'수학 표준점수 테이블'!$H$12+'수학 표준점수 테이블'!$H$15,0))</f>
        <v/>
      </c>
      <c r="G104" s="76" t="str">
        <f>IF(OR($B104-G$5&gt;74, $B104-G$5=73, $B104-G$5=1, $B104-G$5&lt;0),"",ROUND(($B104-G$5)*'수학 표준점수 테이블'!$H$10+G$5*'수학 표준점수 테이블'!$H$12+'수학 표준점수 테이블'!$H$15,0))</f>
        <v/>
      </c>
      <c r="H104" s="76" t="str">
        <f>IF(OR($B104-H$5&gt;74, $B104-H$5=73, $B104-H$5=1, $B104-H$5&lt;0),"",ROUND(($B104-H$5)*'수학 표준점수 테이블'!$H$10+H$5*'수학 표준점수 테이블'!$H$12+'수학 표준점수 테이블'!$H$15,0))</f>
        <v/>
      </c>
      <c r="I104" s="76" t="str">
        <f>IF(OR($B104-I$5&gt;74, $B104-I$5=73, $B104-I$5=1, $B104-I$5&lt;0),"",ROUND(($B104-I$5)*'수학 표준점수 테이블'!$H$10+I$5*'수학 표준점수 테이블'!$H$12+'수학 표준점수 테이블'!$H$15,0))</f>
        <v/>
      </c>
      <c r="J104" s="76" t="str">
        <f>IF(OR($B104-J$5&gt;74, $B104-J$5=73, $B104-J$5=1, $B104-J$5&lt;0),"",ROUND(($B104-J$5)*'수학 표준점수 테이블'!$H$10+J$5*'수학 표준점수 테이블'!$H$12+'수학 표준점수 테이블'!$H$15,0))</f>
        <v/>
      </c>
      <c r="K104" s="76" t="str">
        <f>IF(OR($B104-K$5&gt;74, $B104-K$5=73, $B104-K$5=1, $B104-K$5&lt;0),"",ROUND(($B104-K$5)*'수학 표준점수 테이블'!$H$10+K$5*'수학 표준점수 테이블'!$H$12+'수학 표준점수 테이블'!$H$15,0))</f>
        <v/>
      </c>
      <c r="L104" s="76" t="str">
        <f>IF(OR($B104-L$5&gt;74, $B104-L$5=73, $B104-L$5=1, $B104-L$5&lt;0),"",ROUND(($B104-L$5)*'수학 표준점수 테이블'!$H$10+L$5*'수학 표준점수 테이블'!$H$12+'수학 표준점수 테이블'!$H$15,0))</f>
        <v/>
      </c>
      <c r="M104" s="76" t="str">
        <f>IF(OR($B104-M$5&gt;74, $B104-M$5=73, $B104-M$5=1, $B104-M$5&lt;0),"",ROUND(($B104-M$5)*'수학 표준점수 테이블'!$H$10+M$5*'수학 표준점수 테이블'!$H$12+'수학 표준점수 테이블'!$H$15,0))</f>
        <v/>
      </c>
      <c r="N104" s="76" t="str">
        <f>IF(OR($B104-N$5&gt;74, $B104-N$5=73, $B104-N$5=1, $B104-N$5&lt;0),"",ROUND(($B104-N$5)*'수학 표준점수 테이블'!$H$10+N$5*'수학 표준점수 테이블'!$H$12+'수학 표준점수 테이블'!$H$15,0))</f>
        <v/>
      </c>
      <c r="O104" s="76" t="str">
        <f>IF(OR($B104-O$5&gt;74, $B104-O$5=73, $B104-O$5=1, $B104-O$5&lt;0),"",ROUND(($B104-O$5)*'수학 표준점수 테이블'!$H$10+O$5*'수학 표준점수 테이블'!$H$12+'수학 표준점수 테이블'!$H$15,0))</f>
        <v/>
      </c>
      <c r="P104" s="76" t="str">
        <f>IF(OR($B104-P$5&gt;74, $B104-P$5=73, $B104-P$5=1, $B104-P$5&lt;0),"",ROUND(($B104-P$5)*'수학 표준점수 테이블'!$H$10+P$5*'수학 표준점수 테이블'!$H$12+'수학 표준점수 테이블'!$H$15,0))</f>
        <v/>
      </c>
      <c r="Q104" s="76" t="str">
        <f>IF(OR($B104-Q$5&gt;74, $B104-Q$5=73, $B104-Q$5=1, $B104-Q$5&lt;0),"",ROUND(($B104-Q$5)*'수학 표준점수 테이블'!$H$10+Q$5*'수학 표준점수 테이블'!$H$12+'수학 표준점수 테이블'!$H$15,0))</f>
        <v/>
      </c>
      <c r="R104" s="76" t="str">
        <f>IF(OR($B104-R$5&gt;74, $B104-R$5=73, $B104-R$5=1, $B104-R$5&lt;0),"",ROUND(($B104-R$5)*'수학 표준점수 테이블'!$H$10+R$5*'수학 표준점수 테이블'!$H$12+'수학 표준점수 테이블'!$H$15,0))</f>
        <v/>
      </c>
      <c r="S104" s="76" t="str">
        <f>IF(OR($B104-S$5&gt;74, $B104-S$5=73, $B104-S$5=1, $B104-S$5&lt;0),"",ROUND(($B104-S$5)*'수학 표준점수 테이블'!$H$10+S$5*'수학 표준점수 테이블'!$H$12+'수학 표준점수 테이블'!$H$15,0))</f>
        <v/>
      </c>
      <c r="T104" s="76" t="str">
        <f>IF(OR($B104-T$5&gt;74, $B104-T$5=73, $B104-T$5=1, $B104-T$5&lt;0),"",ROUND(($B104-T$5)*'수학 표준점수 테이블'!$H$10+T$5*'수학 표준점수 테이블'!$H$12+'수학 표준점수 테이블'!$H$15,0))</f>
        <v/>
      </c>
      <c r="U104" s="76" t="str">
        <f>IF(OR($B104-U$5&gt;74, $B104-U$5=73, $B104-U$5=1, $B104-U$5&lt;0),"",ROUND(($B104-U$5)*'수학 표준점수 테이블'!$H$10+U$5*'수학 표준점수 테이블'!$H$12+'수학 표준점수 테이블'!$H$15,0))</f>
        <v/>
      </c>
      <c r="V104" s="76" t="str">
        <f>IF(OR($B104-V$5&gt;74, $B104-V$5=73, $B104-V$5=1, $B104-V$5&lt;0),"",ROUND(($B104-V$5)*'수학 표준점수 테이블'!$H$10+V$5*'수학 표준점수 테이블'!$H$12+'수학 표준점수 테이블'!$H$15,0))</f>
        <v/>
      </c>
      <c r="W104" s="76" t="str">
        <f>IF(OR($B104-W$5&gt;74, $B104-W$5=73, $B104-W$5=1, $B104-W$5&lt;0),"",ROUND(($B104-W$5)*'수학 표준점수 테이블'!$H$10+W$5*'수학 표준점수 테이블'!$H$12+'수학 표준점수 테이블'!$H$15,0))</f>
        <v/>
      </c>
      <c r="X104" s="76" t="str">
        <f>IF(OR($B104-X$5&gt;74, $B104-X$5=73, $B104-X$5=1, $B104-X$5&lt;0),"",ROUND(($B104-X$5)*'수학 표준점수 테이블'!$H$10+X$5*'수학 표준점수 테이블'!$H$12+'수학 표준점수 테이블'!$H$15,0))</f>
        <v/>
      </c>
      <c r="Y104" s="76" t="str">
        <f>IF(OR($B104-Y$5&gt;74, $B104-Y$5=73, $B104-Y$5=1, $B104-Y$5&lt;0),"",ROUND(($B104-Y$5)*'수학 표준점수 테이블'!$H$10+Y$5*'수학 표준점수 테이블'!$H$12+'수학 표준점수 테이블'!$H$15,0))</f>
        <v/>
      </c>
      <c r="Z104" s="76">
        <f>IF(OR($B104-Z$5&gt;74, $B104-Z$5=73, $B104-Z$5=1, $B104-Z$5&lt;0),"",ROUND(($B104-Z$5)*'수학 표준점수 테이블'!$H$10+Z$5*'수학 표준점수 테이블'!$H$12+'수학 표준점수 테이블'!$H$15,0))</f>
        <v>67</v>
      </c>
      <c r="AA104" s="77">
        <f>IF(OR($B104-AA$5&gt;74, $B104-AA$5=73, $B104-AA$5=1, $B104-AA$5&lt;0),"",ROUND(($B104-AA$5)*'수학 표준점수 테이블'!$H$10+AA$5*'수학 표준점수 테이블'!$H$12+'수학 표준점수 테이블'!$H$15,0))</f>
        <v>67</v>
      </c>
      <c r="AB104" s="34"/>
      <c r="AC104" s="34">
        <f t="shared" si="10"/>
        <v>67</v>
      </c>
      <c r="AD104" s="34">
        <f t="shared" si="11"/>
        <v>67</v>
      </c>
      <c r="AE104" s="36">
        <f t="shared" ref="AE104" si="15">IF(AC104=AD104,MAX(C104:AA104),MIN(C104:AA104)&amp;" ~ "&amp;MAX(C104:AA104))</f>
        <v>67</v>
      </c>
      <c r="AF104" s="36">
        <f t="shared" si="13"/>
        <v>9</v>
      </c>
      <c r="AG104" s="36">
        <f t="shared" si="13"/>
        <v>9</v>
      </c>
      <c r="AH104" s="36">
        <f t="shared" si="14"/>
        <v>9</v>
      </c>
      <c r="AI104" s="194" t="str">
        <f t="shared" si="9"/>
        <v>9등급</v>
      </c>
      <c r="AJ104" s="32" t="e">
        <f>IF(AC104=AD104,VLOOKUP(AE104,'인원 입력 기능'!$B$5:$F$102,6,0), VLOOKUP(AC104,'인원 입력 기능'!$B$5:$F$102,6,0)&amp;" ~ "&amp;VLOOKUP(AD104,'인원 입력 기능'!$B$5:$F$102,6,0))</f>
        <v>#REF!</v>
      </c>
    </row>
    <row r="105" spans="1:36">
      <c r="A105" s="16"/>
      <c r="B105" s="88">
        <v>1</v>
      </c>
      <c r="C105" s="76" t="str">
        <f>IF(OR($B105-C$5&gt;74, $B105-C$5=73, $B105-C$5=1, $B105-C$5&lt;0),"",ROUND(($B105-C$5)*'수학 표준점수 테이블'!$H$10+C$5*'수학 표준점수 테이블'!$H$12+'수학 표준점수 테이블'!$H$15,0))</f>
        <v/>
      </c>
      <c r="D105" s="76" t="str">
        <f>IF(OR($B105-D$5&gt;74, $B105-D$5=73, $B105-D$5=1, $B105-D$5&lt;0),"",ROUND(($B105-D$5)*'수학 표준점수 테이블'!$H$10+D$5*'수학 표준점수 테이블'!$H$12+'수학 표준점수 테이블'!$H$15,0))</f>
        <v/>
      </c>
      <c r="E105" s="76" t="str">
        <f>IF(OR($B105-E$5&gt;74, $B105-E$5=73, $B105-E$5=1, $B105-E$5&lt;0),"",ROUND(($B105-E$5)*'수학 표준점수 테이블'!$H$10+E$5*'수학 표준점수 테이블'!$H$12+'수학 표준점수 테이블'!$H$15,0))</f>
        <v/>
      </c>
      <c r="F105" s="76" t="str">
        <f>IF(OR($B105-F$5&gt;74, $B105-F$5=73, $B105-F$5=1, $B105-F$5&lt;0),"",ROUND(($B105-F$5)*'수학 표준점수 테이블'!$H$10+F$5*'수학 표준점수 테이블'!$H$12+'수학 표준점수 테이블'!$H$15,0))</f>
        <v/>
      </c>
      <c r="G105" s="76" t="str">
        <f>IF(OR($B105-G$5&gt;74, $B105-G$5=73, $B105-G$5=1, $B105-G$5&lt;0),"",ROUND(($B105-G$5)*'수학 표준점수 테이블'!$H$10+G$5*'수학 표준점수 테이블'!$H$12+'수학 표준점수 테이블'!$H$15,0))</f>
        <v/>
      </c>
      <c r="H105" s="76" t="str">
        <f>IF(OR($B105-H$5&gt;74, $B105-H$5=73, $B105-H$5=1, $B105-H$5&lt;0),"",ROUND(($B105-H$5)*'수학 표준점수 테이블'!$H$10+H$5*'수학 표준점수 테이블'!$H$12+'수학 표준점수 테이블'!$H$15,0))</f>
        <v/>
      </c>
      <c r="I105" s="76" t="str">
        <f>IF(OR($B105-I$5&gt;74, $B105-I$5=73, $B105-I$5=1, $B105-I$5&lt;0),"",ROUND(($B105-I$5)*'수학 표준점수 테이블'!$H$10+I$5*'수학 표준점수 테이블'!$H$12+'수학 표준점수 테이블'!$H$15,0))</f>
        <v/>
      </c>
      <c r="J105" s="76" t="str">
        <f>IF(OR($B105-J$5&gt;74, $B105-J$5=73, $B105-J$5=1, $B105-J$5&lt;0),"",ROUND(($B105-J$5)*'수학 표준점수 테이블'!$H$10+J$5*'수학 표준점수 테이블'!$H$12+'수학 표준점수 테이블'!$H$15,0))</f>
        <v/>
      </c>
      <c r="K105" s="76" t="str">
        <f>IF(OR($B105-K$5&gt;74, $B105-K$5=73, $B105-K$5=1, $B105-K$5&lt;0),"",ROUND(($B105-K$5)*'수학 표준점수 테이블'!$H$10+K$5*'수학 표준점수 테이블'!$H$12+'수학 표준점수 테이블'!$H$15,0))</f>
        <v/>
      </c>
      <c r="L105" s="76" t="str">
        <f>IF(OR($B105-L$5&gt;74, $B105-L$5=73, $B105-L$5=1, $B105-L$5&lt;0),"",ROUND(($B105-L$5)*'수학 표준점수 테이블'!$H$10+L$5*'수학 표준점수 테이블'!$H$12+'수학 표준점수 테이블'!$H$15,0))</f>
        <v/>
      </c>
      <c r="M105" s="76" t="str">
        <f>IF(OR($B105-M$5&gt;74, $B105-M$5=73, $B105-M$5=1, $B105-M$5&lt;0),"",ROUND(($B105-M$5)*'수학 표준점수 테이블'!$H$10+M$5*'수학 표준점수 테이블'!$H$12+'수학 표준점수 테이블'!$H$15,0))</f>
        <v/>
      </c>
      <c r="N105" s="76" t="str">
        <f>IF(OR($B105-N$5&gt;74, $B105-N$5=73, $B105-N$5=1, $B105-N$5&lt;0),"",ROUND(($B105-N$5)*'수학 표준점수 테이블'!$H$10+N$5*'수학 표준점수 테이블'!$H$12+'수학 표준점수 테이블'!$H$15,0))</f>
        <v/>
      </c>
      <c r="O105" s="76" t="str">
        <f>IF(OR($B105-O$5&gt;74, $B105-O$5=73, $B105-O$5=1, $B105-O$5&lt;0),"",ROUND(($B105-O$5)*'수학 표준점수 테이블'!$H$10+O$5*'수학 표준점수 테이블'!$H$12+'수학 표준점수 테이블'!$H$15,0))</f>
        <v/>
      </c>
      <c r="P105" s="76" t="str">
        <f>IF(OR($B105-P$5&gt;74, $B105-P$5=73, $B105-P$5=1, $B105-P$5&lt;0),"",ROUND(($B105-P$5)*'수학 표준점수 테이블'!$H$10+P$5*'수학 표준점수 테이블'!$H$12+'수학 표준점수 테이블'!$H$15,0))</f>
        <v/>
      </c>
      <c r="Q105" s="76" t="str">
        <f>IF(OR($B105-Q$5&gt;74, $B105-Q$5=73, $B105-Q$5=1, $B105-Q$5&lt;0),"",ROUND(($B105-Q$5)*'수학 표준점수 테이블'!$H$10+Q$5*'수학 표준점수 테이블'!$H$12+'수학 표준점수 테이블'!$H$15,0))</f>
        <v/>
      </c>
      <c r="R105" s="76" t="str">
        <f>IF(OR($B105-R$5&gt;74, $B105-R$5=73, $B105-R$5=1, $B105-R$5&lt;0),"",ROUND(($B105-R$5)*'수학 표준점수 테이블'!$H$10+R$5*'수학 표준점수 테이블'!$H$12+'수학 표준점수 테이블'!$H$15,0))</f>
        <v/>
      </c>
      <c r="S105" s="76" t="str">
        <f>IF(OR($B105-S$5&gt;74, $B105-S$5=73, $B105-S$5=1, $B105-S$5&lt;0),"",ROUND(($B105-S$5)*'수학 표준점수 테이블'!$H$10+S$5*'수학 표준점수 테이블'!$H$12+'수학 표준점수 테이블'!$H$15,0))</f>
        <v/>
      </c>
      <c r="T105" s="76" t="str">
        <f>IF(OR($B105-T$5&gt;74, $B105-T$5=73, $B105-T$5=1, $B105-T$5&lt;0),"",ROUND(($B105-T$5)*'수학 표준점수 테이블'!$H$10+T$5*'수학 표준점수 테이블'!$H$12+'수학 표준점수 테이블'!$H$15,0))</f>
        <v/>
      </c>
      <c r="U105" s="76" t="str">
        <f>IF(OR($B105-U$5&gt;74, $B105-U$5=73, $B105-U$5=1, $B105-U$5&lt;0),"",ROUND(($B105-U$5)*'수학 표준점수 테이블'!$H$10+U$5*'수학 표준점수 테이블'!$H$12+'수학 표준점수 테이블'!$H$15,0))</f>
        <v/>
      </c>
      <c r="V105" s="76" t="str">
        <f>IF(OR($B105-V$5&gt;74, $B105-V$5=73, $B105-V$5=1, $B105-V$5&lt;0),"",ROUND(($B105-V$5)*'수학 표준점수 테이블'!$H$10+V$5*'수학 표준점수 테이블'!$H$12+'수학 표준점수 테이블'!$H$15,0))</f>
        <v/>
      </c>
      <c r="W105" s="76" t="str">
        <f>IF(OR($B105-W$5&gt;74, $B105-W$5=73, $B105-W$5=1, $B105-W$5&lt;0),"",ROUND(($B105-W$5)*'수학 표준점수 테이블'!$H$10+W$5*'수학 표준점수 테이블'!$H$12+'수학 표준점수 테이블'!$H$15,0))</f>
        <v/>
      </c>
      <c r="X105" s="76" t="str">
        <f>IF(OR($B105-X$5&gt;74, $B105-X$5=73, $B105-X$5=1, $B105-X$5&lt;0),"",ROUND(($B105-X$5)*'수학 표준점수 테이블'!$H$10+X$5*'수학 표준점수 테이블'!$H$12+'수학 표준점수 테이블'!$H$15,0))</f>
        <v/>
      </c>
      <c r="Y105" s="76" t="str">
        <f>IF(OR($B105-Y$5&gt;74, $B105-Y$5=73, $B105-Y$5=1, $B105-Y$5&lt;0),"",ROUND(($B105-Y$5)*'수학 표준점수 테이블'!$H$10+Y$5*'수학 표준점수 테이블'!$H$12+'수학 표준점수 테이블'!$H$15,0))</f>
        <v/>
      </c>
      <c r="Z105" s="76" t="str">
        <f>IF(OR($B105-Z$5&gt;74, $B105-Z$5=73, $B105-Z$5=1, $B105-Z$5&lt;0),"",ROUND(($B105-Z$5)*'수학 표준점수 테이블'!$H$10+Z$5*'수학 표준점수 테이블'!$H$12+'수학 표준점수 테이블'!$H$15,0))</f>
        <v/>
      </c>
      <c r="AA105" s="77" t="str">
        <f>IF(OR($B105-AA$5&gt;74, $B105-AA$5=73, $B105-AA$5=1, $B105-AA$5&lt;0),"",ROUND(($B105-AA$5)*'수학 표준점수 테이블'!$H$10+AA$5*'수학 표준점수 테이블'!$H$12+'수학 표준점수 테이블'!$H$15,0))</f>
        <v/>
      </c>
      <c r="AB105" s="34"/>
      <c r="AC105" s="34"/>
      <c r="AD105" s="34"/>
      <c r="AI105" s="194" t="str">
        <f t="shared" si="9"/>
        <v>등급</v>
      </c>
      <c r="AJ105" s="32"/>
    </row>
    <row r="106" spans="1:36" ht="17.5" thickBot="1">
      <c r="A106" s="16"/>
      <c r="B106" s="99">
        <v>0</v>
      </c>
      <c r="C106" s="78" t="str">
        <f>IF(OR($B106-C$5&gt;74, $B106-C$5=73, $B106-C$5=1, $B106-C$5&lt;0),"",ROUND(($B106-C$5)*'수학 표준점수 테이블'!$H$10+C$5*'수학 표준점수 테이블'!$H$12+'수학 표준점수 테이블'!$H$15,0))</f>
        <v/>
      </c>
      <c r="D106" s="78" t="str">
        <f>IF(OR($B106-D$5&gt;74, $B106-D$5=73, $B106-D$5=1, $B106-D$5&lt;0),"",ROUND(($B106-D$5)*'수학 표준점수 테이블'!$H$10+D$5*'수학 표준점수 테이블'!$H$12+'수학 표준점수 테이블'!$H$15,0))</f>
        <v/>
      </c>
      <c r="E106" s="78" t="str">
        <f>IF(OR($B106-E$5&gt;74, $B106-E$5=73, $B106-E$5=1, $B106-E$5&lt;0),"",ROUND(($B106-E$5)*'수학 표준점수 테이블'!$H$10+E$5*'수학 표준점수 테이블'!$H$12+'수학 표준점수 테이블'!$H$15,0))</f>
        <v/>
      </c>
      <c r="F106" s="78" t="str">
        <f>IF(OR($B106-F$5&gt;74, $B106-F$5=73, $B106-F$5=1, $B106-F$5&lt;0),"",ROUND(($B106-F$5)*'수학 표준점수 테이블'!$H$10+F$5*'수학 표준점수 테이블'!$H$12+'수학 표준점수 테이블'!$H$15,0))</f>
        <v/>
      </c>
      <c r="G106" s="78" t="str">
        <f>IF(OR($B106-G$5&gt;74, $B106-G$5=73, $B106-G$5=1, $B106-G$5&lt;0),"",ROUND(($B106-G$5)*'수학 표준점수 테이블'!$H$10+G$5*'수학 표준점수 테이블'!$H$12+'수학 표준점수 테이블'!$H$15,0))</f>
        <v/>
      </c>
      <c r="H106" s="78" t="str">
        <f>IF(OR($B106-H$5&gt;74, $B106-H$5=73, $B106-H$5=1, $B106-H$5&lt;0),"",ROUND(($B106-H$5)*'수학 표준점수 테이블'!$H$10+H$5*'수학 표준점수 테이블'!$H$12+'수학 표준점수 테이블'!$H$15,0))</f>
        <v/>
      </c>
      <c r="I106" s="78" t="str">
        <f>IF(OR($B106-I$5&gt;74, $B106-I$5=73, $B106-I$5=1, $B106-I$5&lt;0),"",ROUND(($B106-I$5)*'수학 표준점수 테이블'!$H$10+I$5*'수학 표준점수 테이블'!$H$12+'수학 표준점수 테이블'!$H$15,0))</f>
        <v/>
      </c>
      <c r="J106" s="78" t="str">
        <f>IF(OR($B106-J$5&gt;74, $B106-J$5=73, $B106-J$5=1, $B106-J$5&lt;0),"",ROUND(($B106-J$5)*'수학 표준점수 테이블'!$H$10+J$5*'수학 표준점수 테이블'!$H$12+'수학 표준점수 테이블'!$H$15,0))</f>
        <v/>
      </c>
      <c r="K106" s="78" t="str">
        <f>IF(OR($B106-K$5&gt;74, $B106-K$5=73, $B106-K$5=1, $B106-K$5&lt;0),"",ROUND(($B106-K$5)*'수학 표준점수 테이블'!$H$10+K$5*'수학 표준점수 테이블'!$H$12+'수학 표준점수 테이블'!$H$15,0))</f>
        <v/>
      </c>
      <c r="L106" s="78" t="str">
        <f>IF(OR($B106-L$5&gt;74, $B106-L$5=73, $B106-L$5=1, $B106-L$5&lt;0),"",ROUND(($B106-L$5)*'수학 표준점수 테이블'!$H$10+L$5*'수학 표준점수 테이블'!$H$12+'수학 표준점수 테이블'!$H$15,0))</f>
        <v/>
      </c>
      <c r="M106" s="78" t="str">
        <f>IF(OR($B106-M$5&gt;74, $B106-M$5=73, $B106-M$5=1, $B106-M$5&lt;0),"",ROUND(($B106-M$5)*'수학 표준점수 테이블'!$H$10+M$5*'수학 표준점수 테이블'!$H$12+'수학 표준점수 테이블'!$H$15,0))</f>
        <v/>
      </c>
      <c r="N106" s="78" t="str">
        <f>IF(OR($B106-N$5&gt;74, $B106-N$5=73, $B106-N$5=1, $B106-N$5&lt;0),"",ROUND(($B106-N$5)*'수학 표준점수 테이블'!$H$10+N$5*'수학 표준점수 테이블'!$H$12+'수학 표준점수 테이블'!$H$15,0))</f>
        <v/>
      </c>
      <c r="O106" s="78" t="str">
        <f>IF(OR($B106-O$5&gt;74, $B106-O$5=73, $B106-O$5=1, $B106-O$5&lt;0),"",ROUND(($B106-O$5)*'수학 표준점수 테이블'!$H$10+O$5*'수학 표준점수 테이블'!$H$12+'수학 표준점수 테이블'!$H$15,0))</f>
        <v/>
      </c>
      <c r="P106" s="78" t="str">
        <f>IF(OR($B106-P$5&gt;74, $B106-P$5=73, $B106-P$5=1, $B106-P$5&lt;0),"",ROUND(($B106-P$5)*'수학 표준점수 테이블'!$H$10+P$5*'수학 표준점수 테이블'!$H$12+'수학 표준점수 테이블'!$H$15,0))</f>
        <v/>
      </c>
      <c r="Q106" s="78" t="str">
        <f>IF(OR($B106-Q$5&gt;74, $B106-Q$5=73, $B106-Q$5=1, $B106-Q$5&lt;0),"",ROUND(($B106-Q$5)*'수학 표준점수 테이블'!$H$10+Q$5*'수학 표준점수 테이블'!$H$12+'수학 표준점수 테이블'!$H$15,0))</f>
        <v/>
      </c>
      <c r="R106" s="78" t="str">
        <f>IF(OR($B106-R$5&gt;74, $B106-R$5=73, $B106-R$5=1, $B106-R$5&lt;0),"",ROUND(($B106-R$5)*'수학 표준점수 테이블'!$H$10+R$5*'수학 표준점수 테이블'!$H$12+'수학 표준점수 테이블'!$H$15,0))</f>
        <v/>
      </c>
      <c r="S106" s="78" t="str">
        <f>IF(OR($B106-S$5&gt;74, $B106-S$5=73, $B106-S$5=1, $B106-S$5&lt;0),"",ROUND(($B106-S$5)*'수학 표준점수 테이블'!$H$10+S$5*'수학 표준점수 테이블'!$H$12+'수학 표준점수 테이블'!$H$15,0))</f>
        <v/>
      </c>
      <c r="T106" s="78" t="str">
        <f>IF(OR($B106-T$5&gt;74, $B106-T$5=73, $B106-T$5=1, $B106-T$5&lt;0),"",ROUND(($B106-T$5)*'수학 표준점수 테이블'!$H$10+T$5*'수학 표준점수 테이블'!$H$12+'수학 표준점수 테이블'!$H$15,0))</f>
        <v/>
      </c>
      <c r="U106" s="78" t="str">
        <f>IF(OR($B106-U$5&gt;74, $B106-U$5=73, $B106-U$5=1, $B106-U$5&lt;0),"",ROUND(($B106-U$5)*'수학 표준점수 테이블'!$H$10+U$5*'수학 표준점수 테이블'!$H$12+'수학 표준점수 테이블'!$H$15,0))</f>
        <v/>
      </c>
      <c r="V106" s="78" t="str">
        <f>IF(OR($B106-V$5&gt;74, $B106-V$5=73, $B106-V$5=1, $B106-V$5&lt;0),"",ROUND(($B106-V$5)*'수학 표준점수 테이블'!$H$10+V$5*'수학 표준점수 테이블'!$H$12+'수학 표준점수 테이블'!$H$15,0))</f>
        <v/>
      </c>
      <c r="W106" s="78" t="str">
        <f>IF(OR($B106-W$5&gt;74, $B106-W$5=73, $B106-W$5=1, $B106-W$5&lt;0),"",ROUND(($B106-W$5)*'수학 표준점수 테이블'!$H$10+W$5*'수학 표준점수 테이블'!$H$12+'수학 표준점수 테이블'!$H$15,0))</f>
        <v/>
      </c>
      <c r="X106" s="78" t="str">
        <f>IF(OR($B106-X$5&gt;74, $B106-X$5=73, $B106-X$5=1, $B106-X$5&lt;0),"",ROUND(($B106-X$5)*'수학 표준점수 테이블'!$H$10+X$5*'수학 표준점수 테이블'!$H$12+'수학 표준점수 테이블'!$H$15,0))</f>
        <v/>
      </c>
      <c r="Y106" s="78" t="str">
        <f>IF(OR($B106-Y$5&gt;74, $B106-Y$5=73, $B106-Y$5=1, $B106-Y$5&lt;0),"",ROUND(($B106-Y$5)*'수학 표준점수 테이블'!$H$10+Y$5*'수학 표준점수 테이블'!$H$12+'수학 표준점수 테이블'!$H$15,0))</f>
        <v/>
      </c>
      <c r="Z106" s="78" t="str">
        <f>IF(OR($B106-Z$5&gt;74, $B106-Z$5=73, $B106-Z$5=1, $B106-Z$5&lt;0),"",ROUND(($B106-Z$5)*'수학 표준점수 테이블'!$H$10+Z$5*'수학 표준점수 테이블'!$H$12+'수학 표준점수 테이블'!$H$15,0))</f>
        <v/>
      </c>
      <c r="AA106" s="79">
        <f>IF(OR($B106-AA$5&gt;74, $B106-AA$5=73, $B106-AA$5=1, $B106-AA$5&lt;0),"",ROUND(($B106-AA$5)*'수학 표준점수 테이블'!$H$10+AA$5*'수학 표준점수 테이블'!$H$12+'수학 표준점수 테이블'!$H$15,0))</f>
        <v>65</v>
      </c>
      <c r="AB106" s="34"/>
      <c r="AC106" s="34">
        <f>MIN(C106:AA106)</f>
        <v>65</v>
      </c>
      <c r="AD106" s="34">
        <f>MAX(C106:AA106)</f>
        <v>65</v>
      </c>
      <c r="AE106" s="36">
        <f>IF(AC106=AD106,MAX(C106:AA106),MIN(C106:AA106)&amp;" ~ "&amp;MAX(C106:AA106))</f>
        <v>65</v>
      </c>
      <c r="AF106" s="36">
        <f t="shared" si="13"/>
        <v>9</v>
      </c>
      <c r="AG106" s="36">
        <f t="shared" si="13"/>
        <v>9</v>
      </c>
      <c r="AH106" s="36">
        <f t="shared" si="14"/>
        <v>9</v>
      </c>
      <c r="AI106" s="194" t="str">
        <f t="shared" si="9"/>
        <v>9등급</v>
      </c>
      <c r="AJ106" s="32" t="e">
        <f>IF(AC106=AD106,VLOOKUP(AE106,'인원 입력 기능'!$B$5:$F$102,6,0), VLOOKUP(AC106,'인원 입력 기능'!$B$5:$F$102,6,0)&amp;" ~ "&amp;VLOOKUP(AD106,'인원 입력 기능'!$B$5:$F$102,6,0))</f>
        <v>#REF!</v>
      </c>
    </row>
    <row r="107" spans="1:36" ht="0.25" customHeight="1" thickBot="1">
      <c r="A107" s="16"/>
      <c r="B107" s="89"/>
      <c r="C107" s="38" t="str">
        <f>IF(OR($B107-C$5&gt;74, $B107-C$5=73, $B107-C$5=1, $B107-C$5&lt;0),"",ROUND(($B107-C$5)*'수학 표준점수 테이블'!$H$10+C$5*'수학 표준점수 테이블'!$H$12+'수학 표준점수 테이블'!$H$15,0))</f>
        <v/>
      </c>
      <c r="D107" s="38" t="str">
        <f>_xlfn.IFNA(ROUND(VLOOKUP($B107-D$5,'수학 표준점수 테이블'!$B$10:$C$82,2,0)+HLOOKUP(D$5,'수학 표준점수 테이블'!#REF!,2,0),0),"")</f>
        <v/>
      </c>
      <c r="E107" s="38" t="str">
        <f>_xlfn.IFNA(ROUND(VLOOKUP($B107-E$5,'수학 표준점수 테이블'!$B$10:$C$82,2,0)+HLOOKUP(E$5,'수학 표준점수 테이블'!#REF!,2,0),0),"")</f>
        <v/>
      </c>
      <c r="F107" s="38" t="str">
        <f>_xlfn.IFNA(ROUND(VLOOKUP($B107-F$5,'수학 표준점수 테이블'!$B$10:$C$82,2,0)+HLOOKUP(F$5,'수학 표준점수 테이블'!#REF!,2,0),0),"")</f>
        <v/>
      </c>
      <c r="G107" s="38" t="str">
        <f>_xlfn.IFNA(ROUND(VLOOKUP($B107-G$5,'수학 표준점수 테이블'!$B$10:$C$82,2,0)+HLOOKUP(G$5,'수학 표준점수 테이블'!#REF!,2,0),0),"")</f>
        <v/>
      </c>
      <c r="H107" s="38" t="str">
        <f>_xlfn.IFNA(ROUND(VLOOKUP($B107-H$5,'수학 표준점수 테이블'!$B$10:$C$82,2,0)+HLOOKUP(H$5,'수학 표준점수 테이블'!#REF!,2,0),0),"")</f>
        <v/>
      </c>
      <c r="I107" s="38" t="str">
        <f>_xlfn.IFNA(ROUND(VLOOKUP($B107-I$5,'수학 표준점수 테이블'!$B$10:$C$82,2,0)+HLOOKUP(I$5,'수학 표준점수 테이블'!#REF!,2,0),0),"")</f>
        <v/>
      </c>
      <c r="J107" s="38" t="str">
        <f>_xlfn.IFNA(ROUND(VLOOKUP($B107-J$5,'수학 표준점수 테이블'!$B$10:$C$82,2,0)+HLOOKUP(J$5,'수학 표준점수 테이블'!#REF!,2,0),0),"")</f>
        <v/>
      </c>
      <c r="K107" s="38" t="str">
        <f>_xlfn.IFNA(ROUND(VLOOKUP($B107-K$5,'수학 표준점수 테이블'!$B$10:$C$82,2,0)+HLOOKUP(K$5,'수학 표준점수 테이블'!#REF!,2,0),0),"")</f>
        <v/>
      </c>
      <c r="L107" s="38" t="str">
        <f>_xlfn.IFNA(ROUND(VLOOKUP($B107-L$5,'수학 표준점수 테이블'!$B$10:$C$82,2,0)+HLOOKUP(L$5,'수학 표준점수 테이블'!#REF!,2,0),0),"")</f>
        <v/>
      </c>
      <c r="M107" s="38" t="str">
        <f>_xlfn.IFNA(ROUND(VLOOKUP($B107-M$5,'수학 표준점수 테이블'!$B$10:$C$82,2,0)+HLOOKUP(M$5,'수학 표준점수 테이블'!#REF!,2,0),0),"")</f>
        <v/>
      </c>
      <c r="N107" s="38" t="str">
        <f>_xlfn.IFNA(ROUND(VLOOKUP($B107-N$5,'수학 표준점수 테이블'!$B$10:$C$82,2,0)+HLOOKUP(N$5,'수학 표준점수 테이블'!#REF!,2,0),0),"")</f>
        <v/>
      </c>
      <c r="O107" s="38" t="str">
        <f>_xlfn.IFNA(ROUND(VLOOKUP($B107-O$5,'수학 표준점수 테이블'!$B$10:$C$82,2,0)+HLOOKUP(O$5,'수학 표준점수 테이블'!#REF!,2,0),0),"")</f>
        <v/>
      </c>
      <c r="P107" s="38" t="str">
        <f>_xlfn.IFNA(ROUND(VLOOKUP($B107-P$5,'수학 표준점수 테이블'!$B$10:$C$82,2,0)+HLOOKUP(P$5,'수학 표준점수 테이블'!#REF!,2,0),0),"")</f>
        <v/>
      </c>
      <c r="Q107" s="38" t="str">
        <f>_xlfn.IFNA(ROUND(VLOOKUP($B107-Q$5,'수학 표준점수 테이블'!$B$10:$C$82,2,0)+HLOOKUP(Q$5,'수학 표준점수 테이블'!#REF!,2,0),0),"")</f>
        <v/>
      </c>
      <c r="R107" s="38" t="str">
        <f>_xlfn.IFNA(ROUND(VLOOKUP($B107-R$5,'수학 표준점수 테이블'!$B$10:$C$82,2,0)+HLOOKUP(R$5,'수학 표준점수 테이블'!#REF!,2,0),0),"")</f>
        <v/>
      </c>
      <c r="S107" s="38" t="str">
        <f>_xlfn.IFNA(ROUND(VLOOKUP($B107-S$5,'수학 표준점수 테이블'!$B$10:$C$82,2,0)+HLOOKUP(S$5,'수학 표준점수 테이블'!#REF!,2,0),0),"")</f>
        <v/>
      </c>
      <c r="T107" s="38" t="str">
        <f>_xlfn.IFNA(ROUND(VLOOKUP($B107-T$5,'수학 표준점수 테이블'!$B$10:$C$82,2,0)+HLOOKUP(T$5,'수학 표준점수 테이블'!#REF!,2,0),0),"")</f>
        <v/>
      </c>
      <c r="U107" s="38" t="str">
        <f>_xlfn.IFNA(ROUND(VLOOKUP($B107-U$5,'수학 표준점수 테이블'!$B$10:$C$82,2,0)+HLOOKUP(U$5,'수학 표준점수 테이블'!#REF!,2,0),0),"")</f>
        <v/>
      </c>
      <c r="V107" s="38" t="str">
        <f>_xlfn.IFNA(ROUND(VLOOKUP($B107-V$5,'수학 표준점수 테이블'!$B$10:$C$82,2,0)+HLOOKUP(V$5,'수학 표준점수 테이블'!#REF!,2,0),0),"")</f>
        <v/>
      </c>
      <c r="W107" s="38" t="str">
        <f>_xlfn.IFNA(ROUND(VLOOKUP($B107-W$5,'수학 표준점수 테이블'!$B$10:$C$82,2,0)+HLOOKUP(W$5,'수학 표준점수 테이블'!#REF!,2,0),0),"")</f>
        <v/>
      </c>
      <c r="X107" s="38" t="str">
        <f>_xlfn.IFNA(ROUND(VLOOKUP($B107-X$5,'수학 표준점수 테이블'!$B$10:$C$82,2,0)+HLOOKUP(X$5,'수학 표준점수 테이블'!#REF!,2,0),0),"")</f>
        <v/>
      </c>
      <c r="Y107" s="38" t="str">
        <f>_xlfn.IFNA(ROUND(VLOOKUP($B107-Y$5,'수학 표준점수 테이블'!$B$10:$C$82,2,0)+HLOOKUP(Y$5,'수학 표준점수 테이블'!#REF!,2,0),0),"")</f>
        <v/>
      </c>
      <c r="Z107" s="38" t="str">
        <f>_xlfn.IFNA(ROUND(VLOOKUP($B107-Z$5,'수학 표준점수 테이블'!$B$10:$C$82,2,0)+HLOOKUP(Z$5,'수학 표준점수 테이블'!#REF!,2,0),0),"")</f>
        <v/>
      </c>
      <c r="AA107" s="39" t="e">
        <f>_xlfn.IFNA(ROUND(VLOOKUP($B107-AA$5,'수학 표준점수 테이블'!$B$10:$C$82,2,0)+HLOOKUP(AA$5,'수학 표준점수 테이블'!#REF!,2,0),0),"")</f>
        <v>#REF!</v>
      </c>
      <c r="AB107" s="34"/>
      <c r="AC107" s="34" t="e">
        <f>MIN(C107:AA107)</f>
        <v>#REF!</v>
      </c>
      <c r="AD107" s="34" t="e">
        <f>MAX(C107:AA107)</f>
        <v>#REF!</v>
      </c>
      <c r="AE107" s="36" t="e">
        <f>IF(AC107=AD107,MAX(C107:AA107),MIN(C107:AA107)&amp;" ~ "&amp;MAX(C107:AA107))</f>
        <v>#REF!</v>
      </c>
      <c r="AF107" s="36" t="e">
        <f t="shared" si="13"/>
        <v>#REF!</v>
      </c>
      <c r="AG107" s="36" t="e">
        <f t="shared" si="13"/>
        <v>#REF!</v>
      </c>
      <c r="AH107" s="36" t="e">
        <f t="shared" si="14"/>
        <v>#REF!</v>
      </c>
      <c r="AI107" s="194" t="e">
        <f t="shared" si="9"/>
        <v>#REF!</v>
      </c>
    </row>
    <row r="108" spans="1:36">
      <c r="B108" s="90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6">
      <c r="B109" s="90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  <row r="110" spans="1:36">
      <c r="B110" s="90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</row>
    <row r="111" spans="1:36">
      <c r="B111" s="90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</row>
    <row r="112" spans="1:36">
      <c r="B112" s="90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</row>
    <row r="113" spans="2:30">
      <c r="B113" s="90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</row>
    <row r="114" spans="2:30">
      <c r="B114" s="90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</row>
    <row r="115" spans="2:30">
      <c r="B115" s="90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</row>
    <row r="116" spans="2:30">
      <c r="B116" s="90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</row>
    <row r="117" spans="2:30">
      <c r="B117" s="90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</row>
    <row r="118" spans="2:30">
      <c r="B118" s="90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</row>
    <row r="119" spans="2:30">
      <c r="B119" s="90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</row>
    <row r="120" spans="2:30">
      <c r="B120" s="90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</row>
    <row r="121" spans="2:30">
      <c r="B121" s="90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</row>
    <row r="122" spans="2:30">
      <c r="B122" s="90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</row>
    <row r="123" spans="2:30">
      <c r="B123" s="90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</row>
    <row r="124" spans="2:30">
      <c r="B124" s="90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</row>
    <row r="125" spans="2:30">
      <c r="B125" s="90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</row>
    <row r="126" spans="2:30">
      <c r="B126" s="90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</row>
    <row r="127" spans="2:30">
      <c r="B127" s="90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</row>
    <row r="128" spans="2:30">
      <c r="B128" s="90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</row>
    <row r="129" spans="2:30">
      <c r="B129" s="90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</row>
    <row r="130" spans="2:30">
      <c r="B130" s="90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</row>
    <row r="131" spans="2:30">
      <c r="B131" s="90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</row>
    <row r="132" spans="2:30">
      <c r="B132" s="90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</row>
    <row r="133" spans="2:30">
      <c r="B133" s="90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</row>
    <row r="134" spans="2:30">
      <c r="B134" s="90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</row>
    <row r="135" spans="2:30">
      <c r="B135" s="90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</row>
    <row r="136" spans="2:30">
      <c r="B136" s="90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</row>
    <row r="137" spans="2:30">
      <c r="B137" s="90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</row>
    <row r="138" spans="2:30">
      <c r="B138" s="90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</row>
    <row r="139" spans="2:30">
      <c r="B139" s="90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</row>
    <row r="140" spans="2:30">
      <c r="B140" s="90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</row>
    <row r="141" spans="2:30">
      <c r="B141" s="90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</row>
    <row r="142" spans="2:30">
      <c r="B142" s="90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</row>
    <row r="143" spans="2:30">
      <c r="B143" s="90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</row>
    <row r="144" spans="2:30">
      <c r="B144" s="90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</row>
    <row r="145" spans="2:30">
      <c r="B145" s="90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</row>
    <row r="146" spans="2:30">
      <c r="B146" s="90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</row>
    <row r="147" spans="2:30">
      <c r="B147" s="90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</row>
    <row r="148" spans="2:30">
      <c r="B148" s="90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</row>
    <row r="149" spans="2:30">
      <c r="B149" s="90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</row>
    <row r="150" spans="2:30">
      <c r="B150" s="90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</row>
    <row r="151" spans="2:30">
      <c r="B151" s="90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</row>
    <row r="152" spans="2:30">
      <c r="B152" s="90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</row>
    <row r="153" spans="2:30">
      <c r="B153" s="90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</row>
    <row r="154" spans="2:30">
      <c r="B154" s="90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</row>
    <row r="155" spans="2:30">
      <c r="B155" s="90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</row>
    <row r="156" spans="2:30">
      <c r="B156" s="90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</row>
    <row r="157" spans="2:30">
      <c r="B157" s="90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</row>
    <row r="158" spans="2:30">
      <c r="B158" s="90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</row>
    <row r="159" spans="2:30">
      <c r="B159" s="90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</row>
    <row r="160" spans="2:30">
      <c r="B160" s="90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</row>
    <row r="161" spans="2:30">
      <c r="B161" s="90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</row>
    <row r="162" spans="2:30">
      <c r="B162" s="90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</row>
    <row r="163" spans="2:30">
      <c r="B163" s="90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</row>
    <row r="164" spans="2:30">
      <c r="B164" s="90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</row>
    <row r="165" spans="2:30">
      <c r="B165" s="90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</row>
    <row r="166" spans="2:30">
      <c r="B166" s="90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</row>
    <row r="167" spans="2:30">
      <c r="B167" s="90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</row>
    <row r="168" spans="2:30">
      <c r="B168" s="90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</row>
    <row r="169" spans="2:30">
      <c r="B169" s="90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</row>
    <row r="170" spans="2:30">
      <c r="B170" s="90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</row>
    <row r="171" spans="2:30">
      <c r="B171" s="90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</row>
    <row r="172" spans="2:30">
      <c r="B172" s="90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</row>
    <row r="173" spans="2:30">
      <c r="B173" s="90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</row>
    <row r="174" spans="2:30">
      <c r="B174" s="90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</row>
    <row r="175" spans="2:30">
      <c r="B175" s="90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</row>
    <row r="176" spans="2:30">
      <c r="B176" s="90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</row>
    <row r="177" spans="2:30">
      <c r="B177" s="90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</row>
    <row r="178" spans="2:30">
      <c r="B178" s="90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</row>
    <row r="179" spans="2:30">
      <c r="B179" s="90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</row>
    <row r="180" spans="2:30">
      <c r="B180" s="90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</row>
    <row r="181" spans="2:30">
      <c r="B181" s="90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</row>
    <row r="182" spans="2:30">
      <c r="B182" s="90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</row>
    <row r="183" spans="2:30">
      <c r="B183" s="90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</row>
    <row r="184" spans="2:30">
      <c r="B184" s="90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</row>
    <row r="185" spans="2:30">
      <c r="B185" s="90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</row>
    <row r="186" spans="2:30">
      <c r="B186" s="90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</row>
    <row r="187" spans="2:30">
      <c r="B187" s="90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</row>
  </sheetData>
  <mergeCells count="2">
    <mergeCell ref="C2:E2"/>
    <mergeCell ref="C3:E3"/>
  </mergeCells>
  <phoneticPr fontId="1" type="noConversion"/>
  <conditionalFormatting sqref="C6:AD107">
    <cfRule type="expression" dxfId="5" priority="1">
      <formula>OR(#REF!=$N$6:$N$13)</formula>
    </cfRule>
  </conditionalFormatting>
  <conditionalFormatting sqref="B6:B106">
    <cfRule type="expression" dxfId="4" priority="2">
      <formula>OR(AND(#REF!=0,OR(#REF!=$N$6:$N$13)),AND(#REF!&gt;0,OR(#REF!=$N$6:$N$13)))</formula>
    </cfRule>
  </conditionalFormatting>
  <pageMargins left="0.7" right="0.7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AA44-B5FB-4243-804A-E94C1AC86BAC}">
  <sheetPr>
    <tabColor rgb="FF00B050"/>
    <pageSetUpPr fitToPage="1"/>
  </sheetPr>
  <dimension ref="A1:AN187"/>
  <sheetViews>
    <sheetView zoomScale="85" zoomScaleNormal="85" workbookViewId="0">
      <selection activeCell="C13" sqref="C13"/>
    </sheetView>
  </sheetViews>
  <sheetFormatPr defaultRowHeight="17"/>
  <cols>
    <col min="2" max="28" width="14.08203125" customWidth="1"/>
    <col min="29" max="30" width="17.08203125" hidden="1" customWidth="1"/>
    <col min="31" max="34" width="11.25" style="37" hidden="1" customWidth="1"/>
    <col min="35" max="35" width="11.25" style="194" hidden="1" customWidth="1"/>
    <col min="36" max="36" width="13.33203125" style="37" hidden="1" customWidth="1"/>
    <col min="37" max="39" width="8.6640625" hidden="1" customWidth="1"/>
  </cols>
  <sheetData>
    <row r="1" spans="1:40" ht="17.5" thickBo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40">
      <c r="A2" s="16"/>
      <c r="B2" s="11" t="s">
        <v>21</v>
      </c>
      <c r="C2" s="435" t="s">
        <v>95</v>
      </c>
      <c r="D2" s="436"/>
      <c r="E2" s="43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E2"/>
      <c r="AF2"/>
      <c r="AG2"/>
      <c r="AH2"/>
      <c r="AI2"/>
      <c r="AJ2"/>
    </row>
    <row r="3" spans="1:40" ht="17.5" thickBot="1">
      <c r="A3" s="16"/>
      <c r="B3" s="9" t="s">
        <v>8</v>
      </c>
      <c r="C3" s="398" t="s">
        <v>107</v>
      </c>
      <c r="D3" s="399"/>
      <c r="E3" s="400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E3"/>
      <c r="AF3"/>
      <c r="AG3"/>
      <c r="AH3"/>
      <c r="AI3"/>
      <c r="AJ3"/>
    </row>
    <row r="4" spans="1:40" ht="17.5" thickBot="1">
      <c r="A4" s="16"/>
      <c r="B4" s="17"/>
      <c r="C4" s="17"/>
      <c r="D4" s="17"/>
      <c r="E4" s="17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40" ht="17.5" thickBot="1">
      <c r="A5" s="16"/>
      <c r="B5" s="362" t="s">
        <v>33</v>
      </c>
      <c r="C5" s="364">
        <v>26</v>
      </c>
      <c r="D5" s="365">
        <v>24</v>
      </c>
      <c r="E5" s="365">
        <v>23</v>
      </c>
      <c r="F5" s="365">
        <v>22</v>
      </c>
      <c r="G5" s="365">
        <v>21</v>
      </c>
      <c r="H5" s="365">
        <v>20</v>
      </c>
      <c r="I5" s="365">
        <v>19</v>
      </c>
      <c r="J5" s="365">
        <v>18</v>
      </c>
      <c r="K5" s="365">
        <v>17</v>
      </c>
      <c r="L5" s="365">
        <v>16</v>
      </c>
      <c r="M5" s="365">
        <v>15</v>
      </c>
      <c r="N5" s="365">
        <v>14</v>
      </c>
      <c r="O5" s="365">
        <v>13</v>
      </c>
      <c r="P5" s="365">
        <v>12</v>
      </c>
      <c r="Q5" s="365">
        <v>11</v>
      </c>
      <c r="R5" s="365">
        <v>10</v>
      </c>
      <c r="S5" s="365">
        <v>9</v>
      </c>
      <c r="T5" s="365">
        <v>8</v>
      </c>
      <c r="U5" s="365">
        <v>7</v>
      </c>
      <c r="V5" s="365">
        <v>6</v>
      </c>
      <c r="W5" s="365">
        <v>5</v>
      </c>
      <c r="X5" s="365">
        <v>4</v>
      </c>
      <c r="Y5" s="365">
        <v>3</v>
      </c>
      <c r="Z5" s="365">
        <v>2</v>
      </c>
      <c r="AA5" s="366">
        <v>0</v>
      </c>
      <c r="AB5" s="34"/>
      <c r="AC5" s="34" t="s">
        <v>29</v>
      </c>
      <c r="AD5" s="34" t="s">
        <v>30</v>
      </c>
      <c r="AE5" s="37" t="s">
        <v>23</v>
      </c>
      <c r="AF5" s="37" t="s">
        <v>31</v>
      </c>
      <c r="AG5" s="37" t="s">
        <v>32</v>
      </c>
      <c r="AH5" s="37" t="s">
        <v>81</v>
      </c>
      <c r="AI5" s="194" t="s">
        <v>82</v>
      </c>
      <c r="AJ5" s="37" t="s">
        <v>28</v>
      </c>
    </row>
    <row r="6" spans="1:40">
      <c r="A6" s="16"/>
      <c r="B6" s="363">
        <v>100</v>
      </c>
      <c r="C6" s="100">
        <f>IF(OR($B6-C$5&gt;74, $B6-C$5=73, $B6-C$5=1, $B6-C$5&lt;0),"",ROUND(($B6-C$5)*'수학 표준점수 테이블'!$H$10+C$5*'수학 표준점수 테이블'!$H$13+'수학 표준점수 테이블'!$H$16,0))</f>
        <v>147</v>
      </c>
      <c r="D6" s="106" t="str">
        <f>IF(OR($B6-D$5&gt;74, $B6-D$5=73, $B6-D$5=1, $B6-D$5&lt;0),"",ROUND(($B6-D$5)*'수학 표준점수 테이블'!$H$10+D$5*'수학 표준점수 테이블'!$H$13+'수학 표준점수 테이블'!$H$16,0))</f>
        <v/>
      </c>
      <c r="E6" s="106" t="str">
        <f>IF(OR($B6-E$5&gt;74, $B6-E$5=73, $B6-E$5=1, $B6-E$5&lt;0),"",ROUND(($B6-E$5)*'수학 표준점수 테이블'!$H$10+E$5*'수학 표준점수 테이블'!$H$13+'수학 표준점수 테이블'!$H$16,0))</f>
        <v/>
      </c>
      <c r="F6" s="106" t="str">
        <f>IF(OR($B6-F$5&gt;74, $B6-F$5=73, $B6-F$5=1, $B6-F$5&lt;0),"",ROUND(($B6-F$5)*'수학 표준점수 테이블'!$H$10+F$5*'수학 표준점수 테이블'!$H$13+'수학 표준점수 테이블'!$H$16,0))</f>
        <v/>
      </c>
      <c r="G6" s="106" t="str">
        <f>IF(OR($B6-G$5&gt;74, $B6-G$5=73, $B6-G$5=1, $B6-G$5&lt;0),"",ROUND(($B6-G$5)*'수학 표준점수 테이블'!$H$10+G$5*'수학 표준점수 테이블'!$H$13+'수학 표준점수 테이블'!$H$16,0))</f>
        <v/>
      </c>
      <c r="H6" s="106" t="str">
        <f>IF(OR($B6-H$5&gt;74, $B6-H$5=73, $B6-H$5=1, $B6-H$5&lt;0),"",ROUND(($B6-H$5)*'수학 표준점수 테이블'!$H$10+H$5*'수학 표준점수 테이블'!$H$13+'수학 표준점수 테이블'!$H$16,0))</f>
        <v/>
      </c>
      <c r="I6" s="106" t="str">
        <f>IF(OR($B6-I$5&gt;74, $B6-I$5=73, $B6-I$5=1, $B6-I$5&lt;0),"",ROUND(($B6-I$5)*'수학 표준점수 테이블'!$H$10+I$5*'수학 표준점수 테이블'!$H$13+'수학 표준점수 테이블'!$H$16,0))</f>
        <v/>
      </c>
      <c r="J6" s="106" t="str">
        <f>IF(OR($B6-J$5&gt;74, $B6-J$5=73, $B6-J$5=1, $B6-J$5&lt;0),"",ROUND(($B6-J$5)*'수학 표준점수 테이블'!$H$10+J$5*'수학 표준점수 테이블'!$H$13+'수학 표준점수 테이블'!$H$16,0))</f>
        <v/>
      </c>
      <c r="K6" s="106" t="str">
        <f>IF(OR($B6-K$5&gt;74, $B6-K$5=73, $B6-K$5=1, $B6-K$5&lt;0),"",ROUND(($B6-K$5)*'수학 표준점수 테이블'!$H$10+K$5*'수학 표준점수 테이블'!$H$13+'수학 표준점수 테이블'!$H$16,0))</f>
        <v/>
      </c>
      <c r="L6" s="106" t="str">
        <f>IF(OR($B6-L$5&gt;74, $B6-L$5=73, $B6-L$5=1, $B6-L$5&lt;0),"",ROUND(($B6-L$5)*'수학 표준점수 테이블'!$H$10+L$5*'수학 표준점수 테이블'!$H$13+'수학 표준점수 테이블'!$H$16,0))</f>
        <v/>
      </c>
      <c r="M6" s="106" t="str">
        <f>IF(OR($B6-M$5&gt;74, $B6-M$5=73, $B6-M$5=1, $B6-M$5&lt;0),"",ROUND(($B6-M$5)*'수학 표준점수 테이블'!$H$10+M$5*'수학 표준점수 테이블'!$H$13+'수학 표준점수 테이블'!$H$16,0))</f>
        <v/>
      </c>
      <c r="N6" s="106" t="str">
        <f>IF(OR($B6-N$5&gt;74, $B6-N$5=73, $B6-N$5=1, $B6-N$5&lt;0),"",ROUND(($B6-N$5)*'수학 표준점수 테이블'!$H$10+N$5*'수학 표준점수 테이블'!$H$13+'수학 표준점수 테이블'!$H$16,0))</f>
        <v/>
      </c>
      <c r="O6" s="106" t="str">
        <f>IF(OR($B6-O$5&gt;74, $B6-O$5=73, $B6-O$5=1, $B6-O$5&lt;0),"",ROUND(($B6-O$5)*'수학 표준점수 테이블'!$H$10+O$5*'수학 표준점수 테이블'!$H$13+'수학 표준점수 테이블'!$H$16,0))</f>
        <v/>
      </c>
      <c r="P6" s="106" t="str">
        <f>IF(OR($B6-P$5&gt;74, $B6-P$5=73, $B6-P$5=1, $B6-P$5&lt;0),"",ROUND(($B6-P$5)*'수학 표준점수 테이블'!$H$10+P$5*'수학 표준점수 테이블'!$H$13+'수학 표준점수 테이블'!$H$16,0))</f>
        <v/>
      </c>
      <c r="Q6" s="106" t="str">
        <f>IF(OR($B6-Q$5&gt;74, $B6-Q$5=73, $B6-Q$5=1, $B6-Q$5&lt;0),"",ROUND(($B6-Q$5)*'수학 표준점수 테이블'!$H$10+Q$5*'수학 표준점수 테이블'!$H$13+'수학 표준점수 테이블'!$H$16,0))</f>
        <v/>
      </c>
      <c r="R6" s="106" t="str">
        <f>IF(OR($B6-R$5&gt;74, $B6-R$5=73, $B6-R$5=1, $B6-R$5&lt;0),"",ROUND(($B6-R$5)*'수학 표준점수 테이블'!$H$10+R$5*'수학 표준점수 테이블'!$H$13+'수학 표준점수 테이블'!$H$16,0))</f>
        <v/>
      </c>
      <c r="S6" s="106" t="str">
        <f>IF(OR($B6-S$5&gt;74, $B6-S$5=73, $B6-S$5=1, $B6-S$5&lt;0),"",ROUND(($B6-S$5)*'수학 표준점수 테이블'!$H$10+S$5*'수학 표준점수 테이블'!$H$13+'수학 표준점수 테이블'!$H$16,0))</f>
        <v/>
      </c>
      <c r="T6" s="106" t="str">
        <f>IF(OR($B6-T$5&gt;74, $B6-T$5=73, $B6-T$5=1, $B6-T$5&lt;0),"",ROUND(($B6-T$5)*'수학 표준점수 테이블'!$H$10+T$5*'수학 표준점수 테이블'!$H$13+'수학 표준점수 테이블'!$H$16,0))</f>
        <v/>
      </c>
      <c r="U6" s="106" t="str">
        <f>IF(OR($B6-U$5&gt;74, $B6-U$5=73, $B6-U$5=1, $B6-U$5&lt;0),"",ROUND(($B6-U$5)*'수학 표준점수 테이블'!$H$10+U$5*'수학 표준점수 테이블'!$H$13+'수학 표준점수 테이블'!$H$16,0))</f>
        <v/>
      </c>
      <c r="V6" s="106" t="str">
        <f>IF(OR($B6-V$5&gt;74, $B6-V$5=73, $B6-V$5=1, $B6-V$5&lt;0),"",ROUND(($B6-V$5)*'수학 표준점수 테이블'!$H$10+V$5*'수학 표준점수 테이블'!$H$13+'수학 표준점수 테이블'!$H$16,0))</f>
        <v/>
      </c>
      <c r="W6" s="106" t="str">
        <f>IF(OR($B6-W$5&gt;74, $B6-W$5=73, $B6-W$5=1, $B6-W$5&lt;0),"",ROUND(($B6-W$5)*'수학 표준점수 테이블'!$H$10+W$5*'수학 표준점수 테이블'!$H$13+'수학 표준점수 테이블'!$H$16,0))</f>
        <v/>
      </c>
      <c r="X6" s="106" t="str">
        <f>IF(OR($B6-X$5&gt;74, $B6-X$5=73, $B6-X$5=1, $B6-X$5&lt;0),"",ROUND(($B6-X$5)*'수학 표준점수 테이블'!$H$10+X$5*'수학 표준점수 테이블'!$H$13+'수학 표준점수 테이블'!$H$16,0))</f>
        <v/>
      </c>
      <c r="Y6" s="106" t="str">
        <f>IF(OR($B6-Y$5&gt;74, $B6-Y$5=73, $B6-Y$5=1, $B6-Y$5&lt;0),"",ROUND(($B6-Y$5)*'수학 표준점수 테이블'!$H$10+Y$5*'수학 표준점수 테이블'!$H$13+'수학 표준점수 테이블'!$H$16,0))</f>
        <v/>
      </c>
      <c r="Z6" s="106" t="str">
        <f>IF(OR($B6-Z$5&gt;74, $B6-Z$5=73, $B6-Z$5=1, $B6-Z$5&lt;0),"",ROUND(($B6-Z$5)*'수학 표준점수 테이블'!$H$10+Z$5*'수학 표준점수 테이블'!$H$13+'수학 표준점수 테이블'!$H$16,0))</f>
        <v/>
      </c>
      <c r="AA6" s="107" t="str">
        <f>IF(OR($B6-AA$5&gt;74, $B6-AA$5=73, $B6-AA$5=1, $B6-AA$5&lt;0),"",ROUND(($B6-AA$5)*'수학 표준점수 테이블'!$H$10+AA$5*'수학 표준점수 테이블'!$H$13+'수학 표준점수 테이블'!$H$16,0))</f>
        <v/>
      </c>
      <c r="AB6" s="34"/>
      <c r="AC6" s="34">
        <f>MIN(C6:AA6)</f>
        <v>147</v>
      </c>
      <c r="AD6" s="34">
        <f>MAX(C6:AA6)</f>
        <v>147</v>
      </c>
      <c r="AE6" s="37">
        <f>IF(AC6=AD6,MAX(C6:AA6),MIN(C6:AA6)&amp;" ~ "&amp;MAX(C6:AA6))</f>
        <v>147</v>
      </c>
      <c r="AF6" s="37">
        <f>IF(ROUND(AC6,0)&gt;=$AM$6,1,IF(ROUND(AC6,0)&gt;=$AM$7,2,IF(ROUND(AC6,0)&gt;=$AM$8,3,IF(ROUND(AC6,0)&gt;=$AM$9,4,IF(ROUND(AC6,0)&gt;=$AM$10,5,IF(ROUND(AC6,0)&gt;=$AM$11,6,IF(ROUND(AC6,0)&gt;=$AM$12,7,IF(ROUND(AC6,0)&gt;=$AM$13,8,9))))))))</f>
        <v>1</v>
      </c>
      <c r="AG6" s="37">
        <f>IF(ROUND(AD6,0)&gt;=$AM$6,1,IF(ROUND(AD6,0)&gt;=$AM$7,2,IF(ROUND(AD6,0)&gt;=$AM$8,3,IF(ROUND(AD6,0)&gt;=$AM$9,4,IF(ROUND(AD6,0)&gt;=$AM$10,5,IF(ROUND(AD6,0)&gt;=$AM$11,6,IF(ROUND(AD6,0)&gt;=$AM$12,7,IF(ROUND(AD6,0)&gt;=$AM$13,8,9))))))))</f>
        <v>1</v>
      </c>
      <c r="AH6" s="37">
        <f>IF(AF6=AG6,AF6,AF6&amp;" ~ "&amp;AG6)</f>
        <v>1</v>
      </c>
      <c r="AI6" s="194" t="str">
        <f>IF(AF6=AG6, AG6&amp;"등급", "조건부 "&amp;AG6&amp;"등급")</f>
        <v>1등급</v>
      </c>
      <c r="AJ6" s="32" t="e">
        <f>IF(AC6=AD6,VLOOKUP(AE6,'인원 입력 기능'!$B$5:$F$102,6,0), VLOOKUP(AC6,'인원 입력 기능'!$B$5:$F$102,6,0)&amp;" ~ "&amp;VLOOKUP(AD6,'인원 입력 기능'!$B$5:$F$102,6,0))</f>
        <v>#REF!</v>
      </c>
      <c r="AL6" s="37">
        <v>1</v>
      </c>
      <c r="AM6" s="178">
        <v>133</v>
      </c>
      <c r="AN6">
        <f>'확률과 통계 차트'!AM6</f>
        <v>137</v>
      </c>
    </row>
    <row r="7" spans="1:40">
      <c r="A7" s="16"/>
      <c r="B7" s="187">
        <v>99</v>
      </c>
      <c r="C7" s="113" t="str">
        <f>IF(OR($B7-C$5&gt;74, $B7-C$5=73, $B7-C$5=1, $B7-C$5&lt;0),"",ROUND(($B7-C$5)*'수학 표준점수 테이블'!$H$10+C$5*'수학 표준점수 테이블'!$H$13+'수학 표준점수 테이블'!$H$16,0))</f>
        <v/>
      </c>
      <c r="D7" s="101" t="str">
        <f>IF(OR($B7-D$5&gt;74, $B7-D$5=73, $B7-D$5=1, $B7-D$5&lt;0),"",ROUND(($B7-D$5)*'수학 표준점수 테이블'!$H$10+D$5*'수학 표준점수 테이블'!$H$13+'수학 표준점수 테이블'!$H$16,0))</f>
        <v/>
      </c>
      <c r="E7" s="101" t="str">
        <f>IF(OR($B7-E$5&gt;74, $B7-E$5=73, $B7-E$5=1, $B7-E$5&lt;0),"",ROUND(($B7-E$5)*'수학 표준점수 테이블'!$H$10+E$5*'수학 표준점수 테이블'!$H$13+'수학 표준점수 테이블'!$H$16,0))</f>
        <v/>
      </c>
      <c r="F7" s="101" t="str">
        <f>IF(OR($B7-F$5&gt;74, $B7-F$5=73, $B7-F$5=1, $B7-F$5&lt;0),"",ROUND(($B7-F$5)*'수학 표준점수 테이블'!$H$10+F$5*'수학 표준점수 테이블'!$H$13+'수학 표준점수 테이블'!$H$16,0))</f>
        <v/>
      </c>
      <c r="G7" s="101" t="str">
        <f>IF(OR($B7-G$5&gt;74, $B7-G$5=73, $B7-G$5=1, $B7-G$5&lt;0),"",ROUND(($B7-G$5)*'수학 표준점수 테이블'!$H$10+G$5*'수학 표준점수 테이블'!$H$13+'수학 표준점수 테이블'!$H$16,0))</f>
        <v/>
      </c>
      <c r="H7" s="101" t="str">
        <f>IF(OR($B7-H$5&gt;74, $B7-H$5=73, $B7-H$5=1, $B7-H$5&lt;0),"",ROUND(($B7-H$5)*'수학 표준점수 테이블'!$H$10+H$5*'수학 표준점수 테이블'!$H$13+'수학 표준점수 테이블'!$H$16,0))</f>
        <v/>
      </c>
      <c r="I7" s="101" t="str">
        <f>IF(OR($B7-I$5&gt;74, $B7-I$5=73, $B7-I$5=1, $B7-I$5&lt;0),"",ROUND(($B7-I$5)*'수학 표준점수 테이블'!$H$10+I$5*'수학 표준점수 테이블'!$H$13+'수학 표준점수 테이블'!$H$16,0))</f>
        <v/>
      </c>
      <c r="J7" s="101" t="str">
        <f>IF(OR($B7-J$5&gt;74, $B7-J$5=73, $B7-J$5=1, $B7-J$5&lt;0),"",ROUND(($B7-J$5)*'수학 표준점수 테이블'!$H$10+J$5*'수학 표준점수 테이블'!$H$13+'수학 표준점수 테이블'!$H$16,0))</f>
        <v/>
      </c>
      <c r="K7" s="101" t="str">
        <f>IF(OR($B7-K$5&gt;74, $B7-K$5=73, $B7-K$5=1, $B7-K$5&lt;0),"",ROUND(($B7-K$5)*'수학 표준점수 테이블'!$H$10+K$5*'수학 표준점수 테이블'!$H$13+'수학 표준점수 테이블'!$H$16,0))</f>
        <v/>
      </c>
      <c r="L7" s="101" t="str">
        <f>IF(OR($B7-L$5&gt;74, $B7-L$5=73, $B7-L$5=1, $B7-L$5&lt;0),"",ROUND(($B7-L$5)*'수학 표준점수 테이블'!$H$10+L$5*'수학 표준점수 테이블'!$H$13+'수학 표준점수 테이블'!$H$16,0))</f>
        <v/>
      </c>
      <c r="M7" s="101" t="str">
        <f>IF(OR($B7-M$5&gt;74, $B7-M$5=73, $B7-M$5=1, $B7-M$5&lt;0),"",ROUND(($B7-M$5)*'수학 표준점수 테이블'!$H$10+M$5*'수학 표준점수 테이블'!$H$13+'수학 표준점수 테이블'!$H$16,0))</f>
        <v/>
      </c>
      <c r="N7" s="101" t="str">
        <f>IF(OR($B7-N$5&gt;74, $B7-N$5=73, $B7-N$5=1, $B7-N$5&lt;0),"",ROUND(($B7-N$5)*'수학 표준점수 테이블'!$H$10+N$5*'수학 표준점수 테이블'!$H$13+'수학 표준점수 테이블'!$H$16,0))</f>
        <v/>
      </c>
      <c r="O7" s="101" t="str">
        <f>IF(OR($B7-O$5&gt;74, $B7-O$5=73, $B7-O$5=1, $B7-O$5&lt;0),"",ROUND(($B7-O$5)*'수학 표준점수 테이블'!$H$10+O$5*'수학 표준점수 테이블'!$H$13+'수학 표준점수 테이블'!$H$16,0))</f>
        <v/>
      </c>
      <c r="P7" s="101" t="str">
        <f>IF(OR($B7-P$5&gt;74, $B7-P$5=73, $B7-P$5=1, $B7-P$5&lt;0),"",ROUND(($B7-P$5)*'수학 표준점수 테이블'!$H$10+P$5*'수학 표준점수 테이블'!$H$13+'수학 표준점수 테이블'!$H$16,0))</f>
        <v/>
      </c>
      <c r="Q7" s="101" t="str">
        <f>IF(OR($B7-Q$5&gt;74, $B7-Q$5=73, $B7-Q$5=1, $B7-Q$5&lt;0),"",ROUND(($B7-Q$5)*'수학 표준점수 테이블'!$H$10+Q$5*'수학 표준점수 테이블'!$H$13+'수학 표준점수 테이블'!$H$16,0))</f>
        <v/>
      </c>
      <c r="R7" s="101" t="str">
        <f>IF(OR($B7-R$5&gt;74, $B7-R$5=73, $B7-R$5=1, $B7-R$5&lt;0),"",ROUND(($B7-R$5)*'수학 표준점수 테이블'!$H$10+R$5*'수학 표준점수 테이블'!$H$13+'수학 표준점수 테이블'!$H$16,0))</f>
        <v/>
      </c>
      <c r="S7" s="101" t="str">
        <f>IF(OR($B7-S$5&gt;74, $B7-S$5=73, $B7-S$5=1, $B7-S$5&lt;0),"",ROUND(($B7-S$5)*'수학 표준점수 테이블'!$H$10+S$5*'수학 표준점수 테이블'!$H$13+'수학 표준점수 테이블'!$H$16,0))</f>
        <v/>
      </c>
      <c r="T7" s="101" t="str">
        <f>IF(OR($B7-T$5&gt;74, $B7-T$5=73, $B7-T$5=1, $B7-T$5&lt;0),"",ROUND(($B7-T$5)*'수학 표준점수 테이블'!$H$10+T$5*'수학 표준점수 테이블'!$H$13+'수학 표준점수 테이블'!$H$16,0))</f>
        <v/>
      </c>
      <c r="U7" s="101" t="str">
        <f>IF(OR($B7-U$5&gt;74, $B7-U$5=73, $B7-U$5=1, $B7-U$5&lt;0),"",ROUND(($B7-U$5)*'수학 표준점수 테이블'!$H$10+U$5*'수학 표준점수 테이블'!$H$13+'수학 표준점수 테이블'!$H$16,0))</f>
        <v/>
      </c>
      <c r="V7" s="101" t="str">
        <f>IF(OR($B7-V$5&gt;74, $B7-V$5=73, $B7-V$5=1, $B7-V$5&lt;0),"",ROUND(($B7-V$5)*'수학 표준점수 테이블'!$H$10+V$5*'수학 표준점수 테이블'!$H$13+'수학 표준점수 테이블'!$H$16,0))</f>
        <v/>
      </c>
      <c r="W7" s="101" t="str">
        <f>IF(OR($B7-W$5&gt;74, $B7-W$5=73, $B7-W$5=1, $B7-W$5&lt;0),"",ROUND(($B7-W$5)*'수학 표준점수 테이블'!$H$10+W$5*'수학 표준점수 테이블'!$H$13+'수학 표준점수 테이블'!$H$16,0))</f>
        <v/>
      </c>
      <c r="X7" s="101" t="str">
        <f>IF(OR($B7-X$5&gt;74, $B7-X$5=73, $B7-X$5=1, $B7-X$5&lt;0),"",ROUND(($B7-X$5)*'수학 표준점수 테이블'!$H$10+X$5*'수학 표준점수 테이블'!$H$13+'수학 표준점수 테이블'!$H$16,0))</f>
        <v/>
      </c>
      <c r="Y7" s="101" t="str">
        <f>IF(OR($B7-Y$5&gt;74, $B7-Y$5=73, $B7-Y$5=1, $B7-Y$5&lt;0),"",ROUND(($B7-Y$5)*'수학 표준점수 테이블'!$H$10+Y$5*'수학 표준점수 테이블'!$H$13+'수학 표준점수 테이블'!$H$16,0))</f>
        <v/>
      </c>
      <c r="Z7" s="101" t="str">
        <f>IF(OR($B7-Z$5&gt;74, $B7-Z$5=73, $B7-Z$5=1, $B7-Z$5&lt;0),"",ROUND(($B7-Z$5)*'수학 표준점수 테이블'!$H$10+Z$5*'수학 표준점수 테이블'!$H$13+'수학 표준점수 테이블'!$H$16,0))</f>
        <v/>
      </c>
      <c r="AA7" s="108" t="str">
        <f>IF(OR($B7-AA$5&gt;74, $B7-AA$5=73, $B7-AA$5=1, $B7-AA$5&lt;0),"",ROUND(($B7-AA$5)*'수학 표준점수 테이블'!$H$10+AA$5*'수학 표준점수 테이블'!$H$13+'수학 표준점수 테이블'!$H$16,0))</f>
        <v/>
      </c>
      <c r="AB7" s="34"/>
      <c r="AC7" s="34"/>
      <c r="AD7" s="34"/>
      <c r="AI7" s="194" t="str">
        <f t="shared" ref="AI7:AI70" si="0">IF(AF7=AG7, AG7&amp;"등급", "조건부 "&amp;AG7&amp;"등급")</f>
        <v>등급</v>
      </c>
      <c r="AJ7" s="32"/>
      <c r="AL7" s="37">
        <v>2</v>
      </c>
      <c r="AM7" s="178">
        <v>126</v>
      </c>
      <c r="AN7">
        <f>'확률과 통계 차트'!AM7</f>
        <v>127</v>
      </c>
    </row>
    <row r="8" spans="1:40">
      <c r="A8" s="16"/>
      <c r="B8" s="187">
        <v>98</v>
      </c>
      <c r="C8" s="113">
        <f>IF(OR($B8-C$5&gt;74, $B8-C$5=73, $B8-C$5=1, $B8-C$5&lt;0),"",ROUND(($B8-C$5)*'수학 표준점수 테이블'!$H$10+C$5*'수학 표준점수 테이블'!$H$13+'수학 표준점수 테이블'!$H$16,0))</f>
        <v>146</v>
      </c>
      <c r="D8" s="101">
        <f>IF(OR($B8-D$5&gt;74, $B8-D$5=73, $B8-D$5=1, $B8-D$5&lt;0),"",ROUND(($B8-D$5)*'수학 표준점수 테이블'!$H$10+D$5*'수학 표준점수 테이블'!$H$13+'수학 표준점수 테이블'!$H$16,0))</f>
        <v>145</v>
      </c>
      <c r="E8" s="101" t="str">
        <f>IF(OR($B8-E$5&gt;74, $B8-E$5=73, $B8-E$5=1, $B8-E$5&lt;0),"",ROUND(($B8-E$5)*'수학 표준점수 테이블'!$H$10+E$5*'수학 표준점수 테이블'!$H$13+'수학 표준점수 테이블'!$H$16,0))</f>
        <v/>
      </c>
      <c r="F8" s="101" t="str">
        <f>IF(OR($B8-F$5&gt;74, $B8-F$5=73, $B8-F$5=1, $B8-F$5&lt;0),"",ROUND(($B8-F$5)*'수학 표준점수 테이블'!$H$10+F$5*'수학 표준점수 테이블'!$H$13+'수학 표준점수 테이블'!$H$16,0))</f>
        <v/>
      </c>
      <c r="G8" s="101" t="str">
        <f>IF(OR($B8-G$5&gt;74, $B8-G$5=73, $B8-G$5=1, $B8-G$5&lt;0),"",ROUND(($B8-G$5)*'수학 표준점수 테이블'!$H$10+G$5*'수학 표준점수 테이블'!$H$13+'수학 표준점수 테이블'!$H$16,0))</f>
        <v/>
      </c>
      <c r="H8" s="101" t="str">
        <f>IF(OR($B8-H$5&gt;74, $B8-H$5=73, $B8-H$5=1, $B8-H$5&lt;0),"",ROUND(($B8-H$5)*'수학 표준점수 테이블'!$H$10+H$5*'수학 표준점수 테이블'!$H$13+'수학 표준점수 테이블'!$H$16,0))</f>
        <v/>
      </c>
      <c r="I8" s="101" t="str">
        <f>IF(OR($B8-I$5&gt;74, $B8-I$5=73, $B8-I$5=1, $B8-I$5&lt;0),"",ROUND(($B8-I$5)*'수학 표준점수 테이블'!$H$10+I$5*'수학 표준점수 테이블'!$H$13+'수학 표준점수 테이블'!$H$16,0))</f>
        <v/>
      </c>
      <c r="J8" s="101" t="str">
        <f>IF(OR($B8-J$5&gt;74, $B8-J$5=73, $B8-J$5=1, $B8-J$5&lt;0),"",ROUND(($B8-J$5)*'수학 표준점수 테이블'!$H$10+J$5*'수학 표준점수 테이블'!$H$13+'수학 표준점수 테이블'!$H$16,0))</f>
        <v/>
      </c>
      <c r="K8" s="101" t="str">
        <f>IF(OR($B8-K$5&gt;74, $B8-K$5=73, $B8-K$5=1, $B8-K$5&lt;0),"",ROUND(($B8-K$5)*'수학 표준점수 테이블'!$H$10+K$5*'수학 표준점수 테이블'!$H$13+'수학 표준점수 테이블'!$H$16,0))</f>
        <v/>
      </c>
      <c r="L8" s="101" t="str">
        <f>IF(OR($B8-L$5&gt;74, $B8-L$5=73, $B8-L$5=1, $B8-L$5&lt;0),"",ROUND(($B8-L$5)*'수학 표준점수 테이블'!$H$10+L$5*'수학 표준점수 테이블'!$H$13+'수학 표준점수 테이블'!$H$16,0))</f>
        <v/>
      </c>
      <c r="M8" s="101" t="str">
        <f>IF(OR($B8-M$5&gt;74, $B8-M$5=73, $B8-M$5=1, $B8-M$5&lt;0),"",ROUND(($B8-M$5)*'수학 표준점수 테이블'!$H$10+M$5*'수학 표준점수 테이블'!$H$13+'수학 표준점수 테이블'!$H$16,0))</f>
        <v/>
      </c>
      <c r="N8" s="101" t="str">
        <f>IF(OR($B8-N$5&gt;74, $B8-N$5=73, $B8-N$5=1, $B8-N$5&lt;0),"",ROUND(($B8-N$5)*'수학 표준점수 테이블'!$H$10+N$5*'수학 표준점수 테이블'!$H$13+'수학 표준점수 테이블'!$H$16,0))</f>
        <v/>
      </c>
      <c r="O8" s="101" t="str">
        <f>IF(OR($B8-O$5&gt;74, $B8-O$5=73, $B8-O$5=1, $B8-O$5&lt;0),"",ROUND(($B8-O$5)*'수학 표준점수 테이블'!$H$10+O$5*'수학 표준점수 테이블'!$H$13+'수학 표준점수 테이블'!$H$16,0))</f>
        <v/>
      </c>
      <c r="P8" s="101" t="str">
        <f>IF(OR($B8-P$5&gt;74, $B8-P$5=73, $B8-P$5=1, $B8-P$5&lt;0),"",ROUND(($B8-P$5)*'수학 표준점수 테이블'!$H$10+P$5*'수학 표준점수 테이블'!$H$13+'수학 표준점수 테이블'!$H$16,0))</f>
        <v/>
      </c>
      <c r="Q8" s="101" t="str">
        <f>IF(OR($B8-Q$5&gt;74, $B8-Q$5=73, $B8-Q$5=1, $B8-Q$5&lt;0),"",ROUND(($B8-Q$5)*'수학 표준점수 테이블'!$H$10+Q$5*'수학 표준점수 테이블'!$H$13+'수학 표준점수 테이블'!$H$16,0))</f>
        <v/>
      </c>
      <c r="R8" s="101" t="str">
        <f>IF(OR($B8-R$5&gt;74, $B8-R$5=73, $B8-R$5=1, $B8-R$5&lt;0),"",ROUND(($B8-R$5)*'수학 표준점수 테이블'!$H$10+R$5*'수학 표준점수 테이블'!$H$13+'수학 표준점수 테이블'!$H$16,0))</f>
        <v/>
      </c>
      <c r="S8" s="101" t="str">
        <f>IF(OR($B8-S$5&gt;74, $B8-S$5=73, $B8-S$5=1, $B8-S$5&lt;0),"",ROUND(($B8-S$5)*'수학 표준점수 테이블'!$H$10+S$5*'수학 표준점수 테이블'!$H$13+'수학 표준점수 테이블'!$H$16,0))</f>
        <v/>
      </c>
      <c r="T8" s="101" t="str">
        <f>IF(OR($B8-T$5&gt;74, $B8-T$5=73, $B8-T$5=1, $B8-T$5&lt;0),"",ROUND(($B8-T$5)*'수학 표준점수 테이블'!$H$10+T$5*'수학 표준점수 테이블'!$H$13+'수학 표준점수 테이블'!$H$16,0))</f>
        <v/>
      </c>
      <c r="U8" s="101" t="str">
        <f>IF(OR($B8-U$5&gt;74, $B8-U$5=73, $B8-U$5=1, $B8-U$5&lt;0),"",ROUND(($B8-U$5)*'수학 표준점수 테이블'!$H$10+U$5*'수학 표준점수 테이블'!$H$13+'수학 표준점수 테이블'!$H$16,0))</f>
        <v/>
      </c>
      <c r="V8" s="101" t="str">
        <f>IF(OR($B8-V$5&gt;74, $B8-V$5=73, $B8-V$5=1, $B8-V$5&lt;0),"",ROUND(($B8-V$5)*'수학 표준점수 테이블'!$H$10+V$5*'수학 표준점수 테이블'!$H$13+'수학 표준점수 테이블'!$H$16,0))</f>
        <v/>
      </c>
      <c r="W8" s="101" t="str">
        <f>IF(OR($B8-W$5&gt;74, $B8-W$5=73, $B8-W$5=1, $B8-W$5&lt;0),"",ROUND(($B8-W$5)*'수학 표준점수 테이블'!$H$10+W$5*'수학 표준점수 테이블'!$H$13+'수학 표준점수 테이블'!$H$16,0))</f>
        <v/>
      </c>
      <c r="X8" s="101" t="str">
        <f>IF(OR($B8-X$5&gt;74, $B8-X$5=73, $B8-X$5=1, $B8-X$5&lt;0),"",ROUND(($B8-X$5)*'수학 표준점수 테이블'!$H$10+X$5*'수학 표준점수 테이블'!$H$13+'수학 표준점수 테이블'!$H$16,0))</f>
        <v/>
      </c>
      <c r="Y8" s="101" t="str">
        <f>IF(OR($B8-Y$5&gt;74, $B8-Y$5=73, $B8-Y$5=1, $B8-Y$5&lt;0),"",ROUND(($B8-Y$5)*'수학 표준점수 테이블'!$H$10+Y$5*'수학 표준점수 테이블'!$H$13+'수학 표준점수 테이블'!$H$16,0))</f>
        <v/>
      </c>
      <c r="Z8" s="101" t="str">
        <f>IF(OR($B8-Z$5&gt;74, $B8-Z$5=73, $B8-Z$5=1, $B8-Z$5&lt;0),"",ROUND(($B8-Z$5)*'수학 표준점수 테이블'!$H$10+Z$5*'수학 표준점수 테이블'!$H$13+'수학 표준점수 테이블'!$H$16,0))</f>
        <v/>
      </c>
      <c r="AA8" s="108" t="str">
        <f>IF(OR($B8-AA$5&gt;74, $B8-AA$5=73, $B8-AA$5=1, $B8-AA$5&lt;0),"",ROUND(($B8-AA$5)*'수학 표준점수 테이블'!$H$10+AA$5*'수학 표준점수 테이블'!$H$13+'수학 표준점수 테이블'!$H$16,0))</f>
        <v/>
      </c>
      <c r="AB8" s="34"/>
      <c r="AC8" s="34">
        <f t="shared" ref="AC8:AC39" si="1">MIN(C8:AA8)</f>
        <v>145</v>
      </c>
      <c r="AD8" s="34">
        <f t="shared" ref="AD8:AD39" si="2">MAX(C8:AA8)</f>
        <v>146</v>
      </c>
      <c r="AE8" s="37" t="str">
        <f t="shared" ref="AE8:AE39" si="3">IF(AC8=AD8,MAX(C8:AA8),MIN(C8:AA8)&amp;" ~ "&amp;MAX(C8:AA8))</f>
        <v>145 ~ 146</v>
      </c>
      <c r="AF8" s="37">
        <f t="shared" ref="AF8:AG71" si="4">IF(ROUND(AC8,0)&gt;=$AM$6,1,IF(ROUND(AC8,0)&gt;=$AM$7,2,IF(ROUND(AC8,0)&gt;=$AM$8,3,IF(ROUND(AC8,0)&gt;=$AM$9,4,IF(ROUND(AC8,0)&gt;=$AM$10,5,IF(ROUND(AC8,0)&gt;=$AM$11,6,IF(ROUND(AC8,0)&gt;=$AM$12,7,IF(ROUND(AC8,0)&gt;=$AM$13,8,9))))))))</f>
        <v>1</v>
      </c>
      <c r="AG8" s="37">
        <f t="shared" si="4"/>
        <v>1</v>
      </c>
      <c r="AH8" s="37">
        <f t="shared" ref="AH8:AH71" si="5">IF(AF8=AG8,AF8,AF8&amp;" ~ "&amp;AG8)</f>
        <v>1</v>
      </c>
      <c r="AI8" s="194" t="str">
        <f t="shared" si="0"/>
        <v>1등급</v>
      </c>
      <c r="AJ8" s="32" t="e">
        <f>IF(AC8=AD8,VLOOKUP(AE8,'인원 입력 기능'!$B$5:$F$102,6,0), VLOOKUP(AC8,'인원 입력 기능'!$B$5:$F$102,6,0)&amp;" ~ "&amp;VLOOKUP(AD8,'인원 입력 기능'!$B$5:$F$102,6,0))</f>
        <v>#REF!</v>
      </c>
      <c r="AL8" s="37">
        <v>3</v>
      </c>
      <c r="AM8" s="178">
        <v>118</v>
      </c>
      <c r="AN8">
        <f>'확률과 통계 차트'!AM8</f>
        <v>117</v>
      </c>
    </row>
    <row r="9" spans="1:40">
      <c r="A9" s="16"/>
      <c r="B9" s="187">
        <v>97</v>
      </c>
      <c r="C9" s="113">
        <f>IF(OR($B9-C$5&gt;74, $B9-C$5=73, $B9-C$5=1, $B9-C$5&lt;0),"",ROUND(($B9-C$5)*'수학 표준점수 테이블'!$H$10+C$5*'수학 표준점수 테이블'!$H$13+'수학 표준점수 테이블'!$H$16,0))</f>
        <v>145</v>
      </c>
      <c r="D9" s="101" t="str">
        <f>IF(OR($B9-D$5&gt;74, $B9-D$5=73, $B9-D$5=1, $B9-D$5&lt;0),"",ROUND(($B9-D$5)*'수학 표준점수 테이블'!$H$10+D$5*'수학 표준점수 테이블'!$H$13+'수학 표준점수 테이블'!$H$16,0))</f>
        <v/>
      </c>
      <c r="E9" s="101">
        <f>IF(OR($B9-E$5&gt;74, $B9-E$5=73, $B9-E$5=1, $B9-E$5&lt;0),"",ROUND(($B9-E$5)*'수학 표준점수 테이블'!$H$10+E$5*'수학 표준점수 테이블'!$H$13+'수학 표준점수 테이블'!$H$16,0))</f>
        <v>145</v>
      </c>
      <c r="F9" s="101" t="str">
        <f>IF(OR($B9-F$5&gt;74, $B9-F$5=73, $B9-F$5=1, $B9-F$5&lt;0),"",ROUND(($B9-F$5)*'수학 표준점수 테이블'!$H$10+F$5*'수학 표준점수 테이블'!$H$13+'수학 표준점수 테이블'!$H$16,0))</f>
        <v/>
      </c>
      <c r="G9" s="101" t="str">
        <f>IF(OR($B9-G$5&gt;74, $B9-G$5=73, $B9-G$5=1, $B9-G$5&lt;0),"",ROUND(($B9-G$5)*'수학 표준점수 테이블'!$H$10+G$5*'수학 표준점수 테이블'!$H$13+'수학 표준점수 테이블'!$H$16,0))</f>
        <v/>
      </c>
      <c r="H9" s="101" t="str">
        <f>IF(OR($B9-H$5&gt;74, $B9-H$5=73, $B9-H$5=1, $B9-H$5&lt;0),"",ROUND(($B9-H$5)*'수학 표준점수 테이블'!$H$10+H$5*'수학 표준점수 테이블'!$H$13+'수학 표준점수 테이블'!$H$16,0))</f>
        <v/>
      </c>
      <c r="I9" s="101" t="str">
        <f>IF(OR($B9-I$5&gt;74, $B9-I$5=73, $B9-I$5=1, $B9-I$5&lt;0),"",ROUND(($B9-I$5)*'수학 표준점수 테이블'!$H$10+I$5*'수학 표준점수 테이블'!$H$13+'수학 표준점수 테이블'!$H$16,0))</f>
        <v/>
      </c>
      <c r="J9" s="101" t="str">
        <f>IF(OR($B9-J$5&gt;74, $B9-J$5=73, $B9-J$5=1, $B9-J$5&lt;0),"",ROUND(($B9-J$5)*'수학 표준점수 테이블'!$H$10+J$5*'수학 표준점수 테이블'!$H$13+'수학 표준점수 테이블'!$H$16,0))</f>
        <v/>
      </c>
      <c r="K9" s="101" t="str">
        <f>IF(OR($B9-K$5&gt;74, $B9-K$5=73, $B9-K$5=1, $B9-K$5&lt;0),"",ROUND(($B9-K$5)*'수학 표준점수 테이블'!$H$10+K$5*'수학 표준점수 테이블'!$H$13+'수학 표준점수 테이블'!$H$16,0))</f>
        <v/>
      </c>
      <c r="L9" s="101" t="str">
        <f>IF(OR($B9-L$5&gt;74, $B9-L$5=73, $B9-L$5=1, $B9-L$5&lt;0),"",ROUND(($B9-L$5)*'수학 표준점수 테이블'!$H$10+L$5*'수학 표준점수 테이블'!$H$13+'수학 표준점수 테이블'!$H$16,0))</f>
        <v/>
      </c>
      <c r="M9" s="101" t="str">
        <f>IF(OR($B9-M$5&gt;74, $B9-M$5=73, $B9-M$5=1, $B9-M$5&lt;0),"",ROUND(($B9-M$5)*'수학 표준점수 테이블'!$H$10+M$5*'수학 표준점수 테이블'!$H$13+'수학 표준점수 테이블'!$H$16,0))</f>
        <v/>
      </c>
      <c r="N9" s="101" t="str">
        <f>IF(OR($B9-N$5&gt;74, $B9-N$5=73, $B9-N$5=1, $B9-N$5&lt;0),"",ROUND(($B9-N$5)*'수학 표준점수 테이블'!$H$10+N$5*'수학 표준점수 테이블'!$H$13+'수학 표준점수 테이블'!$H$16,0))</f>
        <v/>
      </c>
      <c r="O9" s="101" t="str">
        <f>IF(OR($B9-O$5&gt;74, $B9-O$5=73, $B9-O$5=1, $B9-O$5&lt;0),"",ROUND(($B9-O$5)*'수학 표준점수 테이블'!$H$10+O$5*'수학 표준점수 테이블'!$H$13+'수학 표준점수 테이블'!$H$16,0))</f>
        <v/>
      </c>
      <c r="P9" s="101" t="str">
        <f>IF(OR($B9-P$5&gt;74, $B9-P$5=73, $B9-P$5=1, $B9-P$5&lt;0),"",ROUND(($B9-P$5)*'수학 표준점수 테이블'!$H$10+P$5*'수학 표준점수 테이블'!$H$13+'수학 표준점수 테이블'!$H$16,0))</f>
        <v/>
      </c>
      <c r="Q9" s="101" t="str">
        <f>IF(OR($B9-Q$5&gt;74, $B9-Q$5=73, $B9-Q$5=1, $B9-Q$5&lt;0),"",ROUND(($B9-Q$5)*'수학 표준점수 테이블'!$H$10+Q$5*'수학 표준점수 테이블'!$H$13+'수학 표준점수 테이블'!$H$16,0))</f>
        <v/>
      </c>
      <c r="R9" s="101" t="str">
        <f>IF(OR($B9-R$5&gt;74, $B9-R$5=73, $B9-R$5=1, $B9-R$5&lt;0),"",ROUND(($B9-R$5)*'수학 표준점수 테이블'!$H$10+R$5*'수학 표준점수 테이블'!$H$13+'수학 표준점수 테이블'!$H$16,0))</f>
        <v/>
      </c>
      <c r="S9" s="101" t="str">
        <f>IF(OR($B9-S$5&gt;74, $B9-S$5=73, $B9-S$5=1, $B9-S$5&lt;0),"",ROUND(($B9-S$5)*'수학 표준점수 테이블'!$H$10+S$5*'수학 표준점수 테이블'!$H$13+'수학 표준점수 테이블'!$H$16,0))</f>
        <v/>
      </c>
      <c r="T9" s="101" t="str">
        <f>IF(OR($B9-T$5&gt;74, $B9-T$5=73, $B9-T$5=1, $B9-T$5&lt;0),"",ROUND(($B9-T$5)*'수학 표준점수 테이블'!$H$10+T$5*'수학 표준점수 테이블'!$H$13+'수학 표준점수 테이블'!$H$16,0))</f>
        <v/>
      </c>
      <c r="U9" s="101" t="str">
        <f>IF(OR($B9-U$5&gt;74, $B9-U$5=73, $B9-U$5=1, $B9-U$5&lt;0),"",ROUND(($B9-U$5)*'수학 표준점수 테이블'!$H$10+U$5*'수학 표준점수 테이블'!$H$13+'수학 표준점수 테이블'!$H$16,0))</f>
        <v/>
      </c>
      <c r="V9" s="101" t="str">
        <f>IF(OR($B9-V$5&gt;74, $B9-V$5=73, $B9-V$5=1, $B9-V$5&lt;0),"",ROUND(($B9-V$5)*'수학 표준점수 테이블'!$H$10+V$5*'수학 표준점수 테이블'!$H$13+'수학 표준점수 테이블'!$H$16,0))</f>
        <v/>
      </c>
      <c r="W9" s="101" t="str">
        <f>IF(OR($B9-W$5&gt;74, $B9-W$5=73, $B9-W$5=1, $B9-W$5&lt;0),"",ROUND(($B9-W$5)*'수학 표준점수 테이블'!$H$10+W$5*'수학 표준점수 테이블'!$H$13+'수학 표준점수 테이블'!$H$16,0))</f>
        <v/>
      </c>
      <c r="X9" s="101" t="str">
        <f>IF(OR($B9-X$5&gt;74, $B9-X$5=73, $B9-X$5=1, $B9-X$5&lt;0),"",ROUND(($B9-X$5)*'수학 표준점수 테이블'!$H$10+X$5*'수학 표준점수 테이블'!$H$13+'수학 표준점수 테이블'!$H$16,0))</f>
        <v/>
      </c>
      <c r="Y9" s="101" t="str">
        <f>IF(OR($B9-Y$5&gt;74, $B9-Y$5=73, $B9-Y$5=1, $B9-Y$5&lt;0),"",ROUND(($B9-Y$5)*'수학 표준점수 테이블'!$H$10+Y$5*'수학 표준점수 테이블'!$H$13+'수학 표준점수 테이블'!$H$16,0))</f>
        <v/>
      </c>
      <c r="Z9" s="101" t="str">
        <f>IF(OR($B9-Z$5&gt;74, $B9-Z$5=73, $B9-Z$5=1, $B9-Z$5&lt;0),"",ROUND(($B9-Z$5)*'수학 표준점수 테이블'!$H$10+Z$5*'수학 표준점수 테이블'!$H$13+'수학 표준점수 테이블'!$H$16,0))</f>
        <v/>
      </c>
      <c r="AA9" s="108" t="str">
        <f>IF(OR($B9-AA$5&gt;74, $B9-AA$5=73, $B9-AA$5=1, $B9-AA$5&lt;0),"",ROUND(($B9-AA$5)*'수학 표준점수 테이블'!$H$10+AA$5*'수학 표준점수 테이블'!$H$13+'수학 표준점수 테이블'!$H$16,0))</f>
        <v/>
      </c>
      <c r="AB9" s="34"/>
      <c r="AC9" s="34">
        <f t="shared" si="1"/>
        <v>145</v>
      </c>
      <c r="AD9" s="34">
        <f t="shared" si="2"/>
        <v>145</v>
      </c>
      <c r="AE9" s="37">
        <f t="shared" si="3"/>
        <v>145</v>
      </c>
      <c r="AF9" s="37">
        <f t="shared" si="4"/>
        <v>1</v>
      </c>
      <c r="AG9" s="37">
        <f t="shared" si="4"/>
        <v>1</v>
      </c>
      <c r="AH9" s="37">
        <f t="shared" si="5"/>
        <v>1</v>
      </c>
      <c r="AI9" s="194" t="str">
        <f t="shared" si="0"/>
        <v>1등급</v>
      </c>
      <c r="AJ9" s="32" t="e">
        <f>IF(AC9=AD9,VLOOKUP(AE9,'인원 입력 기능'!$B$5:$F$102,6,0), VLOOKUP(AC9,'인원 입력 기능'!$B$5:$F$102,6,0)&amp;" ~ "&amp;VLOOKUP(AD9,'인원 입력 기능'!$B$5:$F$102,6,0))</f>
        <v>#REF!</v>
      </c>
      <c r="AL9" s="37">
        <v>4</v>
      </c>
      <c r="AM9" s="178">
        <v>108</v>
      </c>
      <c r="AN9">
        <f>'확률과 통계 차트'!AM9</f>
        <v>106</v>
      </c>
    </row>
    <row r="10" spans="1:40">
      <c r="A10" s="16"/>
      <c r="B10" s="188">
        <v>96</v>
      </c>
      <c r="C10" s="114">
        <f>IF(OR($B10-C$5&gt;74, $B10-C$5=73, $B10-C$5=1, $B10-C$5&lt;0),"",ROUND(($B10-C$5)*'수학 표준점수 테이블'!$H$10+C$5*'수학 표준점수 테이블'!$H$13+'수학 표준점수 테이블'!$H$16,0))</f>
        <v>144</v>
      </c>
      <c r="D10" s="102">
        <f>IF(OR($B10-D$5&gt;74, $B10-D$5=73, $B10-D$5=1, $B10-D$5&lt;0),"",ROUND(($B10-D$5)*'수학 표준점수 테이블'!$H$10+D$5*'수학 표준점수 테이블'!$H$13+'수학 표준점수 테이블'!$H$16,0))</f>
        <v>144</v>
      </c>
      <c r="E10" s="102" t="str">
        <f>IF(OR($B10-E$5&gt;74, $B10-E$5=73, $B10-E$5=1, $B10-E$5&lt;0),"",ROUND(($B10-E$5)*'수학 표준점수 테이블'!$H$10+E$5*'수학 표준점수 테이블'!$H$13+'수학 표준점수 테이블'!$H$16,0))</f>
        <v/>
      </c>
      <c r="F10" s="102">
        <f>IF(OR($B10-F$5&gt;74, $B10-F$5=73, $B10-F$5=1, $B10-F$5&lt;0),"",ROUND(($B10-F$5)*'수학 표준점수 테이블'!$H$10+F$5*'수학 표준점수 테이블'!$H$13+'수학 표준점수 테이블'!$H$16,0))</f>
        <v>144</v>
      </c>
      <c r="G10" s="102" t="str">
        <f>IF(OR($B10-G$5&gt;74, $B10-G$5=73, $B10-G$5=1, $B10-G$5&lt;0),"",ROUND(($B10-G$5)*'수학 표준점수 테이블'!$H$10+G$5*'수학 표준점수 테이블'!$H$13+'수학 표준점수 테이블'!$H$16,0))</f>
        <v/>
      </c>
      <c r="H10" s="102" t="str">
        <f>IF(OR($B10-H$5&gt;74, $B10-H$5=73, $B10-H$5=1, $B10-H$5&lt;0),"",ROUND(($B10-H$5)*'수학 표준점수 테이블'!$H$10+H$5*'수학 표준점수 테이블'!$H$13+'수학 표준점수 테이블'!$H$16,0))</f>
        <v/>
      </c>
      <c r="I10" s="102" t="str">
        <f>IF(OR($B10-I$5&gt;74, $B10-I$5=73, $B10-I$5=1, $B10-I$5&lt;0),"",ROUND(($B10-I$5)*'수학 표준점수 테이블'!$H$10+I$5*'수학 표준점수 테이블'!$H$13+'수학 표준점수 테이블'!$H$16,0))</f>
        <v/>
      </c>
      <c r="J10" s="102" t="str">
        <f>IF(OR($B10-J$5&gt;74, $B10-J$5=73, $B10-J$5=1, $B10-J$5&lt;0),"",ROUND(($B10-J$5)*'수학 표준점수 테이블'!$H$10+J$5*'수학 표준점수 테이블'!$H$13+'수학 표준점수 테이블'!$H$16,0))</f>
        <v/>
      </c>
      <c r="K10" s="102" t="str">
        <f>IF(OR($B10-K$5&gt;74, $B10-K$5=73, $B10-K$5=1, $B10-K$5&lt;0),"",ROUND(($B10-K$5)*'수학 표준점수 테이블'!$H$10+K$5*'수학 표준점수 테이블'!$H$13+'수학 표준점수 테이블'!$H$16,0))</f>
        <v/>
      </c>
      <c r="L10" s="102" t="str">
        <f>IF(OR($B10-L$5&gt;74, $B10-L$5=73, $B10-L$5=1, $B10-L$5&lt;0),"",ROUND(($B10-L$5)*'수학 표준점수 테이블'!$H$10+L$5*'수학 표준점수 테이블'!$H$13+'수학 표준점수 테이블'!$H$16,0))</f>
        <v/>
      </c>
      <c r="M10" s="102" t="str">
        <f>IF(OR($B10-M$5&gt;74, $B10-M$5=73, $B10-M$5=1, $B10-M$5&lt;0),"",ROUND(($B10-M$5)*'수학 표준점수 테이블'!$H$10+M$5*'수학 표준점수 테이블'!$H$13+'수학 표준점수 테이블'!$H$16,0))</f>
        <v/>
      </c>
      <c r="N10" s="102" t="str">
        <f>IF(OR($B10-N$5&gt;74, $B10-N$5=73, $B10-N$5=1, $B10-N$5&lt;0),"",ROUND(($B10-N$5)*'수학 표준점수 테이블'!$H$10+N$5*'수학 표준점수 테이블'!$H$13+'수학 표준점수 테이블'!$H$16,0))</f>
        <v/>
      </c>
      <c r="O10" s="102" t="str">
        <f>IF(OR($B10-O$5&gt;74, $B10-O$5=73, $B10-O$5=1, $B10-O$5&lt;0),"",ROUND(($B10-O$5)*'수학 표준점수 테이블'!$H$10+O$5*'수학 표준점수 테이블'!$H$13+'수학 표준점수 테이블'!$H$16,0))</f>
        <v/>
      </c>
      <c r="P10" s="102" t="str">
        <f>IF(OR($B10-P$5&gt;74, $B10-P$5=73, $B10-P$5=1, $B10-P$5&lt;0),"",ROUND(($B10-P$5)*'수학 표준점수 테이블'!$H$10+P$5*'수학 표준점수 테이블'!$H$13+'수학 표준점수 테이블'!$H$16,0))</f>
        <v/>
      </c>
      <c r="Q10" s="102" t="str">
        <f>IF(OR($B10-Q$5&gt;74, $B10-Q$5=73, $B10-Q$5=1, $B10-Q$5&lt;0),"",ROUND(($B10-Q$5)*'수학 표준점수 테이블'!$H$10+Q$5*'수학 표준점수 테이블'!$H$13+'수학 표준점수 테이블'!$H$16,0))</f>
        <v/>
      </c>
      <c r="R10" s="102" t="str">
        <f>IF(OR($B10-R$5&gt;74, $B10-R$5=73, $B10-R$5=1, $B10-R$5&lt;0),"",ROUND(($B10-R$5)*'수학 표준점수 테이블'!$H$10+R$5*'수학 표준점수 테이블'!$H$13+'수학 표준점수 테이블'!$H$16,0))</f>
        <v/>
      </c>
      <c r="S10" s="102" t="str">
        <f>IF(OR($B10-S$5&gt;74, $B10-S$5=73, $B10-S$5=1, $B10-S$5&lt;0),"",ROUND(($B10-S$5)*'수학 표준점수 테이블'!$H$10+S$5*'수학 표준점수 테이블'!$H$13+'수학 표준점수 테이블'!$H$16,0))</f>
        <v/>
      </c>
      <c r="T10" s="102" t="str">
        <f>IF(OR($B10-T$5&gt;74, $B10-T$5=73, $B10-T$5=1, $B10-T$5&lt;0),"",ROUND(($B10-T$5)*'수학 표준점수 테이블'!$H$10+T$5*'수학 표준점수 테이블'!$H$13+'수학 표준점수 테이블'!$H$16,0))</f>
        <v/>
      </c>
      <c r="U10" s="102" t="str">
        <f>IF(OR($B10-U$5&gt;74, $B10-U$5=73, $B10-U$5=1, $B10-U$5&lt;0),"",ROUND(($B10-U$5)*'수학 표준점수 테이블'!$H$10+U$5*'수학 표준점수 테이블'!$H$13+'수학 표준점수 테이블'!$H$16,0))</f>
        <v/>
      </c>
      <c r="V10" s="102" t="str">
        <f>IF(OR($B10-V$5&gt;74, $B10-V$5=73, $B10-V$5=1, $B10-V$5&lt;0),"",ROUND(($B10-V$5)*'수학 표준점수 테이블'!$H$10+V$5*'수학 표준점수 테이블'!$H$13+'수학 표준점수 테이블'!$H$16,0))</f>
        <v/>
      </c>
      <c r="W10" s="102" t="str">
        <f>IF(OR($B10-W$5&gt;74, $B10-W$5=73, $B10-W$5=1, $B10-W$5&lt;0),"",ROUND(($B10-W$5)*'수학 표준점수 테이블'!$H$10+W$5*'수학 표준점수 테이블'!$H$13+'수학 표준점수 테이블'!$H$16,0))</f>
        <v/>
      </c>
      <c r="X10" s="102" t="str">
        <f>IF(OR($B10-X$5&gt;74, $B10-X$5=73, $B10-X$5=1, $B10-X$5&lt;0),"",ROUND(($B10-X$5)*'수학 표준점수 테이블'!$H$10+X$5*'수학 표준점수 테이블'!$H$13+'수학 표준점수 테이블'!$H$16,0))</f>
        <v/>
      </c>
      <c r="Y10" s="102" t="str">
        <f>IF(OR($B10-Y$5&gt;74, $B10-Y$5=73, $B10-Y$5=1, $B10-Y$5&lt;0),"",ROUND(($B10-Y$5)*'수학 표준점수 테이블'!$H$10+Y$5*'수학 표준점수 테이블'!$H$13+'수학 표준점수 테이블'!$H$16,0))</f>
        <v/>
      </c>
      <c r="Z10" s="102" t="str">
        <f>IF(OR($B10-Z$5&gt;74, $B10-Z$5=73, $B10-Z$5=1, $B10-Z$5&lt;0),"",ROUND(($B10-Z$5)*'수학 표준점수 테이블'!$H$10+Z$5*'수학 표준점수 테이블'!$H$13+'수학 표준점수 테이블'!$H$16,0))</f>
        <v/>
      </c>
      <c r="AA10" s="109" t="str">
        <f>IF(OR($B10-AA$5&gt;74, $B10-AA$5=73, $B10-AA$5=1, $B10-AA$5&lt;0),"",ROUND(($B10-AA$5)*'수학 표준점수 테이블'!$H$10+AA$5*'수학 표준점수 테이블'!$H$13+'수학 표준점수 테이블'!$H$16,0))</f>
        <v/>
      </c>
      <c r="AB10" s="34"/>
      <c r="AC10" s="34">
        <f t="shared" si="1"/>
        <v>144</v>
      </c>
      <c r="AD10" s="34">
        <f t="shared" si="2"/>
        <v>144</v>
      </c>
      <c r="AE10" s="37">
        <f t="shared" si="3"/>
        <v>144</v>
      </c>
      <c r="AF10" s="37">
        <f t="shared" si="4"/>
        <v>1</v>
      </c>
      <c r="AG10" s="37">
        <f t="shared" si="4"/>
        <v>1</v>
      </c>
      <c r="AH10" s="37">
        <f t="shared" si="5"/>
        <v>1</v>
      </c>
      <c r="AI10" s="194" t="str">
        <f t="shared" si="0"/>
        <v>1등급</v>
      </c>
      <c r="AJ10" s="32" t="e">
        <f>IF(AC10=AD10,VLOOKUP(AE10,'인원 입력 기능'!$B$5:$F$102,6,0), VLOOKUP(AC10,'인원 입력 기능'!$B$5:$F$102,6,0)&amp;" ~ "&amp;VLOOKUP(AD10,'인원 입력 기능'!$B$5:$F$102,6,0))</f>
        <v>#REF!</v>
      </c>
      <c r="AL10" s="37">
        <v>5</v>
      </c>
      <c r="AM10" s="178">
        <v>92</v>
      </c>
      <c r="AN10">
        <f>'확률과 통계 차트'!AM10</f>
        <v>92</v>
      </c>
    </row>
    <row r="11" spans="1:40">
      <c r="A11" s="16"/>
      <c r="B11" s="188">
        <v>95</v>
      </c>
      <c r="C11" s="114">
        <f>IF(OR($B11-C$5&gt;74, $B11-C$5=73, $B11-C$5=1, $B11-C$5&lt;0),"",ROUND(($B11-C$5)*'수학 표준점수 테이블'!$H$10+C$5*'수학 표준점수 테이블'!$H$13+'수학 표준점수 테이블'!$H$16,0))</f>
        <v>143</v>
      </c>
      <c r="D11" s="102">
        <f>IF(OR($B11-D$5&gt;74, $B11-D$5=73, $B11-D$5=1, $B11-D$5&lt;0),"",ROUND(($B11-D$5)*'수학 표준점수 테이블'!$H$10+D$5*'수학 표준점수 테이블'!$H$13+'수학 표준점수 테이블'!$H$16,0))</f>
        <v>143</v>
      </c>
      <c r="E11" s="102">
        <f>IF(OR($B11-E$5&gt;74, $B11-E$5=73, $B11-E$5=1, $B11-E$5&lt;0),"",ROUND(($B11-E$5)*'수학 표준점수 테이블'!$H$10+E$5*'수학 표준점수 테이블'!$H$13+'수학 표준점수 테이블'!$H$16,0))</f>
        <v>143</v>
      </c>
      <c r="F11" s="102" t="str">
        <f>IF(OR($B11-F$5&gt;74, $B11-F$5=73, $B11-F$5=1, $B11-F$5&lt;0),"",ROUND(($B11-F$5)*'수학 표준점수 테이블'!$H$10+F$5*'수학 표준점수 테이블'!$H$13+'수학 표준점수 테이블'!$H$16,0))</f>
        <v/>
      </c>
      <c r="G11" s="102">
        <f>IF(OR($B11-G$5&gt;74, $B11-G$5=73, $B11-G$5=1, $B11-G$5&lt;0),"",ROUND(($B11-G$5)*'수학 표준점수 테이블'!$H$10+G$5*'수학 표준점수 테이블'!$H$13+'수학 표준점수 테이블'!$H$16,0))</f>
        <v>143</v>
      </c>
      <c r="H11" s="102" t="str">
        <f>IF(OR($B11-H$5&gt;74, $B11-H$5=73, $B11-H$5=1, $B11-H$5&lt;0),"",ROUND(($B11-H$5)*'수학 표준점수 테이블'!$H$10+H$5*'수학 표준점수 테이블'!$H$13+'수학 표준점수 테이블'!$H$16,0))</f>
        <v/>
      </c>
      <c r="I11" s="102" t="str">
        <f>IF(OR($B11-I$5&gt;74, $B11-I$5=73, $B11-I$5=1, $B11-I$5&lt;0),"",ROUND(($B11-I$5)*'수학 표준점수 테이블'!$H$10+I$5*'수학 표준점수 테이블'!$H$13+'수학 표준점수 테이블'!$H$16,0))</f>
        <v/>
      </c>
      <c r="J11" s="102" t="str">
        <f>IF(OR($B11-J$5&gt;74, $B11-J$5=73, $B11-J$5=1, $B11-J$5&lt;0),"",ROUND(($B11-J$5)*'수학 표준점수 테이블'!$H$10+J$5*'수학 표준점수 테이블'!$H$13+'수학 표준점수 테이블'!$H$16,0))</f>
        <v/>
      </c>
      <c r="K11" s="102" t="str">
        <f>IF(OR($B11-K$5&gt;74, $B11-K$5=73, $B11-K$5=1, $B11-K$5&lt;0),"",ROUND(($B11-K$5)*'수학 표준점수 테이블'!$H$10+K$5*'수학 표준점수 테이블'!$H$13+'수학 표준점수 테이블'!$H$16,0))</f>
        <v/>
      </c>
      <c r="L11" s="102" t="str">
        <f>IF(OR($B11-L$5&gt;74, $B11-L$5=73, $B11-L$5=1, $B11-L$5&lt;0),"",ROUND(($B11-L$5)*'수학 표준점수 테이블'!$H$10+L$5*'수학 표준점수 테이블'!$H$13+'수학 표준점수 테이블'!$H$16,0))</f>
        <v/>
      </c>
      <c r="M11" s="102" t="str">
        <f>IF(OR($B11-M$5&gt;74, $B11-M$5=73, $B11-M$5=1, $B11-M$5&lt;0),"",ROUND(($B11-M$5)*'수학 표준점수 테이블'!$H$10+M$5*'수학 표준점수 테이블'!$H$13+'수학 표준점수 테이블'!$H$16,0))</f>
        <v/>
      </c>
      <c r="N11" s="102" t="str">
        <f>IF(OR($B11-N$5&gt;74, $B11-N$5=73, $B11-N$5=1, $B11-N$5&lt;0),"",ROUND(($B11-N$5)*'수학 표준점수 테이블'!$H$10+N$5*'수학 표준점수 테이블'!$H$13+'수학 표준점수 테이블'!$H$16,0))</f>
        <v/>
      </c>
      <c r="O11" s="102" t="str">
        <f>IF(OR($B11-O$5&gt;74, $B11-O$5=73, $B11-O$5=1, $B11-O$5&lt;0),"",ROUND(($B11-O$5)*'수학 표준점수 테이블'!$H$10+O$5*'수학 표준점수 테이블'!$H$13+'수학 표준점수 테이블'!$H$16,0))</f>
        <v/>
      </c>
      <c r="P11" s="102" t="str">
        <f>IF(OR($B11-P$5&gt;74, $B11-P$5=73, $B11-P$5=1, $B11-P$5&lt;0),"",ROUND(($B11-P$5)*'수학 표준점수 테이블'!$H$10+P$5*'수학 표준점수 테이블'!$H$13+'수학 표준점수 테이블'!$H$16,0))</f>
        <v/>
      </c>
      <c r="Q11" s="102" t="str">
        <f>IF(OR($B11-Q$5&gt;74, $B11-Q$5=73, $B11-Q$5=1, $B11-Q$5&lt;0),"",ROUND(($B11-Q$5)*'수학 표준점수 테이블'!$H$10+Q$5*'수학 표준점수 테이블'!$H$13+'수학 표준점수 테이블'!$H$16,0))</f>
        <v/>
      </c>
      <c r="R11" s="102" t="str">
        <f>IF(OR($B11-R$5&gt;74, $B11-R$5=73, $B11-R$5=1, $B11-R$5&lt;0),"",ROUND(($B11-R$5)*'수학 표준점수 테이블'!$H$10+R$5*'수학 표준점수 테이블'!$H$13+'수학 표준점수 테이블'!$H$16,0))</f>
        <v/>
      </c>
      <c r="S11" s="102" t="str">
        <f>IF(OR($B11-S$5&gt;74, $B11-S$5=73, $B11-S$5=1, $B11-S$5&lt;0),"",ROUND(($B11-S$5)*'수학 표준점수 테이블'!$H$10+S$5*'수학 표준점수 테이블'!$H$13+'수학 표준점수 테이블'!$H$16,0))</f>
        <v/>
      </c>
      <c r="T11" s="102" t="str">
        <f>IF(OR($B11-T$5&gt;74, $B11-T$5=73, $B11-T$5=1, $B11-T$5&lt;0),"",ROUND(($B11-T$5)*'수학 표준점수 테이블'!$H$10+T$5*'수학 표준점수 테이블'!$H$13+'수학 표준점수 테이블'!$H$16,0))</f>
        <v/>
      </c>
      <c r="U11" s="102" t="str">
        <f>IF(OR($B11-U$5&gt;74, $B11-U$5=73, $B11-U$5=1, $B11-U$5&lt;0),"",ROUND(($B11-U$5)*'수학 표준점수 테이블'!$H$10+U$5*'수학 표준점수 테이블'!$H$13+'수학 표준점수 테이블'!$H$16,0))</f>
        <v/>
      </c>
      <c r="V11" s="102" t="str">
        <f>IF(OR($B11-V$5&gt;74, $B11-V$5=73, $B11-V$5=1, $B11-V$5&lt;0),"",ROUND(($B11-V$5)*'수학 표준점수 테이블'!$H$10+V$5*'수학 표준점수 테이블'!$H$13+'수학 표준점수 테이블'!$H$16,0))</f>
        <v/>
      </c>
      <c r="W11" s="102" t="str">
        <f>IF(OR($B11-W$5&gt;74, $B11-W$5=73, $B11-W$5=1, $B11-W$5&lt;0),"",ROUND(($B11-W$5)*'수학 표준점수 테이블'!$H$10+W$5*'수학 표준점수 테이블'!$H$13+'수학 표준점수 테이블'!$H$16,0))</f>
        <v/>
      </c>
      <c r="X11" s="102" t="str">
        <f>IF(OR($B11-X$5&gt;74, $B11-X$5=73, $B11-X$5=1, $B11-X$5&lt;0),"",ROUND(($B11-X$5)*'수학 표준점수 테이블'!$H$10+X$5*'수학 표준점수 테이블'!$H$13+'수학 표준점수 테이블'!$H$16,0))</f>
        <v/>
      </c>
      <c r="Y11" s="102" t="str">
        <f>IF(OR($B11-Y$5&gt;74, $B11-Y$5=73, $B11-Y$5=1, $B11-Y$5&lt;0),"",ROUND(($B11-Y$5)*'수학 표준점수 테이블'!$H$10+Y$5*'수학 표준점수 테이블'!$H$13+'수학 표준점수 테이블'!$H$16,0))</f>
        <v/>
      </c>
      <c r="Z11" s="102" t="str">
        <f>IF(OR($B11-Z$5&gt;74, $B11-Z$5=73, $B11-Z$5=1, $B11-Z$5&lt;0),"",ROUND(($B11-Z$5)*'수학 표준점수 테이블'!$H$10+Z$5*'수학 표준점수 테이블'!$H$13+'수학 표준점수 테이블'!$H$16,0))</f>
        <v/>
      </c>
      <c r="AA11" s="109" t="str">
        <f>IF(OR($B11-AA$5&gt;74, $B11-AA$5=73, $B11-AA$5=1, $B11-AA$5&lt;0),"",ROUND(($B11-AA$5)*'수학 표준점수 테이블'!$H$10+AA$5*'수학 표준점수 테이블'!$H$13+'수학 표준점수 테이블'!$H$16,0))</f>
        <v/>
      </c>
      <c r="AB11" s="34"/>
      <c r="AC11" s="34">
        <f t="shared" si="1"/>
        <v>143</v>
      </c>
      <c r="AD11" s="34">
        <f t="shared" si="2"/>
        <v>143</v>
      </c>
      <c r="AE11" s="37">
        <f t="shared" si="3"/>
        <v>143</v>
      </c>
      <c r="AF11" s="37">
        <f t="shared" si="4"/>
        <v>1</v>
      </c>
      <c r="AG11" s="37">
        <f t="shared" si="4"/>
        <v>1</v>
      </c>
      <c r="AH11" s="37">
        <f t="shared" si="5"/>
        <v>1</v>
      </c>
      <c r="AI11" s="194" t="str">
        <f t="shared" si="0"/>
        <v>1등급</v>
      </c>
      <c r="AJ11" s="32" t="e">
        <f>IF(AC11=AD11,VLOOKUP(AE11,'인원 입력 기능'!$B$5:$F$102,6,0), VLOOKUP(AC11,'인원 입력 기능'!$B$5:$F$102,6,0)&amp;" ~ "&amp;VLOOKUP(AD11,'인원 입력 기능'!$B$5:$F$102,6,0))</f>
        <v>#REF!</v>
      </c>
      <c r="AL11" s="37">
        <v>6</v>
      </c>
      <c r="AM11" s="178">
        <v>79</v>
      </c>
      <c r="AN11">
        <f>'확률과 통계 차트'!AM11</f>
        <v>81</v>
      </c>
    </row>
    <row r="12" spans="1:40">
      <c r="A12" s="16"/>
      <c r="B12" s="188">
        <v>94</v>
      </c>
      <c r="C12" s="114">
        <f>IF(OR($B12-C$5&gt;74, $B12-C$5=73, $B12-C$5=1, $B12-C$5&lt;0),"",ROUND(($B12-C$5)*'수학 표준점수 테이블'!$H$10+C$5*'수학 표준점수 테이블'!$H$13+'수학 표준점수 테이블'!$H$16,0))</f>
        <v>142</v>
      </c>
      <c r="D12" s="102">
        <f>IF(OR($B12-D$5&gt;74, $B12-D$5=73, $B12-D$5=1, $B12-D$5&lt;0),"",ROUND(($B12-D$5)*'수학 표준점수 테이블'!$H$10+D$5*'수학 표준점수 테이블'!$H$13+'수학 표준점수 테이블'!$H$16,0))</f>
        <v>142</v>
      </c>
      <c r="E12" s="102">
        <f>IF(OR($B12-E$5&gt;74, $B12-E$5=73, $B12-E$5=1, $B12-E$5&lt;0),"",ROUND(($B12-E$5)*'수학 표준점수 테이블'!$H$10+E$5*'수학 표준점수 테이블'!$H$13+'수학 표준점수 테이블'!$H$16,0))</f>
        <v>142</v>
      </c>
      <c r="F12" s="102">
        <f>IF(OR($B12-F$5&gt;74, $B12-F$5=73, $B12-F$5=1, $B12-F$5&lt;0),"",ROUND(($B12-F$5)*'수학 표준점수 테이블'!$H$10+F$5*'수학 표준점수 테이블'!$H$13+'수학 표준점수 테이블'!$H$16,0))</f>
        <v>142</v>
      </c>
      <c r="G12" s="102" t="str">
        <f>IF(OR($B12-G$5&gt;74, $B12-G$5=73, $B12-G$5=1, $B12-G$5&lt;0),"",ROUND(($B12-G$5)*'수학 표준점수 테이블'!$H$10+G$5*'수학 표준점수 테이블'!$H$13+'수학 표준점수 테이블'!$H$16,0))</f>
        <v/>
      </c>
      <c r="H12" s="102">
        <f>IF(OR($B12-H$5&gt;74, $B12-H$5=73, $B12-H$5=1, $B12-H$5&lt;0),"",ROUND(($B12-H$5)*'수학 표준점수 테이블'!$H$10+H$5*'수학 표준점수 테이블'!$H$13+'수학 표준점수 테이블'!$H$16,0))</f>
        <v>142</v>
      </c>
      <c r="I12" s="102" t="str">
        <f>IF(OR($B12-I$5&gt;74, $B12-I$5=73, $B12-I$5=1, $B12-I$5&lt;0),"",ROUND(($B12-I$5)*'수학 표준점수 테이블'!$H$10+I$5*'수학 표준점수 테이블'!$H$13+'수학 표준점수 테이블'!$H$16,0))</f>
        <v/>
      </c>
      <c r="J12" s="102" t="str">
        <f>IF(OR($B12-J$5&gt;74, $B12-J$5=73, $B12-J$5=1, $B12-J$5&lt;0),"",ROUND(($B12-J$5)*'수학 표준점수 테이블'!$H$10+J$5*'수학 표준점수 테이블'!$H$13+'수학 표준점수 테이블'!$H$16,0))</f>
        <v/>
      </c>
      <c r="K12" s="102" t="str">
        <f>IF(OR($B12-K$5&gt;74, $B12-K$5=73, $B12-K$5=1, $B12-K$5&lt;0),"",ROUND(($B12-K$5)*'수학 표준점수 테이블'!$H$10+K$5*'수학 표준점수 테이블'!$H$13+'수학 표준점수 테이블'!$H$16,0))</f>
        <v/>
      </c>
      <c r="L12" s="102" t="str">
        <f>IF(OR($B12-L$5&gt;74, $B12-L$5=73, $B12-L$5=1, $B12-L$5&lt;0),"",ROUND(($B12-L$5)*'수학 표준점수 테이블'!$H$10+L$5*'수학 표준점수 테이블'!$H$13+'수학 표준점수 테이블'!$H$16,0))</f>
        <v/>
      </c>
      <c r="M12" s="102" t="str">
        <f>IF(OR($B12-M$5&gt;74, $B12-M$5=73, $B12-M$5=1, $B12-M$5&lt;0),"",ROUND(($B12-M$5)*'수학 표준점수 테이블'!$H$10+M$5*'수학 표준점수 테이블'!$H$13+'수학 표준점수 테이블'!$H$16,0))</f>
        <v/>
      </c>
      <c r="N12" s="102" t="str">
        <f>IF(OR($B12-N$5&gt;74, $B12-N$5=73, $B12-N$5=1, $B12-N$5&lt;0),"",ROUND(($B12-N$5)*'수학 표준점수 테이블'!$H$10+N$5*'수학 표준점수 테이블'!$H$13+'수학 표준점수 테이블'!$H$16,0))</f>
        <v/>
      </c>
      <c r="O12" s="102" t="str">
        <f>IF(OR($B12-O$5&gt;74, $B12-O$5=73, $B12-O$5=1, $B12-O$5&lt;0),"",ROUND(($B12-O$5)*'수학 표준점수 테이블'!$H$10+O$5*'수학 표준점수 테이블'!$H$13+'수학 표준점수 테이블'!$H$16,0))</f>
        <v/>
      </c>
      <c r="P12" s="102" t="str">
        <f>IF(OR($B12-P$5&gt;74, $B12-P$5=73, $B12-P$5=1, $B12-P$5&lt;0),"",ROUND(($B12-P$5)*'수학 표준점수 테이블'!$H$10+P$5*'수학 표준점수 테이블'!$H$13+'수학 표준점수 테이블'!$H$16,0))</f>
        <v/>
      </c>
      <c r="Q12" s="102" t="str">
        <f>IF(OR($B12-Q$5&gt;74, $B12-Q$5=73, $B12-Q$5=1, $B12-Q$5&lt;0),"",ROUND(($B12-Q$5)*'수학 표준점수 테이블'!$H$10+Q$5*'수학 표준점수 테이블'!$H$13+'수학 표준점수 테이블'!$H$16,0))</f>
        <v/>
      </c>
      <c r="R12" s="102" t="str">
        <f>IF(OR($B12-R$5&gt;74, $B12-R$5=73, $B12-R$5=1, $B12-R$5&lt;0),"",ROUND(($B12-R$5)*'수학 표준점수 테이블'!$H$10+R$5*'수학 표준점수 테이블'!$H$13+'수학 표준점수 테이블'!$H$16,0))</f>
        <v/>
      </c>
      <c r="S12" s="102" t="str">
        <f>IF(OR($B12-S$5&gt;74, $B12-S$5=73, $B12-S$5=1, $B12-S$5&lt;0),"",ROUND(($B12-S$5)*'수학 표준점수 테이블'!$H$10+S$5*'수학 표준점수 테이블'!$H$13+'수학 표준점수 테이블'!$H$16,0))</f>
        <v/>
      </c>
      <c r="T12" s="102" t="str">
        <f>IF(OR($B12-T$5&gt;74, $B12-T$5=73, $B12-T$5=1, $B12-T$5&lt;0),"",ROUND(($B12-T$5)*'수학 표준점수 테이블'!$H$10+T$5*'수학 표준점수 테이블'!$H$13+'수학 표준점수 테이블'!$H$16,0))</f>
        <v/>
      </c>
      <c r="U12" s="102" t="str">
        <f>IF(OR($B12-U$5&gt;74, $B12-U$5=73, $B12-U$5=1, $B12-U$5&lt;0),"",ROUND(($B12-U$5)*'수학 표준점수 테이블'!$H$10+U$5*'수학 표준점수 테이블'!$H$13+'수학 표준점수 테이블'!$H$16,0))</f>
        <v/>
      </c>
      <c r="V12" s="102" t="str">
        <f>IF(OR($B12-V$5&gt;74, $B12-V$5=73, $B12-V$5=1, $B12-V$5&lt;0),"",ROUND(($B12-V$5)*'수학 표준점수 테이블'!$H$10+V$5*'수학 표준점수 테이블'!$H$13+'수학 표준점수 테이블'!$H$16,0))</f>
        <v/>
      </c>
      <c r="W12" s="102" t="str">
        <f>IF(OR($B12-W$5&gt;74, $B12-W$5=73, $B12-W$5=1, $B12-W$5&lt;0),"",ROUND(($B12-W$5)*'수학 표준점수 테이블'!$H$10+W$5*'수학 표준점수 테이블'!$H$13+'수학 표준점수 테이블'!$H$16,0))</f>
        <v/>
      </c>
      <c r="X12" s="102" t="str">
        <f>IF(OR($B12-X$5&gt;74, $B12-X$5=73, $B12-X$5=1, $B12-X$5&lt;0),"",ROUND(($B12-X$5)*'수학 표준점수 테이블'!$H$10+X$5*'수학 표준점수 테이블'!$H$13+'수학 표준점수 테이블'!$H$16,0))</f>
        <v/>
      </c>
      <c r="Y12" s="102" t="str">
        <f>IF(OR($B12-Y$5&gt;74, $B12-Y$5=73, $B12-Y$5=1, $B12-Y$5&lt;0),"",ROUND(($B12-Y$5)*'수학 표준점수 테이블'!$H$10+Y$5*'수학 표준점수 테이블'!$H$13+'수학 표준점수 테이블'!$H$16,0))</f>
        <v/>
      </c>
      <c r="Z12" s="102" t="str">
        <f>IF(OR($B12-Z$5&gt;74, $B12-Z$5=73, $B12-Z$5=1, $B12-Z$5&lt;0),"",ROUND(($B12-Z$5)*'수학 표준점수 테이블'!$H$10+Z$5*'수학 표준점수 테이블'!$H$13+'수학 표준점수 테이블'!$H$16,0))</f>
        <v/>
      </c>
      <c r="AA12" s="109" t="str">
        <f>IF(OR($B12-AA$5&gt;74, $B12-AA$5=73, $B12-AA$5=1, $B12-AA$5&lt;0),"",ROUND(($B12-AA$5)*'수학 표준점수 테이블'!$H$10+AA$5*'수학 표준점수 테이블'!$H$13+'수학 표준점수 테이블'!$H$16,0))</f>
        <v/>
      </c>
      <c r="AB12" s="34"/>
      <c r="AC12" s="34">
        <f t="shared" si="1"/>
        <v>142</v>
      </c>
      <c r="AD12" s="34">
        <f t="shared" si="2"/>
        <v>142</v>
      </c>
      <c r="AE12" s="37">
        <f t="shared" si="3"/>
        <v>142</v>
      </c>
      <c r="AF12" s="37">
        <f t="shared" si="4"/>
        <v>1</v>
      </c>
      <c r="AG12" s="37">
        <f t="shared" si="4"/>
        <v>1</v>
      </c>
      <c r="AH12" s="37">
        <f t="shared" si="5"/>
        <v>1</v>
      </c>
      <c r="AI12" s="194" t="str">
        <f t="shared" si="0"/>
        <v>1등급</v>
      </c>
      <c r="AJ12" s="32" t="e">
        <f>IF(AC12=AD12,VLOOKUP(AE12,'인원 입력 기능'!$B$5:$F$102,6,0), VLOOKUP(AC12,'인원 입력 기능'!$B$5:$F$102,6,0)&amp;" ~ "&amp;VLOOKUP(AD12,'인원 입력 기능'!$B$5:$F$102,6,0))</f>
        <v>#REF!</v>
      </c>
      <c r="AL12" s="37">
        <v>7</v>
      </c>
      <c r="AM12" s="178">
        <v>75</v>
      </c>
      <c r="AN12">
        <f>'확률과 통계 차트'!AM12</f>
        <v>75</v>
      </c>
    </row>
    <row r="13" spans="1:40">
      <c r="A13" s="16"/>
      <c r="B13" s="188">
        <v>93</v>
      </c>
      <c r="C13" s="114">
        <f>IF(OR($B13-C$5&gt;74, $B13-C$5=73, $B13-C$5=1, $B13-C$5&lt;0),"",ROUND(($B13-C$5)*'수학 표준점수 테이블'!$H$10+C$5*'수학 표준점수 테이블'!$H$13+'수학 표준점수 테이블'!$H$16,0))</f>
        <v>142</v>
      </c>
      <c r="D13" s="102">
        <f>IF(OR($B13-D$5&gt;74, $B13-D$5=73, $B13-D$5=1, $B13-D$5&lt;0),"",ROUND(($B13-D$5)*'수학 표준점수 테이블'!$H$10+D$5*'수학 표준점수 테이블'!$H$13+'수학 표준점수 테이블'!$H$16,0))</f>
        <v>141</v>
      </c>
      <c r="E13" s="102">
        <f>IF(OR($B13-E$5&gt;74, $B13-E$5=73, $B13-E$5=1, $B13-E$5&lt;0),"",ROUND(($B13-E$5)*'수학 표준점수 테이블'!$H$10+E$5*'수학 표준점수 테이블'!$H$13+'수학 표준점수 테이블'!$H$16,0))</f>
        <v>141</v>
      </c>
      <c r="F13" s="102">
        <f>IF(OR($B13-F$5&gt;74, $B13-F$5=73, $B13-F$5=1, $B13-F$5&lt;0),"",ROUND(($B13-F$5)*'수학 표준점수 테이블'!$H$10+F$5*'수학 표준점수 테이블'!$H$13+'수학 표준점수 테이블'!$H$16,0))</f>
        <v>141</v>
      </c>
      <c r="G13" s="102">
        <f>IF(OR($B13-G$5&gt;74, $B13-G$5=73, $B13-G$5=1, $B13-G$5&lt;0),"",ROUND(($B13-G$5)*'수학 표준점수 테이블'!$H$10+G$5*'수학 표준점수 테이블'!$H$13+'수학 표준점수 테이블'!$H$16,0))</f>
        <v>141</v>
      </c>
      <c r="H13" s="102" t="str">
        <f>IF(OR($B13-H$5&gt;74, $B13-H$5=73, $B13-H$5=1, $B13-H$5&lt;0),"",ROUND(($B13-H$5)*'수학 표준점수 테이블'!$H$10+H$5*'수학 표준점수 테이블'!$H$13+'수학 표준점수 테이블'!$H$16,0))</f>
        <v/>
      </c>
      <c r="I13" s="102">
        <f>IF(OR($B13-I$5&gt;74, $B13-I$5=73, $B13-I$5=1, $B13-I$5&lt;0),"",ROUND(($B13-I$5)*'수학 표준점수 테이블'!$H$10+I$5*'수학 표준점수 테이블'!$H$13+'수학 표준점수 테이블'!$H$16,0))</f>
        <v>141</v>
      </c>
      <c r="J13" s="102" t="str">
        <f>IF(OR($B13-J$5&gt;74, $B13-J$5=73, $B13-J$5=1, $B13-J$5&lt;0),"",ROUND(($B13-J$5)*'수학 표준점수 테이블'!$H$10+J$5*'수학 표준점수 테이블'!$H$13+'수학 표준점수 테이블'!$H$16,0))</f>
        <v/>
      </c>
      <c r="K13" s="102" t="str">
        <f>IF(OR($B13-K$5&gt;74, $B13-K$5=73, $B13-K$5=1, $B13-K$5&lt;0),"",ROUND(($B13-K$5)*'수학 표준점수 테이블'!$H$10+K$5*'수학 표준점수 테이블'!$H$13+'수학 표준점수 테이블'!$H$16,0))</f>
        <v/>
      </c>
      <c r="L13" s="102" t="str">
        <f>IF(OR($B13-L$5&gt;74, $B13-L$5=73, $B13-L$5=1, $B13-L$5&lt;0),"",ROUND(($B13-L$5)*'수학 표준점수 테이블'!$H$10+L$5*'수학 표준점수 테이블'!$H$13+'수학 표준점수 테이블'!$H$16,0))</f>
        <v/>
      </c>
      <c r="M13" s="102" t="str">
        <f>IF(OR($B13-M$5&gt;74, $B13-M$5=73, $B13-M$5=1, $B13-M$5&lt;0),"",ROUND(($B13-M$5)*'수학 표준점수 테이블'!$H$10+M$5*'수학 표준점수 테이블'!$H$13+'수학 표준점수 테이블'!$H$16,0))</f>
        <v/>
      </c>
      <c r="N13" s="102" t="str">
        <f>IF(OR($B13-N$5&gt;74, $B13-N$5=73, $B13-N$5=1, $B13-N$5&lt;0),"",ROUND(($B13-N$5)*'수학 표준점수 테이블'!$H$10+N$5*'수학 표준점수 테이블'!$H$13+'수학 표준점수 테이블'!$H$16,0))</f>
        <v/>
      </c>
      <c r="O13" s="102" t="str">
        <f>IF(OR($B13-O$5&gt;74, $B13-O$5=73, $B13-O$5=1, $B13-O$5&lt;0),"",ROUND(($B13-O$5)*'수학 표준점수 테이블'!$H$10+O$5*'수학 표준점수 테이블'!$H$13+'수학 표준점수 테이블'!$H$16,0))</f>
        <v/>
      </c>
      <c r="P13" s="102" t="str">
        <f>IF(OR($B13-P$5&gt;74, $B13-P$5=73, $B13-P$5=1, $B13-P$5&lt;0),"",ROUND(($B13-P$5)*'수학 표준점수 테이블'!$H$10+P$5*'수학 표준점수 테이블'!$H$13+'수학 표준점수 테이블'!$H$16,0))</f>
        <v/>
      </c>
      <c r="Q13" s="102" t="str">
        <f>IF(OR($B13-Q$5&gt;74, $B13-Q$5=73, $B13-Q$5=1, $B13-Q$5&lt;0),"",ROUND(($B13-Q$5)*'수학 표준점수 테이블'!$H$10+Q$5*'수학 표준점수 테이블'!$H$13+'수학 표준점수 테이블'!$H$16,0))</f>
        <v/>
      </c>
      <c r="R13" s="102" t="str">
        <f>IF(OR($B13-R$5&gt;74, $B13-R$5=73, $B13-R$5=1, $B13-R$5&lt;0),"",ROUND(($B13-R$5)*'수학 표준점수 테이블'!$H$10+R$5*'수학 표준점수 테이블'!$H$13+'수학 표준점수 테이블'!$H$16,0))</f>
        <v/>
      </c>
      <c r="S13" s="102" t="str">
        <f>IF(OR($B13-S$5&gt;74, $B13-S$5=73, $B13-S$5=1, $B13-S$5&lt;0),"",ROUND(($B13-S$5)*'수학 표준점수 테이블'!$H$10+S$5*'수학 표준점수 테이블'!$H$13+'수학 표준점수 테이블'!$H$16,0))</f>
        <v/>
      </c>
      <c r="T13" s="102" t="str">
        <f>IF(OR($B13-T$5&gt;74, $B13-T$5=73, $B13-T$5=1, $B13-T$5&lt;0),"",ROUND(($B13-T$5)*'수학 표준점수 테이블'!$H$10+T$5*'수학 표준점수 테이블'!$H$13+'수학 표준점수 테이블'!$H$16,0))</f>
        <v/>
      </c>
      <c r="U13" s="102" t="str">
        <f>IF(OR($B13-U$5&gt;74, $B13-U$5=73, $B13-U$5=1, $B13-U$5&lt;0),"",ROUND(($B13-U$5)*'수학 표준점수 테이블'!$H$10+U$5*'수학 표준점수 테이블'!$H$13+'수학 표준점수 테이블'!$H$16,0))</f>
        <v/>
      </c>
      <c r="V13" s="102" t="str">
        <f>IF(OR($B13-V$5&gt;74, $B13-V$5=73, $B13-V$5=1, $B13-V$5&lt;0),"",ROUND(($B13-V$5)*'수학 표준점수 테이블'!$H$10+V$5*'수학 표준점수 테이블'!$H$13+'수학 표준점수 테이블'!$H$16,0))</f>
        <v/>
      </c>
      <c r="W13" s="102" t="str">
        <f>IF(OR($B13-W$5&gt;74, $B13-W$5=73, $B13-W$5=1, $B13-W$5&lt;0),"",ROUND(($B13-W$5)*'수학 표준점수 테이블'!$H$10+W$5*'수학 표준점수 테이블'!$H$13+'수학 표준점수 테이블'!$H$16,0))</f>
        <v/>
      </c>
      <c r="X13" s="102" t="str">
        <f>IF(OR($B13-X$5&gt;74, $B13-X$5=73, $B13-X$5=1, $B13-X$5&lt;0),"",ROUND(($B13-X$5)*'수학 표준점수 테이블'!$H$10+X$5*'수학 표준점수 테이블'!$H$13+'수학 표준점수 테이블'!$H$16,0))</f>
        <v/>
      </c>
      <c r="Y13" s="102" t="str">
        <f>IF(OR($B13-Y$5&gt;74, $B13-Y$5=73, $B13-Y$5=1, $B13-Y$5&lt;0),"",ROUND(($B13-Y$5)*'수학 표준점수 테이블'!$H$10+Y$5*'수학 표준점수 테이블'!$H$13+'수학 표준점수 테이블'!$H$16,0))</f>
        <v/>
      </c>
      <c r="Z13" s="102" t="str">
        <f>IF(OR($B13-Z$5&gt;74, $B13-Z$5=73, $B13-Z$5=1, $B13-Z$5&lt;0),"",ROUND(($B13-Z$5)*'수학 표준점수 테이블'!$H$10+Z$5*'수학 표준점수 테이블'!$H$13+'수학 표준점수 테이블'!$H$16,0))</f>
        <v/>
      </c>
      <c r="AA13" s="109" t="str">
        <f>IF(OR($B13-AA$5&gt;74, $B13-AA$5=73, $B13-AA$5=1, $B13-AA$5&lt;0),"",ROUND(($B13-AA$5)*'수학 표준점수 테이블'!$H$10+AA$5*'수학 표준점수 테이블'!$H$13+'수학 표준점수 테이블'!$H$16,0))</f>
        <v/>
      </c>
      <c r="AB13" s="34"/>
      <c r="AC13" s="34">
        <f t="shared" si="1"/>
        <v>141</v>
      </c>
      <c r="AD13" s="34">
        <f t="shared" si="2"/>
        <v>142</v>
      </c>
      <c r="AE13" s="37" t="str">
        <f t="shared" si="3"/>
        <v>141 ~ 142</v>
      </c>
      <c r="AF13" s="37">
        <f t="shared" si="4"/>
        <v>1</v>
      </c>
      <c r="AG13" s="37">
        <f t="shared" si="4"/>
        <v>1</v>
      </c>
      <c r="AH13" s="37">
        <f t="shared" si="5"/>
        <v>1</v>
      </c>
      <c r="AI13" s="194" t="str">
        <f t="shared" si="0"/>
        <v>1등급</v>
      </c>
      <c r="AJ13" s="32" t="e">
        <f>IF(AC13=AD13,VLOOKUP(AE13,'인원 입력 기능'!$B$5:$F$102,6,0), VLOOKUP(AC13,'인원 입력 기능'!$B$5:$F$102,6,0)&amp;" ~ "&amp;VLOOKUP(AD13,'인원 입력 기능'!$B$5:$F$102,6,0))</f>
        <v>#REF!</v>
      </c>
      <c r="AL13" s="37">
        <v>8</v>
      </c>
      <c r="AM13" s="178">
        <v>72</v>
      </c>
      <c r="AN13">
        <f>'확률과 통계 차트'!AM13</f>
        <v>71</v>
      </c>
    </row>
    <row r="14" spans="1:40">
      <c r="A14" s="16"/>
      <c r="B14" s="189">
        <v>92</v>
      </c>
      <c r="C14" s="115">
        <f>IF(OR($B14-C$5&gt;74, $B14-C$5=73, $B14-C$5=1, $B14-C$5&lt;0),"",ROUND(($B14-C$5)*'수학 표준점수 테이블'!$H$10+C$5*'수학 표준점수 테이블'!$H$13+'수학 표준점수 테이블'!$H$16,0))</f>
        <v>141</v>
      </c>
      <c r="D14" s="103">
        <f>IF(OR($B14-D$5&gt;74, $B14-D$5=73, $B14-D$5=1, $B14-D$5&lt;0),"",ROUND(($B14-D$5)*'수학 표준점수 테이블'!$H$10+D$5*'수학 표준점수 테이블'!$H$13+'수학 표준점수 테이블'!$H$16,0))</f>
        <v>141</v>
      </c>
      <c r="E14" s="103">
        <f>IF(OR($B14-E$5&gt;74, $B14-E$5=73, $B14-E$5=1, $B14-E$5&lt;0),"",ROUND(($B14-E$5)*'수학 표준점수 테이블'!$H$10+E$5*'수학 표준점수 테이블'!$H$13+'수학 표준점수 테이블'!$H$16,0))</f>
        <v>141</v>
      </c>
      <c r="F14" s="103">
        <f>IF(OR($B14-F$5&gt;74, $B14-F$5=73, $B14-F$5=1, $B14-F$5&lt;0),"",ROUND(($B14-F$5)*'수학 표준점수 테이블'!$H$10+F$5*'수학 표준점수 테이블'!$H$13+'수학 표준점수 테이블'!$H$16,0))</f>
        <v>140</v>
      </c>
      <c r="G14" s="103">
        <f>IF(OR($B14-G$5&gt;74, $B14-G$5=73, $B14-G$5=1, $B14-G$5&lt;0),"",ROUND(($B14-G$5)*'수학 표준점수 테이블'!$H$10+G$5*'수학 표준점수 테이블'!$H$13+'수학 표준점수 테이블'!$H$16,0))</f>
        <v>140</v>
      </c>
      <c r="H14" s="103">
        <f>IF(OR($B14-H$5&gt;74, $B14-H$5=73, $B14-H$5=1, $B14-H$5&lt;0),"",ROUND(($B14-H$5)*'수학 표준점수 테이블'!$H$10+H$5*'수학 표준점수 테이블'!$H$13+'수학 표준점수 테이블'!$H$16,0))</f>
        <v>140</v>
      </c>
      <c r="I14" s="103" t="str">
        <f>IF(OR($B14-I$5&gt;74, $B14-I$5=73, $B14-I$5=1, $B14-I$5&lt;0),"",ROUND(($B14-I$5)*'수학 표준점수 테이블'!$H$10+I$5*'수학 표준점수 테이블'!$H$13+'수학 표준점수 테이블'!$H$16,0))</f>
        <v/>
      </c>
      <c r="J14" s="103">
        <f>IF(OR($B14-J$5&gt;74, $B14-J$5=73, $B14-J$5=1, $B14-J$5&lt;0),"",ROUND(($B14-J$5)*'수학 표준점수 테이블'!$H$10+J$5*'수학 표준점수 테이블'!$H$13+'수학 표준점수 테이블'!$H$16,0))</f>
        <v>140</v>
      </c>
      <c r="K14" s="103" t="str">
        <f>IF(OR($B14-K$5&gt;74, $B14-K$5=73, $B14-K$5=1, $B14-K$5&lt;0),"",ROUND(($B14-K$5)*'수학 표준점수 테이블'!$H$10+K$5*'수학 표준점수 테이블'!$H$13+'수학 표준점수 테이블'!$H$16,0))</f>
        <v/>
      </c>
      <c r="L14" s="103" t="str">
        <f>IF(OR($B14-L$5&gt;74, $B14-L$5=73, $B14-L$5=1, $B14-L$5&lt;0),"",ROUND(($B14-L$5)*'수학 표준점수 테이블'!$H$10+L$5*'수학 표준점수 테이블'!$H$13+'수학 표준점수 테이블'!$H$16,0))</f>
        <v/>
      </c>
      <c r="M14" s="103" t="str">
        <f>IF(OR($B14-M$5&gt;74, $B14-M$5=73, $B14-M$5=1, $B14-M$5&lt;0),"",ROUND(($B14-M$5)*'수학 표준점수 테이블'!$H$10+M$5*'수학 표준점수 테이블'!$H$13+'수학 표준점수 테이블'!$H$16,0))</f>
        <v/>
      </c>
      <c r="N14" s="103" t="str">
        <f>IF(OR($B14-N$5&gt;74, $B14-N$5=73, $B14-N$5=1, $B14-N$5&lt;0),"",ROUND(($B14-N$5)*'수학 표준점수 테이블'!$H$10+N$5*'수학 표준점수 테이블'!$H$13+'수학 표준점수 테이블'!$H$16,0))</f>
        <v/>
      </c>
      <c r="O14" s="103" t="str">
        <f>IF(OR($B14-O$5&gt;74, $B14-O$5=73, $B14-O$5=1, $B14-O$5&lt;0),"",ROUND(($B14-O$5)*'수학 표준점수 테이블'!$H$10+O$5*'수학 표준점수 테이블'!$H$13+'수학 표준점수 테이블'!$H$16,0))</f>
        <v/>
      </c>
      <c r="P14" s="103" t="str">
        <f>IF(OR($B14-P$5&gt;74, $B14-P$5=73, $B14-P$5=1, $B14-P$5&lt;0),"",ROUND(($B14-P$5)*'수학 표준점수 테이블'!$H$10+P$5*'수학 표준점수 테이블'!$H$13+'수학 표준점수 테이블'!$H$16,0))</f>
        <v/>
      </c>
      <c r="Q14" s="103" t="str">
        <f>IF(OR($B14-Q$5&gt;74, $B14-Q$5=73, $B14-Q$5=1, $B14-Q$5&lt;0),"",ROUND(($B14-Q$5)*'수학 표준점수 테이블'!$H$10+Q$5*'수학 표준점수 테이블'!$H$13+'수학 표준점수 테이블'!$H$16,0))</f>
        <v/>
      </c>
      <c r="R14" s="103" t="str">
        <f>IF(OR($B14-R$5&gt;74, $B14-R$5=73, $B14-R$5=1, $B14-R$5&lt;0),"",ROUND(($B14-R$5)*'수학 표준점수 테이블'!$H$10+R$5*'수학 표준점수 테이블'!$H$13+'수학 표준점수 테이블'!$H$16,0))</f>
        <v/>
      </c>
      <c r="S14" s="103" t="str">
        <f>IF(OR($B14-S$5&gt;74, $B14-S$5=73, $B14-S$5=1, $B14-S$5&lt;0),"",ROUND(($B14-S$5)*'수학 표준점수 테이블'!$H$10+S$5*'수학 표준점수 테이블'!$H$13+'수학 표준점수 테이블'!$H$16,0))</f>
        <v/>
      </c>
      <c r="T14" s="103" t="str">
        <f>IF(OR($B14-T$5&gt;74, $B14-T$5=73, $B14-T$5=1, $B14-T$5&lt;0),"",ROUND(($B14-T$5)*'수학 표준점수 테이블'!$H$10+T$5*'수학 표준점수 테이블'!$H$13+'수학 표준점수 테이블'!$H$16,0))</f>
        <v/>
      </c>
      <c r="U14" s="103" t="str">
        <f>IF(OR($B14-U$5&gt;74, $B14-U$5=73, $B14-U$5=1, $B14-U$5&lt;0),"",ROUND(($B14-U$5)*'수학 표준점수 테이블'!$H$10+U$5*'수학 표준점수 테이블'!$H$13+'수학 표준점수 테이블'!$H$16,0))</f>
        <v/>
      </c>
      <c r="V14" s="103" t="str">
        <f>IF(OR($B14-V$5&gt;74, $B14-V$5=73, $B14-V$5=1, $B14-V$5&lt;0),"",ROUND(($B14-V$5)*'수학 표준점수 테이블'!$H$10+V$5*'수학 표준점수 테이블'!$H$13+'수학 표준점수 테이블'!$H$16,0))</f>
        <v/>
      </c>
      <c r="W14" s="103" t="str">
        <f>IF(OR($B14-W$5&gt;74, $B14-W$5=73, $B14-W$5=1, $B14-W$5&lt;0),"",ROUND(($B14-W$5)*'수학 표준점수 테이블'!$H$10+W$5*'수학 표준점수 테이블'!$H$13+'수학 표준점수 테이블'!$H$16,0))</f>
        <v/>
      </c>
      <c r="X14" s="103" t="str">
        <f>IF(OR($B14-X$5&gt;74, $B14-X$5=73, $B14-X$5=1, $B14-X$5&lt;0),"",ROUND(($B14-X$5)*'수학 표준점수 테이블'!$H$10+X$5*'수학 표준점수 테이블'!$H$13+'수학 표준점수 테이블'!$H$16,0))</f>
        <v/>
      </c>
      <c r="Y14" s="103" t="str">
        <f>IF(OR($B14-Y$5&gt;74, $B14-Y$5=73, $B14-Y$5=1, $B14-Y$5&lt;0),"",ROUND(($B14-Y$5)*'수학 표준점수 테이블'!$H$10+Y$5*'수학 표준점수 테이블'!$H$13+'수학 표준점수 테이블'!$H$16,0))</f>
        <v/>
      </c>
      <c r="Z14" s="103" t="str">
        <f>IF(OR($B14-Z$5&gt;74, $B14-Z$5=73, $B14-Z$5=1, $B14-Z$5&lt;0),"",ROUND(($B14-Z$5)*'수학 표준점수 테이블'!$H$10+Z$5*'수학 표준점수 테이블'!$H$13+'수학 표준점수 테이블'!$H$16,0))</f>
        <v/>
      </c>
      <c r="AA14" s="110" t="str">
        <f>IF(OR($B14-AA$5&gt;74, $B14-AA$5=73, $B14-AA$5=1, $B14-AA$5&lt;0),"",ROUND(($B14-AA$5)*'수학 표준점수 테이블'!$H$10+AA$5*'수학 표준점수 테이블'!$H$13+'수학 표준점수 테이블'!$H$16,0))</f>
        <v/>
      </c>
      <c r="AB14" s="34"/>
      <c r="AC14" s="34">
        <f t="shared" si="1"/>
        <v>140</v>
      </c>
      <c r="AD14" s="34">
        <f t="shared" si="2"/>
        <v>141</v>
      </c>
      <c r="AE14" s="37" t="str">
        <f t="shared" si="3"/>
        <v>140 ~ 141</v>
      </c>
      <c r="AF14" s="37">
        <f t="shared" si="4"/>
        <v>1</v>
      </c>
      <c r="AG14" s="37">
        <f t="shared" si="4"/>
        <v>1</v>
      </c>
      <c r="AH14" s="37">
        <f t="shared" si="5"/>
        <v>1</v>
      </c>
      <c r="AI14" s="194" t="str">
        <f t="shared" si="0"/>
        <v>1등급</v>
      </c>
      <c r="AJ14" s="32" t="e">
        <f>IF(AC14=AD14,VLOOKUP(AE14,'인원 입력 기능'!$B$5:$F$102,6,0), VLOOKUP(AC14,'인원 입력 기능'!$B$5:$F$102,6,0)&amp;" ~ "&amp;VLOOKUP(AD14,'인원 입력 기능'!$B$5:$F$102,6,0))</f>
        <v>#REF!</v>
      </c>
      <c r="AL14" s="37">
        <v>9</v>
      </c>
      <c r="AM14" s="37"/>
    </row>
    <row r="15" spans="1:40">
      <c r="A15" s="16"/>
      <c r="B15" s="189">
        <v>91</v>
      </c>
      <c r="C15" s="115">
        <f>IF(OR($B15-C$5&gt;74, $B15-C$5=73, $B15-C$5=1, $B15-C$5&lt;0),"",ROUND(($B15-C$5)*'수학 표준점수 테이블'!$H$10+C$5*'수학 표준점수 테이블'!$H$13+'수학 표준점수 테이블'!$H$16,0))</f>
        <v>140</v>
      </c>
      <c r="D15" s="103">
        <f>IF(OR($B15-D$5&gt;74, $B15-D$5=73, $B15-D$5=1, $B15-D$5&lt;0),"",ROUND(($B15-D$5)*'수학 표준점수 테이블'!$H$10+D$5*'수학 표준점수 테이블'!$H$13+'수학 표준점수 테이블'!$H$16,0))</f>
        <v>140</v>
      </c>
      <c r="E15" s="103">
        <f>IF(OR($B15-E$5&gt;74, $B15-E$5=73, $B15-E$5=1, $B15-E$5&lt;0),"",ROUND(($B15-E$5)*'수학 표준점수 테이블'!$H$10+E$5*'수학 표준점수 테이블'!$H$13+'수학 표준점수 테이블'!$H$16,0))</f>
        <v>140</v>
      </c>
      <c r="F15" s="103">
        <f>IF(OR($B15-F$5&gt;74, $B15-F$5=73, $B15-F$5=1, $B15-F$5&lt;0),"",ROUND(($B15-F$5)*'수학 표준점수 테이블'!$H$10+F$5*'수학 표준점수 테이블'!$H$13+'수학 표준점수 테이블'!$H$16,0))</f>
        <v>140</v>
      </c>
      <c r="G15" s="103">
        <f>IF(OR($B15-G$5&gt;74, $B15-G$5=73, $B15-G$5=1, $B15-G$5&lt;0),"",ROUND(($B15-G$5)*'수학 표준점수 테이블'!$H$10+G$5*'수학 표준점수 테이블'!$H$13+'수학 표준점수 테이블'!$H$16,0))</f>
        <v>140</v>
      </c>
      <c r="H15" s="103">
        <f>IF(OR($B15-H$5&gt;74, $B15-H$5=73, $B15-H$5=1, $B15-H$5&lt;0),"",ROUND(($B15-H$5)*'수학 표준점수 테이블'!$H$10+H$5*'수학 표준점수 테이블'!$H$13+'수학 표준점수 테이블'!$H$16,0))</f>
        <v>139</v>
      </c>
      <c r="I15" s="103">
        <f>IF(OR($B15-I$5&gt;74, $B15-I$5=73, $B15-I$5=1, $B15-I$5&lt;0),"",ROUND(($B15-I$5)*'수학 표준점수 테이블'!$H$10+I$5*'수학 표준점수 테이블'!$H$13+'수학 표준점수 테이블'!$H$16,0))</f>
        <v>139</v>
      </c>
      <c r="J15" s="103" t="str">
        <f>IF(OR($B15-J$5&gt;74, $B15-J$5=73, $B15-J$5=1, $B15-J$5&lt;0),"",ROUND(($B15-J$5)*'수학 표준점수 테이블'!$H$10+J$5*'수학 표준점수 테이블'!$H$13+'수학 표준점수 테이블'!$H$16,0))</f>
        <v/>
      </c>
      <c r="K15" s="103">
        <f>IF(OR($B15-K$5&gt;74, $B15-K$5=73, $B15-K$5=1, $B15-K$5&lt;0),"",ROUND(($B15-K$5)*'수학 표준점수 테이블'!$H$10+K$5*'수학 표준점수 테이블'!$H$13+'수학 표준점수 테이블'!$H$16,0))</f>
        <v>139</v>
      </c>
      <c r="L15" s="103" t="str">
        <f>IF(OR($B15-L$5&gt;74, $B15-L$5=73, $B15-L$5=1, $B15-L$5&lt;0),"",ROUND(($B15-L$5)*'수학 표준점수 테이블'!$H$10+L$5*'수학 표준점수 테이블'!$H$13+'수학 표준점수 테이블'!$H$16,0))</f>
        <v/>
      </c>
      <c r="M15" s="103" t="str">
        <f>IF(OR($B15-M$5&gt;74, $B15-M$5=73, $B15-M$5=1, $B15-M$5&lt;0),"",ROUND(($B15-M$5)*'수학 표준점수 테이블'!$H$10+M$5*'수학 표준점수 테이블'!$H$13+'수학 표준점수 테이블'!$H$16,0))</f>
        <v/>
      </c>
      <c r="N15" s="103" t="str">
        <f>IF(OR($B15-N$5&gt;74, $B15-N$5=73, $B15-N$5=1, $B15-N$5&lt;0),"",ROUND(($B15-N$5)*'수학 표준점수 테이블'!$H$10+N$5*'수학 표준점수 테이블'!$H$13+'수학 표준점수 테이블'!$H$16,0))</f>
        <v/>
      </c>
      <c r="O15" s="103" t="str">
        <f>IF(OR($B15-O$5&gt;74, $B15-O$5=73, $B15-O$5=1, $B15-O$5&lt;0),"",ROUND(($B15-O$5)*'수학 표준점수 테이블'!$H$10+O$5*'수학 표준점수 테이블'!$H$13+'수학 표준점수 테이블'!$H$16,0))</f>
        <v/>
      </c>
      <c r="P15" s="103" t="str">
        <f>IF(OR($B15-P$5&gt;74, $B15-P$5=73, $B15-P$5=1, $B15-P$5&lt;0),"",ROUND(($B15-P$5)*'수학 표준점수 테이블'!$H$10+P$5*'수학 표준점수 테이블'!$H$13+'수학 표준점수 테이블'!$H$16,0))</f>
        <v/>
      </c>
      <c r="Q15" s="103" t="str">
        <f>IF(OR($B15-Q$5&gt;74, $B15-Q$5=73, $B15-Q$5=1, $B15-Q$5&lt;0),"",ROUND(($B15-Q$5)*'수학 표준점수 테이블'!$H$10+Q$5*'수학 표준점수 테이블'!$H$13+'수학 표준점수 테이블'!$H$16,0))</f>
        <v/>
      </c>
      <c r="R15" s="103" t="str">
        <f>IF(OR($B15-R$5&gt;74, $B15-R$5=73, $B15-R$5=1, $B15-R$5&lt;0),"",ROUND(($B15-R$5)*'수학 표준점수 테이블'!$H$10+R$5*'수학 표준점수 테이블'!$H$13+'수학 표준점수 테이블'!$H$16,0))</f>
        <v/>
      </c>
      <c r="S15" s="103" t="str">
        <f>IF(OR($B15-S$5&gt;74, $B15-S$5=73, $B15-S$5=1, $B15-S$5&lt;0),"",ROUND(($B15-S$5)*'수학 표준점수 테이블'!$H$10+S$5*'수학 표준점수 테이블'!$H$13+'수학 표준점수 테이블'!$H$16,0))</f>
        <v/>
      </c>
      <c r="T15" s="103" t="str">
        <f>IF(OR($B15-T$5&gt;74, $B15-T$5=73, $B15-T$5=1, $B15-T$5&lt;0),"",ROUND(($B15-T$5)*'수학 표준점수 테이블'!$H$10+T$5*'수학 표준점수 테이블'!$H$13+'수학 표준점수 테이블'!$H$16,0))</f>
        <v/>
      </c>
      <c r="U15" s="103" t="str">
        <f>IF(OR($B15-U$5&gt;74, $B15-U$5=73, $B15-U$5=1, $B15-U$5&lt;0),"",ROUND(($B15-U$5)*'수학 표준점수 테이블'!$H$10+U$5*'수학 표준점수 테이블'!$H$13+'수학 표준점수 테이블'!$H$16,0))</f>
        <v/>
      </c>
      <c r="V15" s="103" t="str">
        <f>IF(OR($B15-V$5&gt;74, $B15-V$5=73, $B15-V$5=1, $B15-V$5&lt;0),"",ROUND(($B15-V$5)*'수학 표준점수 테이블'!$H$10+V$5*'수학 표준점수 테이블'!$H$13+'수학 표준점수 테이블'!$H$16,0))</f>
        <v/>
      </c>
      <c r="W15" s="103" t="str">
        <f>IF(OR($B15-W$5&gt;74, $B15-W$5=73, $B15-W$5=1, $B15-W$5&lt;0),"",ROUND(($B15-W$5)*'수학 표준점수 테이블'!$H$10+W$5*'수학 표준점수 테이블'!$H$13+'수학 표준점수 테이블'!$H$16,0))</f>
        <v/>
      </c>
      <c r="X15" s="103" t="str">
        <f>IF(OR($B15-X$5&gt;74, $B15-X$5=73, $B15-X$5=1, $B15-X$5&lt;0),"",ROUND(($B15-X$5)*'수학 표준점수 테이블'!$H$10+X$5*'수학 표준점수 테이블'!$H$13+'수학 표준점수 테이블'!$H$16,0))</f>
        <v/>
      </c>
      <c r="Y15" s="103" t="str">
        <f>IF(OR($B15-Y$5&gt;74, $B15-Y$5=73, $B15-Y$5=1, $B15-Y$5&lt;0),"",ROUND(($B15-Y$5)*'수학 표준점수 테이블'!$H$10+Y$5*'수학 표준점수 테이블'!$H$13+'수학 표준점수 테이블'!$H$16,0))</f>
        <v/>
      </c>
      <c r="Z15" s="103" t="str">
        <f>IF(OR($B15-Z$5&gt;74, $B15-Z$5=73, $B15-Z$5=1, $B15-Z$5&lt;0),"",ROUND(($B15-Z$5)*'수학 표준점수 테이블'!$H$10+Z$5*'수학 표준점수 테이블'!$H$13+'수학 표준점수 테이블'!$H$16,0))</f>
        <v/>
      </c>
      <c r="AA15" s="110" t="str">
        <f>IF(OR($B15-AA$5&gt;74, $B15-AA$5=73, $B15-AA$5=1, $B15-AA$5&lt;0),"",ROUND(($B15-AA$5)*'수학 표준점수 테이블'!$H$10+AA$5*'수학 표준점수 테이블'!$H$13+'수학 표준점수 테이블'!$H$16,0))</f>
        <v/>
      </c>
      <c r="AB15" s="34"/>
      <c r="AC15" s="34">
        <f t="shared" si="1"/>
        <v>139</v>
      </c>
      <c r="AD15" s="34">
        <f t="shared" si="2"/>
        <v>140</v>
      </c>
      <c r="AE15" s="37" t="str">
        <f t="shared" si="3"/>
        <v>139 ~ 140</v>
      </c>
      <c r="AF15" s="37">
        <f t="shared" si="4"/>
        <v>1</v>
      </c>
      <c r="AG15" s="37">
        <f t="shared" si="4"/>
        <v>1</v>
      </c>
      <c r="AH15" s="37">
        <f t="shared" si="5"/>
        <v>1</v>
      </c>
      <c r="AI15" s="194" t="str">
        <f t="shared" si="0"/>
        <v>1등급</v>
      </c>
      <c r="AJ15" s="32" t="e">
        <f>IF(AC15=AD15,VLOOKUP(AE15,'인원 입력 기능'!$B$5:$F$102,6,0), VLOOKUP(AC15,'인원 입력 기능'!$B$5:$F$102,6,0)&amp;" ~ "&amp;VLOOKUP(AD15,'인원 입력 기능'!$B$5:$F$102,6,0))</f>
        <v>#REF!</v>
      </c>
    </row>
    <row r="16" spans="1:40">
      <c r="A16" s="16"/>
      <c r="B16" s="189">
        <v>90</v>
      </c>
      <c r="C16" s="115">
        <f>IF(OR($B16-C$5&gt;74, $B16-C$5=73, $B16-C$5=1, $B16-C$5&lt;0),"",ROUND(($B16-C$5)*'수학 표준점수 테이블'!$H$10+C$5*'수학 표준점수 테이블'!$H$13+'수학 표준점수 테이블'!$H$16,0))</f>
        <v>139</v>
      </c>
      <c r="D16" s="103">
        <f>IF(OR($B16-D$5&gt;74, $B16-D$5=73, $B16-D$5=1, $B16-D$5&lt;0),"",ROUND(($B16-D$5)*'수학 표준점수 테이블'!$H$10+D$5*'수학 표준점수 테이블'!$H$13+'수학 표준점수 테이블'!$H$16,0))</f>
        <v>139</v>
      </c>
      <c r="E16" s="103">
        <f>IF(OR($B16-E$5&gt;74, $B16-E$5=73, $B16-E$5=1, $B16-E$5&lt;0),"",ROUND(($B16-E$5)*'수학 표준점수 테이블'!$H$10+E$5*'수학 표준점수 테이블'!$H$13+'수학 표준점수 테이블'!$H$16,0))</f>
        <v>139</v>
      </c>
      <c r="F16" s="103">
        <f>IF(OR($B16-F$5&gt;74, $B16-F$5=73, $B16-F$5=1, $B16-F$5&lt;0),"",ROUND(($B16-F$5)*'수학 표준점수 테이블'!$H$10+F$5*'수학 표준점수 테이블'!$H$13+'수학 표준점수 테이블'!$H$16,0))</f>
        <v>139</v>
      </c>
      <c r="G16" s="103">
        <f>IF(OR($B16-G$5&gt;74, $B16-G$5=73, $B16-G$5=1, $B16-G$5&lt;0),"",ROUND(($B16-G$5)*'수학 표준점수 테이블'!$H$10+G$5*'수학 표준점수 테이블'!$H$13+'수학 표준점수 테이블'!$H$16,0))</f>
        <v>139</v>
      </c>
      <c r="H16" s="103">
        <f>IF(OR($B16-H$5&gt;74, $B16-H$5=73, $B16-H$5=1, $B16-H$5&lt;0),"",ROUND(($B16-H$5)*'수학 표준점수 테이블'!$H$10+H$5*'수학 표준점수 테이블'!$H$13+'수학 표준점수 테이블'!$H$16,0))</f>
        <v>139</v>
      </c>
      <c r="I16" s="103">
        <f>IF(OR($B16-I$5&gt;74, $B16-I$5=73, $B16-I$5=1, $B16-I$5&lt;0),"",ROUND(($B16-I$5)*'수학 표준점수 테이블'!$H$10+I$5*'수학 표준점수 테이블'!$H$13+'수학 표준점수 테이블'!$H$16,0))</f>
        <v>139</v>
      </c>
      <c r="J16" s="103">
        <f>IF(OR($B16-J$5&gt;74, $B16-J$5=73, $B16-J$5=1, $B16-J$5&lt;0),"",ROUND(($B16-J$5)*'수학 표준점수 테이블'!$H$10+J$5*'수학 표준점수 테이블'!$H$13+'수학 표준점수 테이블'!$H$16,0))</f>
        <v>138</v>
      </c>
      <c r="K16" s="103" t="str">
        <f>IF(OR($B16-K$5&gt;74, $B16-K$5=73, $B16-K$5=1, $B16-K$5&lt;0),"",ROUND(($B16-K$5)*'수학 표준점수 테이블'!$H$10+K$5*'수학 표준점수 테이블'!$H$13+'수학 표준점수 테이블'!$H$16,0))</f>
        <v/>
      </c>
      <c r="L16" s="103">
        <f>IF(OR($B16-L$5&gt;74, $B16-L$5=73, $B16-L$5=1, $B16-L$5&lt;0),"",ROUND(($B16-L$5)*'수학 표준점수 테이블'!$H$10+L$5*'수학 표준점수 테이블'!$H$13+'수학 표준점수 테이블'!$H$16,0))</f>
        <v>138</v>
      </c>
      <c r="M16" s="103" t="str">
        <f>IF(OR($B16-M$5&gt;74, $B16-M$5=73, $B16-M$5=1, $B16-M$5&lt;0),"",ROUND(($B16-M$5)*'수학 표준점수 테이블'!$H$10+M$5*'수학 표준점수 테이블'!$H$13+'수학 표준점수 테이블'!$H$16,0))</f>
        <v/>
      </c>
      <c r="N16" s="103" t="str">
        <f>IF(OR($B16-N$5&gt;74, $B16-N$5=73, $B16-N$5=1, $B16-N$5&lt;0),"",ROUND(($B16-N$5)*'수학 표준점수 테이블'!$H$10+N$5*'수학 표준점수 테이블'!$H$13+'수학 표준점수 테이블'!$H$16,0))</f>
        <v/>
      </c>
      <c r="O16" s="103" t="str">
        <f>IF(OR($B16-O$5&gt;74, $B16-O$5=73, $B16-O$5=1, $B16-O$5&lt;0),"",ROUND(($B16-O$5)*'수학 표준점수 테이블'!$H$10+O$5*'수학 표준점수 테이블'!$H$13+'수학 표준점수 테이블'!$H$16,0))</f>
        <v/>
      </c>
      <c r="P16" s="103" t="str">
        <f>IF(OR($B16-P$5&gt;74, $B16-P$5=73, $B16-P$5=1, $B16-P$5&lt;0),"",ROUND(($B16-P$5)*'수학 표준점수 테이블'!$H$10+P$5*'수학 표준점수 테이블'!$H$13+'수학 표준점수 테이블'!$H$16,0))</f>
        <v/>
      </c>
      <c r="Q16" s="103" t="str">
        <f>IF(OR($B16-Q$5&gt;74, $B16-Q$5=73, $B16-Q$5=1, $B16-Q$5&lt;0),"",ROUND(($B16-Q$5)*'수학 표준점수 테이블'!$H$10+Q$5*'수학 표준점수 테이블'!$H$13+'수학 표준점수 테이블'!$H$16,0))</f>
        <v/>
      </c>
      <c r="R16" s="103" t="str">
        <f>IF(OR($B16-R$5&gt;74, $B16-R$5=73, $B16-R$5=1, $B16-R$5&lt;0),"",ROUND(($B16-R$5)*'수학 표준점수 테이블'!$H$10+R$5*'수학 표준점수 테이블'!$H$13+'수학 표준점수 테이블'!$H$16,0))</f>
        <v/>
      </c>
      <c r="S16" s="103" t="str">
        <f>IF(OR($B16-S$5&gt;74, $B16-S$5=73, $B16-S$5=1, $B16-S$5&lt;0),"",ROUND(($B16-S$5)*'수학 표준점수 테이블'!$H$10+S$5*'수학 표준점수 테이블'!$H$13+'수학 표준점수 테이블'!$H$16,0))</f>
        <v/>
      </c>
      <c r="T16" s="103" t="str">
        <f>IF(OR($B16-T$5&gt;74, $B16-T$5=73, $B16-T$5=1, $B16-T$5&lt;0),"",ROUND(($B16-T$5)*'수학 표준점수 테이블'!$H$10+T$5*'수학 표준점수 테이블'!$H$13+'수학 표준점수 테이블'!$H$16,0))</f>
        <v/>
      </c>
      <c r="U16" s="103" t="str">
        <f>IF(OR($B16-U$5&gt;74, $B16-U$5=73, $B16-U$5=1, $B16-U$5&lt;0),"",ROUND(($B16-U$5)*'수학 표준점수 테이블'!$H$10+U$5*'수학 표준점수 테이블'!$H$13+'수학 표준점수 테이블'!$H$16,0))</f>
        <v/>
      </c>
      <c r="V16" s="103" t="str">
        <f>IF(OR($B16-V$5&gt;74, $B16-V$5=73, $B16-V$5=1, $B16-V$5&lt;0),"",ROUND(($B16-V$5)*'수학 표준점수 테이블'!$H$10+V$5*'수학 표준점수 테이블'!$H$13+'수학 표준점수 테이블'!$H$16,0))</f>
        <v/>
      </c>
      <c r="W16" s="103" t="str">
        <f>IF(OR($B16-W$5&gt;74, $B16-W$5=73, $B16-W$5=1, $B16-W$5&lt;0),"",ROUND(($B16-W$5)*'수학 표준점수 테이블'!$H$10+W$5*'수학 표준점수 테이블'!$H$13+'수학 표준점수 테이블'!$H$16,0))</f>
        <v/>
      </c>
      <c r="X16" s="103" t="str">
        <f>IF(OR($B16-X$5&gt;74, $B16-X$5=73, $B16-X$5=1, $B16-X$5&lt;0),"",ROUND(($B16-X$5)*'수학 표준점수 테이블'!$H$10+X$5*'수학 표준점수 테이블'!$H$13+'수학 표준점수 테이블'!$H$16,0))</f>
        <v/>
      </c>
      <c r="Y16" s="103" t="str">
        <f>IF(OR($B16-Y$5&gt;74, $B16-Y$5=73, $B16-Y$5=1, $B16-Y$5&lt;0),"",ROUND(($B16-Y$5)*'수학 표준점수 테이블'!$H$10+Y$5*'수학 표준점수 테이블'!$H$13+'수학 표준점수 테이블'!$H$16,0))</f>
        <v/>
      </c>
      <c r="Z16" s="103" t="str">
        <f>IF(OR($B16-Z$5&gt;74, $B16-Z$5=73, $B16-Z$5=1, $B16-Z$5&lt;0),"",ROUND(($B16-Z$5)*'수학 표준점수 테이블'!$H$10+Z$5*'수학 표준점수 테이블'!$H$13+'수학 표준점수 테이블'!$H$16,0))</f>
        <v/>
      </c>
      <c r="AA16" s="110" t="str">
        <f>IF(OR($B16-AA$5&gt;74, $B16-AA$5=73, $B16-AA$5=1, $B16-AA$5&lt;0),"",ROUND(($B16-AA$5)*'수학 표준점수 테이블'!$H$10+AA$5*'수학 표준점수 테이블'!$H$13+'수학 표준점수 테이블'!$H$16,0))</f>
        <v/>
      </c>
      <c r="AB16" s="34"/>
      <c r="AC16" s="34">
        <f t="shared" si="1"/>
        <v>138</v>
      </c>
      <c r="AD16" s="34">
        <f t="shared" si="2"/>
        <v>139</v>
      </c>
      <c r="AE16" s="37" t="str">
        <f t="shared" si="3"/>
        <v>138 ~ 139</v>
      </c>
      <c r="AF16" s="37">
        <f t="shared" si="4"/>
        <v>1</v>
      </c>
      <c r="AG16" s="37">
        <f t="shared" si="4"/>
        <v>1</v>
      </c>
      <c r="AH16" s="37">
        <f t="shared" si="5"/>
        <v>1</v>
      </c>
      <c r="AI16" s="194" t="str">
        <f t="shared" si="0"/>
        <v>1등급</v>
      </c>
      <c r="AJ16" s="32" t="e">
        <f>IF(AC16=AD16,VLOOKUP(AE16,'인원 입력 기능'!$B$5:$F$102,6,0), VLOOKUP(AC16,'인원 입력 기능'!$B$5:$F$102,6,0)&amp;" ~ "&amp;VLOOKUP(AD16,'인원 입력 기능'!$B$5:$F$102,6,0))</f>
        <v>#REF!</v>
      </c>
    </row>
    <row r="17" spans="1:36">
      <c r="A17" s="16"/>
      <c r="B17" s="189">
        <v>89</v>
      </c>
      <c r="C17" s="115">
        <f>IF(OR($B17-C$5&gt;74, $B17-C$5=73, $B17-C$5=1, $B17-C$5&lt;0),"",ROUND(($B17-C$5)*'수학 표준점수 테이블'!$H$10+C$5*'수학 표준점수 테이블'!$H$13+'수학 표준점수 테이블'!$H$16,0))</f>
        <v>138</v>
      </c>
      <c r="D17" s="103">
        <f>IF(OR($B17-D$5&gt;74, $B17-D$5=73, $B17-D$5=1, $B17-D$5&lt;0),"",ROUND(($B17-D$5)*'수학 표준점수 테이블'!$H$10+D$5*'수학 표준점수 테이블'!$H$13+'수학 표준점수 테이블'!$H$16,0))</f>
        <v>138</v>
      </c>
      <c r="E17" s="103">
        <f>IF(OR($B17-E$5&gt;74, $B17-E$5=73, $B17-E$5=1, $B17-E$5&lt;0),"",ROUND(($B17-E$5)*'수학 표준점수 테이블'!$H$10+E$5*'수학 표준점수 테이블'!$H$13+'수학 표준점수 테이블'!$H$16,0))</f>
        <v>138</v>
      </c>
      <c r="F17" s="103">
        <f>IF(OR($B17-F$5&gt;74, $B17-F$5=73, $B17-F$5=1, $B17-F$5&lt;0),"",ROUND(($B17-F$5)*'수학 표준점수 테이블'!$H$10+F$5*'수학 표준점수 테이블'!$H$13+'수학 표준점수 테이블'!$H$16,0))</f>
        <v>138</v>
      </c>
      <c r="G17" s="103">
        <f>IF(OR($B17-G$5&gt;74, $B17-G$5=73, $B17-G$5=1, $B17-G$5&lt;0),"",ROUND(($B17-G$5)*'수학 표준점수 테이블'!$H$10+G$5*'수학 표준점수 테이블'!$H$13+'수학 표준점수 테이블'!$H$16,0))</f>
        <v>138</v>
      </c>
      <c r="H17" s="103">
        <f>IF(OR($B17-H$5&gt;74, $B17-H$5=73, $B17-H$5=1, $B17-H$5&lt;0),"",ROUND(($B17-H$5)*'수학 표준점수 테이블'!$H$10+H$5*'수학 표준점수 테이블'!$H$13+'수학 표준점수 테이블'!$H$16,0))</f>
        <v>138</v>
      </c>
      <c r="I17" s="103">
        <f>IF(OR($B17-I$5&gt;74, $B17-I$5=73, $B17-I$5=1, $B17-I$5&lt;0),"",ROUND(($B17-I$5)*'수학 표준점수 테이블'!$H$10+I$5*'수학 표준점수 테이블'!$H$13+'수학 표준점수 테이블'!$H$16,0))</f>
        <v>138</v>
      </c>
      <c r="J17" s="103">
        <f>IF(OR($B17-J$5&gt;74, $B17-J$5=73, $B17-J$5=1, $B17-J$5&lt;0),"",ROUND(($B17-J$5)*'수학 표준점수 테이블'!$H$10+J$5*'수학 표준점수 테이블'!$H$13+'수학 표준점수 테이블'!$H$16,0))</f>
        <v>138</v>
      </c>
      <c r="K17" s="103">
        <f>IF(OR($B17-K$5&gt;74, $B17-K$5=73, $B17-K$5=1, $B17-K$5&lt;0),"",ROUND(($B17-K$5)*'수학 표준점수 테이블'!$H$10+K$5*'수학 표준점수 테이블'!$H$13+'수학 표준점수 테이블'!$H$16,0))</f>
        <v>138</v>
      </c>
      <c r="L17" s="103" t="str">
        <f>IF(OR($B17-L$5&gt;74, $B17-L$5=73, $B17-L$5=1, $B17-L$5&lt;0),"",ROUND(($B17-L$5)*'수학 표준점수 테이블'!$H$10+L$5*'수학 표준점수 테이블'!$H$13+'수학 표준점수 테이블'!$H$16,0))</f>
        <v/>
      </c>
      <c r="M17" s="103">
        <f>IF(OR($B17-M$5&gt;74, $B17-M$5=73, $B17-M$5=1, $B17-M$5&lt;0),"",ROUND(($B17-M$5)*'수학 표준점수 테이블'!$H$10+M$5*'수학 표준점수 테이블'!$H$13+'수학 표준점수 테이블'!$H$16,0))</f>
        <v>137</v>
      </c>
      <c r="N17" s="103" t="str">
        <f>IF(OR($B17-N$5&gt;74, $B17-N$5=73, $B17-N$5=1, $B17-N$5&lt;0),"",ROUND(($B17-N$5)*'수학 표준점수 테이블'!$H$10+N$5*'수학 표준점수 테이블'!$H$13+'수학 표준점수 테이블'!$H$16,0))</f>
        <v/>
      </c>
      <c r="O17" s="103" t="str">
        <f>IF(OR($B17-O$5&gt;74, $B17-O$5=73, $B17-O$5=1, $B17-O$5&lt;0),"",ROUND(($B17-O$5)*'수학 표준점수 테이블'!$H$10+O$5*'수학 표준점수 테이블'!$H$13+'수학 표준점수 테이블'!$H$16,0))</f>
        <v/>
      </c>
      <c r="P17" s="103" t="str">
        <f>IF(OR($B17-P$5&gt;74, $B17-P$5=73, $B17-P$5=1, $B17-P$5&lt;0),"",ROUND(($B17-P$5)*'수학 표준점수 테이블'!$H$10+P$5*'수학 표준점수 테이블'!$H$13+'수학 표준점수 테이블'!$H$16,0))</f>
        <v/>
      </c>
      <c r="Q17" s="103" t="str">
        <f>IF(OR($B17-Q$5&gt;74, $B17-Q$5=73, $B17-Q$5=1, $B17-Q$5&lt;0),"",ROUND(($B17-Q$5)*'수학 표준점수 테이블'!$H$10+Q$5*'수학 표준점수 테이블'!$H$13+'수학 표준점수 테이블'!$H$16,0))</f>
        <v/>
      </c>
      <c r="R17" s="103" t="str">
        <f>IF(OR($B17-R$5&gt;74, $B17-R$5=73, $B17-R$5=1, $B17-R$5&lt;0),"",ROUND(($B17-R$5)*'수학 표준점수 테이블'!$H$10+R$5*'수학 표준점수 테이블'!$H$13+'수학 표준점수 테이블'!$H$16,0))</f>
        <v/>
      </c>
      <c r="S17" s="103" t="str">
        <f>IF(OR($B17-S$5&gt;74, $B17-S$5=73, $B17-S$5=1, $B17-S$5&lt;0),"",ROUND(($B17-S$5)*'수학 표준점수 테이블'!$H$10+S$5*'수학 표준점수 테이블'!$H$13+'수학 표준점수 테이블'!$H$16,0))</f>
        <v/>
      </c>
      <c r="T17" s="103" t="str">
        <f>IF(OR($B17-T$5&gt;74, $B17-T$5=73, $B17-T$5=1, $B17-T$5&lt;0),"",ROUND(($B17-T$5)*'수학 표준점수 테이블'!$H$10+T$5*'수학 표준점수 테이블'!$H$13+'수학 표준점수 테이블'!$H$16,0))</f>
        <v/>
      </c>
      <c r="U17" s="103" t="str">
        <f>IF(OR($B17-U$5&gt;74, $B17-U$5=73, $B17-U$5=1, $B17-U$5&lt;0),"",ROUND(($B17-U$5)*'수학 표준점수 테이블'!$H$10+U$5*'수학 표준점수 테이블'!$H$13+'수학 표준점수 테이블'!$H$16,0))</f>
        <v/>
      </c>
      <c r="V17" s="103" t="str">
        <f>IF(OR($B17-V$5&gt;74, $B17-V$5=73, $B17-V$5=1, $B17-V$5&lt;0),"",ROUND(($B17-V$5)*'수학 표준점수 테이블'!$H$10+V$5*'수학 표준점수 테이블'!$H$13+'수학 표준점수 테이블'!$H$16,0))</f>
        <v/>
      </c>
      <c r="W17" s="103" t="str">
        <f>IF(OR($B17-W$5&gt;74, $B17-W$5=73, $B17-W$5=1, $B17-W$5&lt;0),"",ROUND(($B17-W$5)*'수학 표준점수 테이블'!$H$10+W$5*'수학 표준점수 테이블'!$H$13+'수학 표준점수 테이블'!$H$16,0))</f>
        <v/>
      </c>
      <c r="X17" s="103" t="str">
        <f>IF(OR($B17-X$5&gt;74, $B17-X$5=73, $B17-X$5=1, $B17-X$5&lt;0),"",ROUND(($B17-X$5)*'수학 표준점수 테이블'!$H$10+X$5*'수학 표준점수 테이블'!$H$13+'수학 표준점수 테이블'!$H$16,0))</f>
        <v/>
      </c>
      <c r="Y17" s="103" t="str">
        <f>IF(OR($B17-Y$5&gt;74, $B17-Y$5=73, $B17-Y$5=1, $B17-Y$5&lt;0),"",ROUND(($B17-Y$5)*'수학 표준점수 테이블'!$H$10+Y$5*'수학 표준점수 테이블'!$H$13+'수학 표준점수 테이블'!$H$16,0))</f>
        <v/>
      </c>
      <c r="Z17" s="103" t="str">
        <f>IF(OR($B17-Z$5&gt;74, $B17-Z$5=73, $B17-Z$5=1, $B17-Z$5&lt;0),"",ROUND(($B17-Z$5)*'수학 표준점수 테이블'!$H$10+Z$5*'수학 표준점수 테이블'!$H$13+'수학 표준점수 테이블'!$H$16,0))</f>
        <v/>
      </c>
      <c r="AA17" s="110" t="str">
        <f>IF(OR($B17-AA$5&gt;74, $B17-AA$5=73, $B17-AA$5=1, $B17-AA$5&lt;0),"",ROUND(($B17-AA$5)*'수학 표준점수 테이블'!$H$10+AA$5*'수학 표준점수 테이블'!$H$13+'수학 표준점수 테이블'!$H$16,0))</f>
        <v/>
      </c>
      <c r="AB17" s="34"/>
      <c r="AC17" s="34">
        <f t="shared" si="1"/>
        <v>137</v>
      </c>
      <c r="AD17" s="34">
        <f t="shared" si="2"/>
        <v>138</v>
      </c>
      <c r="AE17" s="37" t="str">
        <f t="shared" si="3"/>
        <v>137 ~ 138</v>
      </c>
      <c r="AF17" s="37">
        <f t="shared" si="4"/>
        <v>1</v>
      </c>
      <c r="AG17" s="37">
        <f t="shared" si="4"/>
        <v>1</v>
      </c>
      <c r="AH17" s="37">
        <f t="shared" si="5"/>
        <v>1</v>
      </c>
      <c r="AI17" s="194" t="str">
        <f t="shared" si="0"/>
        <v>1등급</v>
      </c>
      <c r="AJ17" s="32" t="e">
        <f>IF(AC17=AD17,VLOOKUP(AE17,'인원 입력 기능'!$B$5:$F$102,6,0), VLOOKUP(AC17,'인원 입력 기능'!$B$5:$F$102,6,0)&amp;" ~ "&amp;VLOOKUP(AD17,'인원 입력 기능'!$B$5:$F$102,6,0))</f>
        <v>#REF!</v>
      </c>
    </row>
    <row r="18" spans="1:36">
      <c r="A18" s="16"/>
      <c r="B18" s="190">
        <v>88</v>
      </c>
      <c r="C18" s="116">
        <f>IF(OR($B18-C$5&gt;74, $B18-C$5=73, $B18-C$5=1, $B18-C$5&lt;0),"",ROUND(($B18-C$5)*'수학 표준점수 테이블'!$H$10+C$5*'수학 표준점수 테이블'!$H$13+'수학 표준점수 테이블'!$H$16,0))</f>
        <v>138</v>
      </c>
      <c r="D18" s="104">
        <f>IF(OR($B18-D$5&gt;74, $B18-D$5=73, $B18-D$5=1, $B18-D$5&lt;0),"",ROUND(($B18-D$5)*'수학 표준점수 테이블'!$H$10+D$5*'수학 표준점수 테이블'!$H$13+'수학 표준점수 테이블'!$H$16,0))</f>
        <v>137</v>
      </c>
      <c r="E18" s="104">
        <f>IF(OR($B18-E$5&gt;74, $B18-E$5=73, $B18-E$5=1, $B18-E$5&lt;0),"",ROUND(($B18-E$5)*'수학 표준점수 테이블'!$H$10+E$5*'수학 표준점수 테이블'!$H$13+'수학 표준점수 테이블'!$H$16,0))</f>
        <v>137</v>
      </c>
      <c r="F18" s="104">
        <f>IF(OR($B18-F$5&gt;74, $B18-F$5=73, $B18-F$5=1, $B18-F$5&lt;0),"",ROUND(($B18-F$5)*'수학 표준점수 테이블'!$H$10+F$5*'수학 표준점수 테이블'!$H$13+'수학 표준점수 테이블'!$H$16,0))</f>
        <v>137</v>
      </c>
      <c r="G18" s="104">
        <f>IF(OR($B18-G$5&gt;74, $B18-G$5=73, $B18-G$5=1, $B18-G$5&lt;0),"",ROUND(($B18-G$5)*'수학 표준점수 테이블'!$H$10+G$5*'수학 표준점수 테이블'!$H$13+'수학 표준점수 테이블'!$H$16,0))</f>
        <v>137</v>
      </c>
      <c r="H18" s="104">
        <f>IF(OR($B18-H$5&gt;74, $B18-H$5=73, $B18-H$5=1, $B18-H$5&lt;0),"",ROUND(($B18-H$5)*'수학 표준점수 테이블'!$H$10+H$5*'수학 표준점수 테이블'!$H$13+'수학 표준점수 테이블'!$H$16,0))</f>
        <v>137</v>
      </c>
      <c r="I18" s="104">
        <f>IF(OR($B18-I$5&gt;74, $B18-I$5=73, $B18-I$5=1, $B18-I$5&lt;0),"",ROUND(($B18-I$5)*'수학 표준점수 테이블'!$H$10+I$5*'수학 표준점수 테이블'!$H$13+'수학 표준점수 테이블'!$H$16,0))</f>
        <v>137</v>
      </c>
      <c r="J18" s="104">
        <f>IF(OR($B18-J$5&gt;74, $B18-J$5=73, $B18-J$5=1, $B18-J$5&lt;0),"",ROUND(($B18-J$5)*'수학 표준점수 테이블'!$H$10+J$5*'수학 표준점수 테이블'!$H$13+'수학 표준점수 테이블'!$H$16,0))</f>
        <v>137</v>
      </c>
      <c r="K18" s="104">
        <f>IF(OR($B18-K$5&gt;74, $B18-K$5=73, $B18-K$5=1, $B18-K$5&lt;0),"",ROUND(($B18-K$5)*'수학 표준점수 테이블'!$H$10+K$5*'수학 표준점수 테이블'!$H$13+'수학 표준점수 테이블'!$H$16,0))</f>
        <v>137</v>
      </c>
      <c r="L18" s="104">
        <f>IF(OR($B18-L$5&gt;74, $B18-L$5=73, $B18-L$5=1, $B18-L$5&lt;0),"",ROUND(($B18-L$5)*'수학 표준점수 테이블'!$H$10+L$5*'수학 표준점수 테이블'!$H$13+'수학 표준점수 테이블'!$H$16,0))</f>
        <v>137</v>
      </c>
      <c r="M18" s="104" t="str">
        <f>IF(OR($B18-M$5&gt;74, $B18-M$5=73, $B18-M$5=1, $B18-M$5&lt;0),"",ROUND(($B18-M$5)*'수학 표준점수 테이블'!$H$10+M$5*'수학 표준점수 테이블'!$H$13+'수학 표준점수 테이블'!$H$16,0))</f>
        <v/>
      </c>
      <c r="N18" s="104">
        <f>IF(OR($B18-N$5&gt;74, $B18-N$5=73, $B18-N$5=1, $B18-N$5&lt;0),"",ROUND(($B18-N$5)*'수학 표준점수 테이블'!$H$10+N$5*'수학 표준점수 테이블'!$H$13+'수학 표준점수 테이블'!$H$16,0))</f>
        <v>136</v>
      </c>
      <c r="O18" s="104" t="str">
        <f>IF(OR($B18-O$5&gt;74, $B18-O$5=73, $B18-O$5=1, $B18-O$5&lt;0),"",ROUND(($B18-O$5)*'수학 표준점수 테이블'!$H$10+O$5*'수학 표준점수 테이블'!$H$13+'수학 표준점수 테이블'!$H$16,0))</f>
        <v/>
      </c>
      <c r="P18" s="104" t="str">
        <f>IF(OR($B18-P$5&gt;74, $B18-P$5=73, $B18-P$5=1, $B18-P$5&lt;0),"",ROUND(($B18-P$5)*'수학 표준점수 테이블'!$H$10+P$5*'수학 표준점수 테이블'!$H$13+'수학 표준점수 테이블'!$H$16,0))</f>
        <v/>
      </c>
      <c r="Q18" s="104" t="str">
        <f>IF(OR($B18-Q$5&gt;74, $B18-Q$5=73, $B18-Q$5=1, $B18-Q$5&lt;0),"",ROUND(($B18-Q$5)*'수학 표준점수 테이블'!$H$10+Q$5*'수학 표준점수 테이블'!$H$13+'수학 표준점수 테이블'!$H$16,0))</f>
        <v/>
      </c>
      <c r="R18" s="104" t="str">
        <f>IF(OR($B18-R$5&gt;74, $B18-R$5=73, $B18-R$5=1, $B18-R$5&lt;0),"",ROUND(($B18-R$5)*'수학 표준점수 테이블'!$H$10+R$5*'수학 표준점수 테이블'!$H$13+'수학 표준점수 테이블'!$H$16,0))</f>
        <v/>
      </c>
      <c r="S18" s="104" t="str">
        <f>IF(OR($B18-S$5&gt;74, $B18-S$5=73, $B18-S$5=1, $B18-S$5&lt;0),"",ROUND(($B18-S$5)*'수학 표준점수 테이블'!$H$10+S$5*'수학 표준점수 테이블'!$H$13+'수학 표준점수 테이블'!$H$16,0))</f>
        <v/>
      </c>
      <c r="T18" s="104" t="str">
        <f>IF(OR($B18-T$5&gt;74, $B18-T$5=73, $B18-T$5=1, $B18-T$5&lt;0),"",ROUND(($B18-T$5)*'수학 표준점수 테이블'!$H$10+T$5*'수학 표준점수 테이블'!$H$13+'수학 표준점수 테이블'!$H$16,0))</f>
        <v/>
      </c>
      <c r="U18" s="104" t="str">
        <f>IF(OR($B18-U$5&gt;74, $B18-U$5=73, $B18-U$5=1, $B18-U$5&lt;0),"",ROUND(($B18-U$5)*'수학 표준점수 테이블'!$H$10+U$5*'수학 표준점수 테이블'!$H$13+'수학 표준점수 테이블'!$H$16,0))</f>
        <v/>
      </c>
      <c r="V18" s="104" t="str">
        <f>IF(OR($B18-V$5&gt;74, $B18-V$5=73, $B18-V$5=1, $B18-V$5&lt;0),"",ROUND(($B18-V$5)*'수학 표준점수 테이블'!$H$10+V$5*'수학 표준점수 테이블'!$H$13+'수학 표준점수 테이블'!$H$16,0))</f>
        <v/>
      </c>
      <c r="W18" s="104" t="str">
        <f>IF(OR($B18-W$5&gt;74, $B18-W$5=73, $B18-W$5=1, $B18-W$5&lt;0),"",ROUND(($B18-W$5)*'수학 표준점수 테이블'!$H$10+W$5*'수학 표준점수 테이블'!$H$13+'수학 표준점수 테이블'!$H$16,0))</f>
        <v/>
      </c>
      <c r="X18" s="104" t="str">
        <f>IF(OR($B18-X$5&gt;74, $B18-X$5=73, $B18-X$5=1, $B18-X$5&lt;0),"",ROUND(($B18-X$5)*'수학 표준점수 테이블'!$H$10+X$5*'수학 표준점수 테이블'!$H$13+'수학 표준점수 테이블'!$H$16,0))</f>
        <v/>
      </c>
      <c r="Y18" s="104" t="str">
        <f>IF(OR($B18-Y$5&gt;74, $B18-Y$5=73, $B18-Y$5=1, $B18-Y$5&lt;0),"",ROUND(($B18-Y$5)*'수학 표준점수 테이블'!$H$10+Y$5*'수학 표준점수 테이블'!$H$13+'수학 표준점수 테이블'!$H$16,0))</f>
        <v/>
      </c>
      <c r="Z18" s="104" t="str">
        <f>IF(OR($B18-Z$5&gt;74, $B18-Z$5=73, $B18-Z$5=1, $B18-Z$5&lt;0),"",ROUND(($B18-Z$5)*'수학 표준점수 테이블'!$H$10+Z$5*'수학 표준점수 테이블'!$H$13+'수학 표준점수 테이블'!$H$16,0))</f>
        <v/>
      </c>
      <c r="AA18" s="111" t="str">
        <f>IF(OR($B18-AA$5&gt;74, $B18-AA$5=73, $B18-AA$5=1, $B18-AA$5&lt;0),"",ROUND(($B18-AA$5)*'수학 표준점수 테이블'!$H$10+AA$5*'수학 표준점수 테이블'!$H$13+'수학 표준점수 테이블'!$H$16,0))</f>
        <v/>
      </c>
      <c r="AB18" s="34"/>
      <c r="AC18" s="34">
        <f t="shared" si="1"/>
        <v>136</v>
      </c>
      <c r="AD18" s="34">
        <f t="shared" si="2"/>
        <v>138</v>
      </c>
      <c r="AE18" s="37" t="str">
        <f t="shared" si="3"/>
        <v>136 ~ 138</v>
      </c>
      <c r="AF18" s="37">
        <f t="shared" si="4"/>
        <v>1</v>
      </c>
      <c r="AG18" s="37">
        <f t="shared" si="4"/>
        <v>1</v>
      </c>
      <c r="AH18" s="37">
        <f t="shared" si="5"/>
        <v>1</v>
      </c>
      <c r="AI18" s="194" t="str">
        <f t="shared" si="0"/>
        <v>1등급</v>
      </c>
      <c r="AJ18" s="32" t="e">
        <f>IF(AC18=AD18,VLOOKUP(AE18,'인원 입력 기능'!$B$5:$F$102,6,0), VLOOKUP(AC18,'인원 입력 기능'!$B$5:$F$102,6,0)&amp;" ~ "&amp;VLOOKUP(AD18,'인원 입력 기능'!$B$5:$F$102,6,0))</f>
        <v>#REF!</v>
      </c>
    </row>
    <row r="19" spans="1:36">
      <c r="A19" s="16"/>
      <c r="B19" s="190">
        <v>87</v>
      </c>
      <c r="C19" s="116">
        <f>IF(OR($B19-C$5&gt;74, $B19-C$5=73, $B19-C$5=1, $B19-C$5&lt;0),"",ROUND(($B19-C$5)*'수학 표준점수 테이블'!$H$10+C$5*'수학 표준점수 테이블'!$H$13+'수학 표준점수 테이블'!$H$16,0))</f>
        <v>137</v>
      </c>
      <c r="D19" s="104">
        <f>IF(OR($B19-D$5&gt;74, $B19-D$5=73, $B19-D$5=1, $B19-D$5&lt;0),"",ROUND(($B19-D$5)*'수학 표준점수 테이블'!$H$10+D$5*'수학 표준점수 테이블'!$H$13+'수학 표준점수 테이블'!$H$16,0))</f>
        <v>137</v>
      </c>
      <c r="E19" s="104">
        <f>IF(OR($B19-E$5&gt;74, $B19-E$5=73, $B19-E$5=1, $B19-E$5&lt;0),"",ROUND(($B19-E$5)*'수학 표준점수 테이블'!$H$10+E$5*'수학 표준점수 테이블'!$H$13+'수학 표준점수 테이블'!$H$16,0))</f>
        <v>136</v>
      </c>
      <c r="F19" s="104">
        <f>IF(OR($B19-F$5&gt;74, $B19-F$5=73, $B19-F$5=1, $B19-F$5&lt;0),"",ROUND(($B19-F$5)*'수학 표준점수 테이블'!$H$10+F$5*'수학 표준점수 테이블'!$H$13+'수학 표준점수 테이블'!$H$16,0))</f>
        <v>136</v>
      </c>
      <c r="G19" s="104">
        <f>IF(OR($B19-G$5&gt;74, $B19-G$5=73, $B19-G$5=1, $B19-G$5&lt;0),"",ROUND(($B19-G$5)*'수학 표준점수 테이블'!$H$10+G$5*'수학 표준점수 테이블'!$H$13+'수학 표준점수 테이블'!$H$16,0))</f>
        <v>136</v>
      </c>
      <c r="H19" s="104">
        <f>IF(OR($B19-H$5&gt;74, $B19-H$5=73, $B19-H$5=1, $B19-H$5&lt;0),"",ROUND(($B19-H$5)*'수학 표준점수 테이블'!$H$10+H$5*'수학 표준점수 테이블'!$H$13+'수학 표준점수 테이블'!$H$16,0))</f>
        <v>136</v>
      </c>
      <c r="I19" s="104">
        <f>IF(OR($B19-I$5&gt;74, $B19-I$5=73, $B19-I$5=1, $B19-I$5&lt;0),"",ROUND(($B19-I$5)*'수학 표준점수 테이블'!$H$10+I$5*'수학 표준점수 테이블'!$H$13+'수학 표준점수 테이블'!$H$16,0))</f>
        <v>136</v>
      </c>
      <c r="J19" s="104">
        <f>IF(OR($B19-J$5&gt;74, $B19-J$5=73, $B19-J$5=1, $B19-J$5&lt;0),"",ROUND(($B19-J$5)*'수학 표준점수 테이블'!$H$10+J$5*'수학 표준점수 테이블'!$H$13+'수학 표준점수 테이블'!$H$16,0))</f>
        <v>136</v>
      </c>
      <c r="K19" s="104">
        <f>IF(OR($B19-K$5&gt;74, $B19-K$5=73, $B19-K$5=1, $B19-K$5&lt;0),"",ROUND(($B19-K$5)*'수학 표준점수 테이블'!$H$10+K$5*'수학 표준점수 테이블'!$H$13+'수학 표준점수 테이블'!$H$16,0))</f>
        <v>136</v>
      </c>
      <c r="L19" s="104">
        <f>IF(OR($B19-L$5&gt;74, $B19-L$5=73, $B19-L$5=1, $B19-L$5&lt;0),"",ROUND(($B19-L$5)*'수학 표준점수 테이블'!$H$10+L$5*'수학 표준점수 테이블'!$H$13+'수학 표준점수 테이블'!$H$16,0))</f>
        <v>136</v>
      </c>
      <c r="M19" s="104">
        <f>IF(OR($B19-M$5&gt;74, $B19-M$5=73, $B19-M$5=1, $B19-M$5&lt;0),"",ROUND(($B19-M$5)*'수학 표준점수 테이블'!$H$10+M$5*'수학 표준점수 테이블'!$H$13+'수학 표준점수 테이블'!$H$16,0))</f>
        <v>136</v>
      </c>
      <c r="N19" s="104" t="str">
        <f>IF(OR($B19-N$5&gt;74, $B19-N$5=73, $B19-N$5=1, $B19-N$5&lt;0),"",ROUND(($B19-N$5)*'수학 표준점수 테이블'!$H$10+N$5*'수학 표준점수 테이블'!$H$13+'수학 표준점수 테이블'!$H$16,0))</f>
        <v/>
      </c>
      <c r="O19" s="104">
        <f>IF(OR($B19-O$5&gt;74, $B19-O$5=73, $B19-O$5=1, $B19-O$5&lt;0),"",ROUND(($B19-O$5)*'수학 표준점수 테이블'!$H$10+O$5*'수학 표준점수 테이블'!$H$13+'수학 표준점수 테이블'!$H$16,0))</f>
        <v>136</v>
      </c>
      <c r="P19" s="104" t="str">
        <f>IF(OR($B19-P$5&gt;74, $B19-P$5=73, $B19-P$5=1, $B19-P$5&lt;0),"",ROUND(($B19-P$5)*'수학 표준점수 테이블'!$H$10+P$5*'수학 표준점수 테이블'!$H$13+'수학 표준점수 테이블'!$H$16,0))</f>
        <v/>
      </c>
      <c r="Q19" s="104" t="str">
        <f>IF(OR($B19-Q$5&gt;74, $B19-Q$5=73, $B19-Q$5=1, $B19-Q$5&lt;0),"",ROUND(($B19-Q$5)*'수학 표준점수 테이블'!$H$10+Q$5*'수학 표준점수 테이블'!$H$13+'수학 표준점수 테이블'!$H$16,0))</f>
        <v/>
      </c>
      <c r="R19" s="104" t="str">
        <f>IF(OR($B19-R$5&gt;74, $B19-R$5=73, $B19-R$5=1, $B19-R$5&lt;0),"",ROUND(($B19-R$5)*'수학 표준점수 테이블'!$H$10+R$5*'수학 표준점수 테이블'!$H$13+'수학 표준점수 테이블'!$H$16,0))</f>
        <v/>
      </c>
      <c r="S19" s="104" t="str">
        <f>IF(OR($B19-S$5&gt;74, $B19-S$5=73, $B19-S$5=1, $B19-S$5&lt;0),"",ROUND(($B19-S$5)*'수학 표준점수 테이블'!$H$10+S$5*'수학 표준점수 테이블'!$H$13+'수학 표준점수 테이블'!$H$16,0))</f>
        <v/>
      </c>
      <c r="T19" s="104" t="str">
        <f>IF(OR($B19-T$5&gt;74, $B19-T$5=73, $B19-T$5=1, $B19-T$5&lt;0),"",ROUND(($B19-T$5)*'수학 표준점수 테이블'!$H$10+T$5*'수학 표준점수 테이블'!$H$13+'수학 표준점수 테이블'!$H$16,0))</f>
        <v/>
      </c>
      <c r="U19" s="104" t="str">
        <f>IF(OR($B19-U$5&gt;74, $B19-U$5=73, $B19-U$5=1, $B19-U$5&lt;0),"",ROUND(($B19-U$5)*'수학 표준점수 테이블'!$H$10+U$5*'수학 표준점수 테이블'!$H$13+'수학 표준점수 테이블'!$H$16,0))</f>
        <v/>
      </c>
      <c r="V19" s="104" t="str">
        <f>IF(OR($B19-V$5&gt;74, $B19-V$5=73, $B19-V$5=1, $B19-V$5&lt;0),"",ROUND(($B19-V$5)*'수학 표준점수 테이블'!$H$10+V$5*'수학 표준점수 테이블'!$H$13+'수학 표준점수 테이블'!$H$16,0))</f>
        <v/>
      </c>
      <c r="W19" s="104" t="str">
        <f>IF(OR($B19-W$5&gt;74, $B19-W$5=73, $B19-W$5=1, $B19-W$5&lt;0),"",ROUND(($B19-W$5)*'수학 표준점수 테이블'!$H$10+W$5*'수학 표준점수 테이블'!$H$13+'수학 표준점수 테이블'!$H$16,0))</f>
        <v/>
      </c>
      <c r="X19" s="104" t="str">
        <f>IF(OR($B19-X$5&gt;74, $B19-X$5=73, $B19-X$5=1, $B19-X$5&lt;0),"",ROUND(($B19-X$5)*'수학 표준점수 테이블'!$H$10+X$5*'수학 표준점수 테이블'!$H$13+'수학 표준점수 테이블'!$H$16,0))</f>
        <v/>
      </c>
      <c r="Y19" s="104" t="str">
        <f>IF(OR($B19-Y$5&gt;74, $B19-Y$5=73, $B19-Y$5=1, $B19-Y$5&lt;0),"",ROUND(($B19-Y$5)*'수학 표준점수 테이블'!$H$10+Y$5*'수학 표준점수 테이블'!$H$13+'수학 표준점수 테이블'!$H$16,0))</f>
        <v/>
      </c>
      <c r="Z19" s="104" t="str">
        <f>IF(OR($B19-Z$5&gt;74, $B19-Z$5=73, $B19-Z$5=1, $B19-Z$5&lt;0),"",ROUND(($B19-Z$5)*'수학 표준점수 테이블'!$H$10+Z$5*'수학 표준점수 테이블'!$H$13+'수학 표준점수 테이블'!$H$16,0))</f>
        <v/>
      </c>
      <c r="AA19" s="111" t="str">
        <f>IF(OR($B19-AA$5&gt;74, $B19-AA$5=73, $B19-AA$5=1, $B19-AA$5&lt;0),"",ROUND(($B19-AA$5)*'수학 표준점수 테이블'!$H$10+AA$5*'수학 표준점수 테이블'!$H$13+'수학 표준점수 테이블'!$H$16,0))</f>
        <v/>
      </c>
      <c r="AB19" s="34"/>
      <c r="AC19" s="34">
        <f t="shared" si="1"/>
        <v>136</v>
      </c>
      <c r="AD19" s="34">
        <f t="shared" si="2"/>
        <v>137</v>
      </c>
      <c r="AE19" s="37" t="str">
        <f t="shared" si="3"/>
        <v>136 ~ 137</v>
      </c>
      <c r="AF19" s="37">
        <f t="shared" si="4"/>
        <v>1</v>
      </c>
      <c r="AG19" s="37">
        <f t="shared" si="4"/>
        <v>1</v>
      </c>
      <c r="AH19" s="37">
        <f t="shared" si="5"/>
        <v>1</v>
      </c>
      <c r="AI19" s="194" t="str">
        <f t="shared" si="0"/>
        <v>1등급</v>
      </c>
      <c r="AJ19" s="32" t="e">
        <f>IF(AC19=AD19,VLOOKUP(AE19,'인원 입력 기능'!$B$5:$F$102,6,0), VLOOKUP(AC19,'인원 입력 기능'!$B$5:$F$102,6,0)&amp;" ~ "&amp;VLOOKUP(AD19,'인원 입력 기능'!$B$5:$F$102,6,0))</f>
        <v>#REF!</v>
      </c>
    </row>
    <row r="20" spans="1:36">
      <c r="A20" s="16"/>
      <c r="B20" s="190">
        <v>86</v>
      </c>
      <c r="C20" s="116">
        <f>IF(OR($B20-C$5&gt;74, $B20-C$5=73, $B20-C$5=1, $B20-C$5&lt;0),"",ROUND(($B20-C$5)*'수학 표준점수 테이블'!$H$10+C$5*'수학 표준점수 테이블'!$H$13+'수학 표준점수 테이블'!$H$16,0))</f>
        <v>136</v>
      </c>
      <c r="D20" s="104">
        <f>IF(OR($B20-D$5&gt;74, $B20-D$5=73, $B20-D$5=1, $B20-D$5&lt;0),"",ROUND(($B20-D$5)*'수학 표준점수 테이블'!$H$10+D$5*'수학 표준점수 테이블'!$H$13+'수학 표준점수 테이블'!$H$16,0))</f>
        <v>136</v>
      </c>
      <c r="E20" s="104">
        <f>IF(OR($B20-E$5&gt;74, $B20-E$5=73, $B20-E$5=1, $B20-E$5&lt;0),"",ROUND(($B20-E$5)*'수학 표준점수 테이블'!$H$10+E$5*'수학 표준점수 테이블'!$H$13+'수학 표준점수 테이블'!$H$16,0))</f>
        <v>136</v>
      </c>
      <c r="F20" s="104">
        <f>IF(OR($B20-F$5&gt;74, $B20-F$5=73, $B20-F$5=1, $B20-F$5&lt;0),"",ROUND(($B20-F$5)*'수학 표준점수 테이블'!$H$10+F$5*'수학 표준점수 테이블'!$H$13+'수학 표준점수 테이블'!$H$16,0))</f>
        <v>136</v>
      </c>
      <c r="G20" s="104">
        <f>IF(OR($B20-G$5&gt;74, $B20-G$5=73, $B20-G$5=1, $B20-G$5&lt;0),"",ROUND(($B20-G$5)*'수학 표준점수 테이블'!$H$10+G$5*'수학 표준점수 테이블'!$H$13+'수학 표준점수 테이블'!$H$16,0))</f>
        <v>135</v>
      </c>
      <c r="H20" s="104">
        <f>IF(OR($B20-H$5&gt;74, $B20-H$5=73, $B20-H$5=1, $B20-H$5&lt;0),"",ROUND(($B20-H$5)*'수학 표준점수 테이블'!$H$10+H$5*'수학 표준점수 테이블'!$H$13+'수학 표준점수 테이블'!$H$16,0))</f>
        <v>135</v>
      </c>
      <c r="I20" s="104">
        <f>IF(OR($B20-I$5&gt;74, $B20-I$5=73, $B20-I$5=1, $B20-I$5&lt;0),"",ROUND(($B20-I$5)*'수학 표준점수 테이블'!$H$10+I$5*'수학 표준점수 테이블'!$H$13+'수학 표준점수 테이블'!$H$16,0))</f>
        <v>135</v>
      </c>
      <c r="J20" s="104">
        <f>IF(OR($B20-J$5&gt;74, $B20-J$5=73, $B20-J$5=1, $B20-J$5&lt;0),"",ROUND(($B20-J$5)*'수학 표준점수 테이블'!$H$10+J$5*'수학 표준점수 테이블'!$H$13+'수학 표준점수 테이블'!$H$16,0))</f>
        <v>135</v>
      </c>
      <c r="K20" s="104">
        <f>IF(OR($B20-K$5&gt;74, $B20-K$5=73, $B20-K$5=1, $B20-K$5&lt;0),"",ROUND(($B20-K$5)*'수학 표준점수 테이블'!$H$10+K$5*'수학 표준점수 테이블'!$H$13+'수학 표준점수 테이블'!$H$16,0))</f>
        <v>135</v>
      </c>
      <c r="L20" s="104">
        <f>IF(OR($B20-L$5&gt;74, $B20-L$5=73, $B20-L$5=1, $B20-L$5&lt;0),"",ROUND(($B20-L$5)*'수학 표준점수 테이블'!$H$10+L$5*'수학 표준점수 테이블'!$H$13+'수학 표준점수 테이블'!$H$16,0))</f>
        <v>135</v>
      </c>
      <c r="M20" s="104">
        <f>IF(OR($B20-M$5&gt;74, $B20-M$5=73, $B20-M$5=1, $B20-M$5&lt;0),"",ROUND(($B20-M$5)*'수학 표준점수 테이블'!$H$10+M$5*'수학 표준점수 테이블'!$H$13+'수학 표준점수 테이블'!$H$16,0))</f>
        <v>135</v>
      </c>
      <c r="N20" s="104">
        <f>IF(OR($B20-N$5&gt;74, $B20-N$5=73, $B20-N$5=1, $B20-N$5&lt;0),"",ROUND(($B20-N$5)*'수학 표준점수 테이블'!$H$10+N$5*'수학 표준점수 테이블'!$H$13+'수학 표준점수 테이블'!$H$16,0))</f>
        <v>135</v>
      </c>
      <c r="O20" s="104" t="str">
        <f>IF(OR($B20-O$5&gt;74, $B20-O$5=73, $B20-O$5=1, $B20-O$5&lt;0),"",ROUND(($B20-O$5)*'수학 표준점수 테이블'!$H$10+O$5*'수학 표준점수 테이블'!$H$13+'수학 표준점수 테이블'!$H$16,0))</f>
        <v/>
      </c>
      <c r="P20" s="104">
        <f>IF(OR($B20-P$5&gt;74, $B20-P$5=73, $B20-P$5=1, $B20-P$5&lt;0),"",ROUND(($B20-P$5)*'수학 표준점수 테이블'!$H$10+P$5*'수학 표준점수 테이블'!$H$13+'수학 표준점수 테이블'!$H$16,0))</f>
        <v>135</v>
      </c>
      <c r="Q20" s="104" t="str">
        <f>IF(OR($B20-Q$5&gt;74, $B20-Q$5=73, $B20-Q$5=1, $B20-Q$5&lt;0),"",ROUND(($B20-Q$5)*'수학 표준점수 테이블'!$H$10+Q$5*'수학 표준점수 테이블'!$H$13+'수학 표준점수 테이블'!$H$16,0))</f>
        <v/>
      </c>
      <c r="R20" s="104" t="str">
        <f>IF(OR($B20-R$5&gt;74, $B20-R$5=73, $B20-R$5=1, $B20-R$5&lt;0),"",ROUND(($B20-R$5)*'수학 표준점수 테이블'!$H$10+R$5*'수학 표준점수 테이블'!$H$13+'수학 표준점수 테이블'!$H$16,0))</f>
        <v/>
      </c>
      <c r="S20" s="104" t="str">
        <f>IF(OR($B20-S$5&gt;74, $B20-S$5=73, $B20-S$5=1, $B20-S$5&lt;0),"",ROUND(($B20-S$5)*'수학 표준점수 테이블'!$H$10+S$5*'수학 표준점수 테이블'!$H$13+'수학 표준점수 테이블'!$H$16,0))</f>
        <v/>
      </c>
      <c r="T20" s="104" t="str">
        <f>IF(OR($B20-T$5&gt;74, $B20-T$5=73, $B20-T$5=1, $B20-T$5&lt;0),"",ROUND(($B20-T$5)*'수학 표준점수 테이블'!$H$10+T$5*'수학 표준점수 테이블'!$H$13+'수학 표준점수 테이블'!$H$16,0))</f>
        <v/>
      </c>
      <c r="U20" s="104" t="str">
        <f>IF(OR($B20-U$5&gt;74, $B20-U$5=73, $B20-U$5=1, $B20-U$5&lt;0),"",ROUND(($B20-U$5)*'수학 표준점수 테이블'!$H$10+U$5*'수학 표준점수 테이블'!$H$13+'수학 표준점수 테이블'!$H$16,0))</f>
        <v/>
      </c>
      <c r="V20" s="104" t="str">
        <f>IF(OR($B20-V$5&gt;74, $B20-V$5=73, $B20-V$5=1, $B20-V$5&lt;0),"",ROUND(($B20-V$5)*'수학 표준점수 테이블'!$H$10+V$5*'수학 표준점수 테이블'!$H$13+'수학 표준점수 테이블'!$H$16,0))</f>
        <v/>
      </c>
      <c r="W20" s="104" t="str">
        <f>IF(OR($B20-W$5&gt;74, $B20-W$5=73, $B20-W$5=1, $B20-W$5&lt;0),"",ROUND(($B20-W$5)*'수학 표준점수 테이블'!$H$10+W$5*'수학 표준점수 테이블'!$H$13+'수학 표준점수 테이블'!$H$16,0))</f>
        <v/>
      </c>
      <c r="X20" s="104" t="str">
        <f>IF(OR($B20-X$5&gt;74, $B20-X$5=73, $B20-X$5=1, $B20-X$5&lt;0),"",ROUND(($B20-X$5)*'수학 표준점수 테이블'!$H$10+X$5*'수학 표준점수 테이블'!$H$13+'수학 표준점수 테이블'!$H$16,0))</f>
        <v/>
      </c>
      <c r="Y20" s="104" t="str">
        <f>IF(OR($B20-Y$5&gt;74, $B20-Y$5=73, $B20-Y$5=1, $B20-Y$5&lt;0),"",ROUND(($B20-Y$5)*'수학 표준점수 테이블'!$H$10+Y$5*'수학 표준점수 테이블'!$H$13+'수학 표준점수 테이블'!$H$16,0))</f>
        <v/>
      </c>
      <c r="Z20" s="104" t="str">
        <f>IF(OR($B20-Z$5&gt;74, $B20-Z$5=73, $B20-Z$5=1, $B20-Z$5&lt;0),"",ROUND(($B20-Z$5)*'수학 표준점수 테이블'!$H$10+Z$5*'수학 표준점수 테이블'!$H$13+'수학 표준점수 테이블'!$H$16,0))</f>
        <v/>
      </c>
      <c r="AA20" s="111" t="str">
        <f>IF(OR($B20-AA$5&gt;74, $B20-AA$5=73, $B20-AA$5=1, $B20-AA$5&lt;0),"",ROUND(($B20-AA$5)*'수학 표준점수 테이블'!$H$10+AA$5*'수학 표준점수 테이블'!$H$13+'수학 표준점수 테이블'!$H$16,0))</f>
        <v/>
      </c>
      <c r="AB20" s="34"/>
      <c r="AC20" s="34">
        <f t="shared" si="1"/>
        <v>135</v>
      </c>
      <c r="AD20" s="34">
        <f t="shared" si="2"/>
        <v>136</v>
      </c>
      <c r="AE20" s="37" t="str">
        <f t="shared" si="3"/>
        <v>135 ~ 136</v>
      </c>
      <c r="AF20" s="37">
        <f t="shared" si="4"/>
        <v>1</v>
      </c>
      <c r="AG20" s="37">
        <f t="shared" si="4"/>
        <v>1</v>
      </c>
      <c r="AH20" s="37">
        <f t="shared" si="5"/>
        <v>1</v>
      </c>
      <c r="AI20" s="194" t="str">
        <f t="shared" si="0"/>
        <v>1등급</v>
      </c>
      <c r="AJ20" s="32" t="e">
        <f>IF(AC20=AD20,VLOOKUP(AE20,'인원 입력 기능'!$B$5:$F$102,6,0), VLOOKUP(AC20,'인원 입력 기능'!$B$5:$F$102,6,0)&amp;" ~ "&amp;VLOOKUP(AD20,'인원 입력 기능'!$B$5:$F$102,6,0))</f>
        <v>#REF!</v>
      </c>
    </row>
    <row r="21" spans="1:36">
      <c r="A21" s="16"/>
      <c r="B21" s="190">
        <v>85</v>
      </c>
      <c r="C21" s="116">
        <f>IF(OR($B21-C$5&gt;74, $B21-C$5=73, $B21-C$5=1, $B21-C$5&lt;0),"",ROUND(($B21-C$5)*'수학 표준점수 테이블'!$H$10+C$5*'수학 표준점수 테이블'!$H$13+'수학 표준점수 테이블'!$H$16,0))</f>
        <v>135</v>
      </c>
      <c r="D21" s="104">
        <f>IF(OR($B21-D$5&gt;74, $B21-D$5=73, $B21-D$5=1, $B21-D$5&lt;0),"",ROUND(($B21-D$5)*'수학 표준점수 테이블'!$H$10+D$5*'수학 표준점수 테이블'!$H$13+'수학 표준점수 테이블'!$H$16,0))</f>
        <v>135</v>
      </c>
      <c r="E21" s="104">
        <f>IF(OR($B21-E$5&gt;74, $B21-E$5=73, $B21-E$5=1, $B21-E$5&lt;0),"",ROUND(($B21-E$5)*'수학 표준점수 테이블'!$H$10+E$5*'수학 표준점수 테이블'!$H$13+'수학 표준점수 테이블'!$H$16,0))</f>
        <v>135</v>
      </c>
      <c r="F21" s="104">
        <f>IF(OR($B21-F$5&gt;74, $B21-F$5=73, $B21-F$5=1, $B21-F$5&lt;0),"",ROUND(($B21-F$5)*'수학 표준점수 테이블'!$H$10+F$5*'수학 표준점수 테이블'!$H$13+'수학 표준점수 테이블'!$H$16,0))</f>
        <v>135</v>
      </c>
      <c r="G21" s="104">
        <f>IF(OR($B21-G$5&gt;74, $B21-G$5=73, $B21-G$5=1, $B21-G$5&lt;0),"",ROUND(($B21-G$5)*'수학 표준점수 테이블'!$H$10+G$5*'수학 표준점수 테이블'!$H$13+'수학 표준점수 테이블'!$H$16,0))</f>
        <v>135</v>
      </c>
      <c r="H21" s="104">
        <f>IF(OR($B21-H$5&gt;74, $B21-H$5=73, $B21-H$5=1, $B21-H$5&lt;0),"",ROUND(($B21-H$5)*'수학 표준점수 테이블'!$H$10+H$5*'수학 표준점수 테이블'!$H$13+'수학 표준점수 테이블'!$H$16,0))</f>
        <v>135</v>
      </c>
      <c r="I21" s="104">
        <f>IF(OR($B21-I$5&gt;74, $B21-I$5=73, $B21-I$5=1, $B21-I$5&lt;0),"",ROUND(($B21-I$5)*'수학 표준점수 테이블'!$H$10+I$5*'수학 표준점수 테이블'!$H$13+'수학 표준점수 테이블'!$H$16,0))</f>
        <v>135</v>
      </c>
      <c r="J21" s="104">
        <f>IF(OR($B21-J$5&gt;74, $B21-J$5=73, $B21-J$5=1, $B21-J$5&lt;0),"",ROUND(($B21-J$5)*'수학 표준점수 테이블'!$H$10+J$5*'수학 표준점수 테이블'!$H$13+'수학 표준점수 테이블'!$H$16,0))</f>
        <v>134</v>
      </c>
      <c r="K21" s="104">
        <f>IF(OR($B21-K$5&gt;74, $B21-K$5=73, $B21-K$5=1, $B21-K$5&lt;0),"",ROUND(($B21-K$5)*'수학 표준점수 테이블'!$H$10+K$5*'수학 표준점수 테이블'!$H$13+'수학 표준점수 테이블'!$H$16,0))</f>
        <v>134</v>
      </c>
      <c r="L21" s="104">
        <f>IF(OR($B21-L$5&gt;74, $B21-L$5=73, $B21-L$5=1, $B21-L$5&lt;0),"",ROUND(($B21-L$5)*'수학 표준점수 테이블'!$H$10+L$5*'수학 표준점수 테이블'!$H$13+'수학 표준점수 테이블'!$H$16,0))</f>
        <v>134</v>
      </c>
      <c r="M21" s="104">
        <f>IF(OR($B21-M$5&gt;74, $B21-M$5=73, $B21-M$5=1, $B21-M$5&lt;0),"",ROUND(($B21-M$5)*'수학 표준점수 테이블'!$H$10+M$5*'수학 표준점수 테이블'!$H$13+'수학 표준점수 테이블'!$H$16,0))</f>
        <v>134</v>
      </c>
      <c r="N21" s="104">
        <f>IF(OR($B21-N$5&gt;74, $B21-N$5=73, $B21-N$5=1, $B21-N$5&lt;0),"",ROUND(($B21-N$5)*'수학 표준점수 테이블'!$H$10+N$5*'수학 표준점수 테이블'!$H$13+'수학 표준점수 테이블'!$H$16,0))</f>
        <v>134</v>
      </c>
      <c r="O21" s="104">
        <f>IF(OR($B21-O$5&gt;74, $B21-O$5=73, $B21-O$5=1, $B21-O$5&lt;0),"",ROUND(($B21-O$5)*'수학 표준점수 테이블'!$H$10+O$5*'수학 표준점수 테이블'!$H$13+'수학 표준점수 테이블'!$H$16,0))</f>
        <v>134</v>
      </c>
      <c r="P21" s="104" t="str">
        <f>IF(OR($B21-P$5&gt;74, $B21-P$5=73, $B21-P$5=1, $B21-P$5&lt;0),"",ROUND(($B21-P$5)*'수학 표준점수 테이블'!$H$10+P$5*'수학 표준점수 테이블'!$H$13+'수학 표준점수 테이블'!$H$16,0))</f>
        <v/>
      </c>
      <c r="Q21" s="104">
        <f>IF(OR($B21-Q$5&gt;74, $B21-Q$5=73, $B21-Q$5=1, $B21-Q$5&lt;0),"",ROUND(($B21-Q$5)*'수학 표준점수 테이블'!$H$10+Q$5*'수학 표준점수 테이블'!$H$13+'수학 표준점수 테이블'!$H$16,0))</f>
        <v>134</v>
      </c>
      <c r="R21" s="104" t="str">
        <f>IF(OR($B21-R$5&gt;74, $B21-R$5=73, $B21-R$5=1, $B21-R$5&lt;0),"",ROUND(($B21-R$5)*'수학 표준점수 테이블'!$H$10+R$5*'수학 표준점수 테이블'!$H$13+'수학 표준점수 테이블'!$H$16,0))</f>
        <v/>
      </c>
      <c r="S21" s="104" t="str">
        <f>IF(OR($B21-S$5&gt;74, $B21-S$5=73, $B21-S$5=1, $B21-S$5&lt;0),"",ROUND(($B21-S$5)*'수학 표준점수 테이블'!$H$10+S$5*'수학 표준점수 테이블'!$H$13+'수학 표준점수 테이블'!$H$16,0))</f>
        <v/>
      </c>
      <c r="T21" s="104" t="str">
        <f>IF(OR($B21-T$5&gt;74, $B21-T$5=73, $B21-T$5=1, $B21-T$5&lt;0),"",ROUND(($B21-T$5)*'수학 표준점수 테이블'!$H$10+T$5*'수학 표준점수 테이블'!$H$13+'수학 표준점수 테이블'!$H$16,0))</f>
        <v/>
      </c>
      <c r="U21" s="104" t="str">
        <f>IF(OR($B21-U$5&gt;74, $B21-U$5=73, $B21-U$5=1, $B21-U$5&lt;0),"",ROUND(($B21-U$5)*'수학 표준점수 테이블'!$H$10+U$5*'수학 표준점수 테이블'!$H$13+'수학 표준점수 테이블'!$H$16,0))</f>
        <v/>
      </c>
      <c r="V21" s="104" t="str">
        <f>IF(OR($B21-V$5&gt;74, $B21-V$5=73, $B21-V$5=1, $B21-V$5&lt;0),"",ROUND(($B21-V$5)*'수학 표준점수 테이블'!$H$10+V$5*'수학 표준점수 테이블'!$H$13+'수학 표준점수 테이블'!$H$16,0))</f>
        <v/>
      </c>
      <c r="W21" s="104" t="str">
        <f>IF(OR($B21-W$5&gt;74, $B21-W$5=73, $B21-W$5=1, $B21-W$5&lt;0),"",ROUND(($B21-W$5)*'수학 표준점수 테이블'!$H$10+W$5*'수학 표준점수 테이블'!$H$13+'수학 표준점수 테이블'!$H$16,0))</f>
        <v/>
      </c>
      <c r="X21" s="104" t="str">
        <f>IF(OR($B21-X$5&gt;74, $B21-X$5=73, $B21-X$5=1, $B21-X$5&lt;0),"",ROUND(($B21-X$5)*'수학 표준점수 테이블'!$H$10+X$5*'수학 표준점수 테이블'!$H$13+'수학 표준점수 테이블'!$H$16,0))</f>
        <v/>
      </c>
      <c r="Y21" s="104" t="str">
        <f>IF(OR($B21-Y$5&gt;74, $B21-Y$5=73, $B21-Y$5=1, $B21-Y$5&lt;0),"",ROUND(($B21-Y$5)*'수학 표준점수 테이블'!$H$10+Y$5*'수학 표준점수 테이블'!$H$13+'수학 표준점수 테이블'!$H$16,0))</f>
        <v/>
      </c>
      <c r="Z21" s="104" t="str">
        <f>IF(OR($B21-Z$5&gt;74, $B21-Z$5=73, $B21-Z$5=1, $B21-Z$5&lt;0),"",ROUND(($B21-Z$5)*'수학 표준점수 테이블'!$H$10+Z$5*'수학 표준점수 테이블'!$H$13+'수학 표준점수 테이블'!$H$16,0))</f>
        <v/>
      </c>
      <c r="AA21" s="111" t="str">
        <f>IF(OR($B21-AA$5&gt;74, $B21-AA$5=73, $B21-AA$5=1, $B21-AA$5&lt;0),"",ROUND(($B21-AA$5)*'수학 표준점수 테이블'!$H$10+AA$5*'수학 표준점수 테이블'!$H$13+'수학 표준점수 테이블'!$H$16,0))</f>
        <v/>
      </c>
      <c r="AB21" s="34"/>
      <c r="AC21" s="34">
        <f t="shared" si="1"/>
        <v>134</v>
      </c>
      <c r="AD21" s="34">
        <f t="shared" si="2"/>
        <v>135</v>
      </c>
      <c r="AE21" s="37" t="str">
        <f t="shared" si="3"/>
        <v>134 ~ 135</v>
      </c>
      <c r="AF21" s="37">
        <f t="shared" si="4"/>
        <v>1</v>
      </c>
      <c r="AG21" s="37">
        <f t="shared" si="4"/>
        <v>1</v>
      </c>
      <c r="AH21" s="37">
        <f t="shared" si="5"/>
        <v>1</v>
      </c>
      <c r="AI21" s="194" t="str">
        <f t="shared" si="0"/>
        <v>1등급</v>
      </c>
      <c r="AJ21" s="32" t="e">
        <f>IF(AC21=AD21,VLOOKUP(AE21,'인원 입력 기능'!$B$5:$F$102,6,0), VLOOKUP(AC21,'인원 입력 기능'!$B$5:$F$102,6,0)&amp;" ~ "&amp;VLOOKUP(AD21,'인원 입력 기능'!$B$5:$F$102,6,0))</f>
        <v>#REF!</v>
      </c>
    </row>
    <row r="22" spans="1:36">
      <c r="A22" s="16"/>
      <c r="B22" s="191">
        <v>84</v>
      </c>
      <c r="C22" s="117">
        <f>IF(OR($B22-C$5&gt;74, $B22-C$5=73, $B22-C$5=1, $B22-C$5&lt;0),"",ROUND(($B22-C$5)*'수학 표준점수 테이블'!$H$10+C$5*'수학 표준점수 테이블'!$H$13+'수학 표준점수 테이블'!$H$16,0))</f>
        <v>134</v>
      </c>
      <c r="D22" s="105">
        <f>IF(OR($B22-D$5&gt;74, $B22-D$5=73, $B22-D$5=1, $B22-D$5&lt;0),"",ROUND(($B22-D$5)*'수학 표준점수 테이블'!$H$10+D$5*'수학 표준점수 테이블'!$H$13+'수학 표준점수 테이블'!$H$16,0))</f>
        <v>134</v>
      </c>
      <c r="E22" s="105">
        <f>IF(OR($B22-E$5&gt;74, $B22-E$5=73, $B22-E$5=1, $B22-E$5&lt;0),"",ROUND(($B22-E$5)*'수학 표준점수 테이블'!$H$10+E$5*'수학 표준점수 테이블'!$H$13+'수학 표준점수 테이블'!$H$16,0))</f>
        <v>134</v>
      </c>
      <c r="F22" s="105">
        <f>IF(OR($B22-F$5&gt;74, $B22-F$5=73, $B22-F$5=1, $B22-F$5&lt;0),"",ROUND(($B22-F$5)*'수학 표준점수 테이블'!$H$10+F$5*'수학 표준점수 테이블'!$H$13+'수학 표준점수 테이블'!$H$16,0))</f>
        <v>134</v>
      </c>
      <c r="G22" s="105">
        <f>IF(OR($B22-G$5&gt;74, $B22-G$5=73, $B22-G$5=1, $B22-G$5&lt;0),"",ROUND(($B22-G$5)*'수학 표준점수 테이블'!$H$10+G$5*'수학 표준점수 테이블'!$H$13+'수학 표준점수 테이블'!$H$16,0))</f>
        <v>134</v>
      </c>
      <c r="H22" s="105">
        <f>IF(OR($B22-H$5&gt;74, $B22-H$5=73, $B22-H$5=1, $B22-H$5&lt;0),"",ROUND(($B22-H$5)*'수학 표준점수 테이블'!$H$10+H$5*'수학 표준점수 테이블'!$H$13+'수학 표준점수 테이블'!$H$16,0))</f>
        <v>134</v>
      </c>
      <c r="I22" s="105">
        <f>IF(OR($B22-I$5&gt;74, $B22-I$5=73, $B22-I$5=1, $B22-I$5&lt;0),"",ROUND(($B22-I$5)*'수학 표준점수 테이블'!$H$10+I$5*'수학 표준점수 테이블'!$H$13+'수학 표준점수 테이블'!$H$16,0))</f>
        <v>134</v>
      </c>
      <c r="J22" s="105">
        <f>IF(OR($B22-J$5&gt;74, $B22-J$5=73, $B22-J$5=1, $B22-J$5&lt;0),"",ROUND(($B22-J$5)*'수학 표준점수 테이블'!$H$10+J$5*'수학 표준점수 테이블'!$H$13+'수학 표준점수 테이블'!$H$16,0))</f>
        <v>134</v>
      </c>
      <c r="K22" s="105">
        <f>IF(OR($B22-K$5&gt;74, $B22-K$5=73, $B22-K$5=1, $B22-K$5&lt;0),"",ROUND(($B22-K$5)*'수학 표준점수 테이블'!$H$10+K$5*'수학 표준점수 테이블'!$H$13+'수학 표준점수 테이블'!$H$16,0))</f>
        <v>134</v>
      </c>
      <c r="L22" s="105">
        <f>IF(OR($B22-L$5&gt;74, $B22-L$5=73, $B22-L$5=1, $B22-L$5&lt;0),"",ROUND(($B22-L$5)*'수학 표준점수 테이블'!$H$10+L$5*'수학 표준점수 테이블'!$H$13+'수학 표준점수 테이블'!$H$16,0))</f>
        <v>133</v>
      </c>
      <c r="M22" s="105">
        <f>IF(OR($B22-M$5&gt;74, $B22-M$5=73, $B22-M$5=1, $B22-M$5&lt;0),"",ROUND(($B22-M$5)*'수학 표준점수 테이블'!$H$10+M$5*'수학 표준점수 테이블'!$H$13+'수학 표준점수 테이블'!$H$16,0))</f>
        <v>133</v>
      </c>
      <c r="N22" s="105">
        <f>IF(OR($B22-N$5&gt;74, $B22-N$5=73, $B22-N$5=1, $B22-N$5&lt;0),"",ROUND(($B22-N$5)*'수학 표준점수 테이블'!$H$10+N$5*'수학 표준점수 테이블'!$H$13+'수학 표준점수 테이블'!$H$16,0))</f>
        <v>133</v>
      </c>
      <c r="O22" s="105">
        <f>IF(OR($B22-O$5&gt;74, $B22-O$5=73, $B22-O$5=1, $B22-O$5&lt;0),"",ROUND(($B22-O$5)*'수학 표준점수 테이블'!$H$10+O$5*'수학 표준점수 테이블'!$H$13+'수학 표준점수 테이블'!$H$16,0))</f>
        <v>133</v>
      </c>
      <c r="P22" s="105">
        <f>IF(OR($B22-P$5&gt;74, $B22-P$5=73, $B22-P$5=1, $B22-P$5&lt;0),"",ROUND(($B22-P$5)*'수학 표준점수 테이블'!$H$10+P$5*'수학 표준점수 테이블'!$H$13+'수학 표준점수 테이블'!$H$16,0))</f>
        <v>133</v>
      </c>
      <c r="Q22" s="105" t="str">
        <f>IF(OR($B22-Q$5&gt;74, $B22-Q$5=73, $B22-Q$5=1, $B22-Q$5&lt;0),"",ROUND(($B22-Q$5)*'수학 표준점수 테이블'!$H$10+Q$5*'수학 표준점수 테이블'!$H$13+'수학 표준점수 테이블'!$H$16,0))</f>
        <v/>
      </c>
      <c r="R22" s="105">
        <f>IF(OR($B22-R$5&gt;74, $B22-R$5=73, $B22-R$5=1, $B22-R$5&lt;0),"",ROUND(($B22-R$5)*'수학 표준점수 테이블'!$H$10+R$5*'수학 표준점수 테이블'!$H$13+'수학 표준점수 테이블'!$H$16,0))</f>
        <v>133</v>
      </c>
      <c r="S22" s="105" t="str">
        <f>IF(OR($B22-S$5&gt;74, $B22-S$5=73, $B22-S$5=1, $B22-S$5&lt;0),"",ROUND(($B22-S$5)*'수학 표준점수 테이블'!$H$10+S$5*'수학 표준점수 테이블'!$H$13+'수학 표준점수 테이블'!$H$16,0))</f>
        <v/>
      </c>
      <c r="T22" s="105" t="str">
        <f>IF(OR($B22-T$5&gt;74, $B22-T$5=73, $B22-T$5=1, $B22-T$5&lt;0),"",ROUND(($B22-T$5)*'수학 표준점수 테이블'!$H$10+T$5*'수학 표준점수 테이블'!$H$13+'수학 표준점수 테이블'!$H$16,0))</f>
        <v/>
      </c>
      <c r="U22" s="105" t="str">
        <f>IF(OR($B22-U$5&gt;74, $B22-U$5=73, $B22-U$5=1, $B22-U$5&lt;0),"",ROUND(($B22-U$5)*'수학 표준점수 테이블'!$H$10+U$5*'수학 표준점수 테이블'!$H$13+'수학 표준점수 테이블'!$H$16,0))</f>
        <v/>
      </c>
      <c r="V22" s="105" t="str">
        <f>IF(OR($B22-V$5&gt;74, $B22-V$5=73, $B22-V$5=1, $B22-V$5&lt;0),"",ROUND(($B22-V$5)*'수학 표준점수 테이블'!$H$10+V$5*'수학 표준점수 테이블'!$H$13+'수학 표준점수 테이블'!$H$16,0))</f>
        <v/>
      </c>
      <c r="W22" s="105" t="str">
        <f>IF(OR($B22-W$5&gt;74, $B22-W$5=73, $B22-W$5=1, $B22-W$5&lt;0),"",ROUND(($B22-W$5)*'수학 표준점수 테이블'!$H$10+W$5*'수학 표준점수 테이블'!$H$13+'수학 표준점수 테이블'!$H$16,0))</f>
        <v/>
      </c>
      <c r="X22" s="105" t="str">
        <f>IF(OR($B22-X$5&gt;74, $B22-X$5=73, $B22-X$5=1, $B22-X$5&lt;0),"",ROUND(($B22-X$5)*'수학 표준점수 테이블'!$H$10+X$5*'수학 표준점수 테이블'!$H$13+'수학 표준점수 테이블'!$H$16,0))</f>
        <v/>
      </c>
      <c r="Y22" s="105" t="str">
        <f>IF(OR($B22-Y$5&gt;74, $B22-Y$5=73, $B22-Y$5=1, $B22-Y$5&lt;0),"",ROUND(($B22-Y$5)*'수학 표준점수 테이블'!$H$10+Y$5*'수학 표준점수 테이블'!$H$13+'수학 표준점수 테이블'!$H$16,0))</f>
        <v/>
      </c>
      <c r="Z22" s="105" t="str">
        <f>IF(OR($B22-Z$5&gt;74, $B22-Z$5=73, $B22-Z$5=1, $B22-Z$5&lt;0),"",ROUND(($B22-Z$5)*'수학 표준점수 테이블'!$H$10+Z$5*'수학 표준점수 테이블'!$H$13+'수학 표준점수 테이블'!$H$16,0))</f>
        <v/>
      </c>
      <c r="AA22" s="112" t="str">
        <f>IF(OR($B22-AA$5&gt;74, $B22-AA$5=73, $B22-AA$5=1, $B22-AA$5&lt;0),"",ROUND(($B22-AA$5)*'수학 표준점수 테이블'!$H$10+AA$5*'수학 표준점수 테이블'!$H$13+'수학 표준점수 테이블'!$H$16,0))</f>
        <v/>
      </c>
      <c r="AB22" s="34"/>
      <c r="AC22" s="34">
        <f t="shared" si="1"/>
        <v>133</v>
      </c>
      <c r="AD22" s="34">
        <f t="shared" si="2"/>
        <v>134</v>
      </c>
      <c r="AE22" s="37" t="str">
        <f t="shared" si="3"/>
        <v>133 ~ 134</v>
      </c>
      <c r="AF22" s="37">
        <f t="shared" si="4"/>
        <v>1</v>
      </c>
      <c r="AG22" s="37">
        <f t="shared" si="4"/>
        <v>1</v>
      </c>
      <c r="AH22" s="37">
        <f t="shared" si="5"/>
        <v>1</v>
      </c>
      <c r="AI22" s="194" t="str">
        <f t="shared" si="0"/>
        <v>1등급</v>
      </c>
      <c r="AJ22" s="32" t="e">
        <f>IF(AC22=AD22,VLOOKUP(AE22,'인원 입력 기능'!$B$5:$F$102,6,0), VLOOKUP(AC22,'인원 입력 기능'!$B$5:$F$102,6,0)&amp;" ~ "&amp;VLOOKUP(AD22,'인원 입력 기능'!$B$5:$F$102,6,0))</f>
        <v>#REF!</v>
      </c>
    </row>
    <row r="23" spans="1:36">
      <c r="A23" s="16"/>
      <c r="B23" s="191">
        <v>83</v>
      </c>
      <c r="C23" s="117">
        <f>IF(OR($B23-C$5&gt;74, $B23-C$5=73, $B23-C$5=1, $B23-C$5&lt;0),"",ROUND(($B23-C$5)*'수학 표준점수 테이블'!$H$10+C$5*'수학 표준점수 테이블'!$H$13+'수학 표준점수 테이블'!$H$16,0))</f>
        <v>133</v>
      </c>
      <c r="D23" s="105">
        <f>IF(OR($B23-D$5&gt;74, $B23-D$5=73, $B23-D$5=1, $B23-D$5&lt;0),"",ROUND(($B23-D$5)*'수학 표준점수 테이블'!$H$10+D$5*'수학 표준점수 테이블'!$H$13+'수학 표준점수 테이블'!$H$16,0))</f>
        <v>133</v>
      </c>
      <c r="E23" s="105">
        <f>IF(OR($B23-E$5&gt;74, $B23-E$5=73, $B23-E$5=1, $B23-E$5&lt;0),"",ROUND(($B23-E$5)*'수학 표준점수 테이블'!$H$10+E$5*'수학 표준점수 테이블'!$H$13+'수학 표준점수 테이블'!$H$16,0))</f>
        <v>133</v>
      </c>
      <c r="F23" s="105">
        <f>IF(OR($B23-F$5&gt;74, $B23-F$5=73, $B23-F$5=1, $B23-F$5&lt;0),"",ROUND(($B23-F$5)*'수학 표준점수 테이블'!$H$10+F$5*'수학 표준점수 테이블'!$H$13+'수학 표준점수 테이블'!$H$16,0))</f>
        <v>133</v>
      </c>
      <c r="G23" s="105">
        <f>IF(OR($B23-G$5&gt;74, $B23-G$5=73, $B23-G$5=1, $B23-G$5&lt;0),"",ROUND(($B23-G$5)*'수학 표준점수 테이블'!$H$10+G$5*'수학 표준점수 테이블'!$H$13+'수학 표준점수 테이블'!$H$16,0))</f>
        <v>133</v>
      </c>
      <c r="H23" s="105">
        <f>IF(OR($B23-H$5&gt;74, $B23-H$5=73, $B23-H$5=1, $B23-H$5&lt;0),"",ROUND(($B23-H$5)*'수학 표준점수 테이블'!$H$10+H$5*'수학 표준점수 테이블'!$H$13+'수학 표준점수 테이블'!$H$16,0))</f>
        <v>133</v>
      </c>
      <c r="I23" s="105">
        <f>IF(OR($B23-I$5&gt;74, $B23-I$5=73, $B23-I$5=1, $B23-I$5&lt;0),"",ROUND(($B23-I$5)*'수학 표준점수 테이블'!$H$10+I$5*'수학 표준점수 테이블'!$H$13+'수학 표준점수 테이블'!$H$16,0))</f>
        <v>133</v>
      </c>
      <c r="J23" s="105">
        <f>IF(OR($B23-J$5&gt;74, $B23-J$5=73, $B23-J$5=1, $B23-J$5&lt;0),"",ROUND(($B23-J$5)*'수학 표준점수 테이블'!$H$10+J$5*'수학 표준점수 테이블'!$H$13+'수학 표준점수 테이블'!$H$16,0))</f>
        <v>133</v>
      </c>
      <c r="K23" s="105">
        <f>IF(OR($B23-K$5&gt;74, $B23-K$5=73, $B23-K$5=1, $B23-K$5&lt;0),"",ROUND(($B23-K$5)*'수학 표준점수 테이블'!$H$10+K$5*'수학 표준점수 테이블'!$H$13+'수학 표준점수 테이블'!$H$16,0))</f>
        <v>133</v>
      </c>
      <c r="L23" s="105">
        <f>IF(OR($B23-L$5&gt;74, $B23-L$5=73, $B23-L$5=1, $B23-L$5&lt;0),"",ROUND(($B23-L$5)*'수학 표준점수 테이블'!$H$10+L$5*'수학 표준점수 테이블'!$H$13+'수학 표준점수 테이블'!$H$16,0))</f>
        <v>133</v>
      </c>
      <c r="M23" s="105">
        <f>IF(OR($B23-M$5&gt;74, $B23-M$5=73, $B23-M$5=1, $B23-M$5&lt;0),"",ROUND(($B23-M$5)*'수학 표준점수 테이블'!$H$10+M$5*'수학 표준점수 테이블'!$H$13+'수학 표준점수 테이블'!$H$16,0))</f>
        <v>133</v>
      </c>
      <c r="N23" s="105">
        <f>IF(OR($B23-N$5&gt;74, $B23-N$5=73, $B23-N$5=1, $B23-N$5&lt;0),"",ROUND(($B23-N$5)*'수학 표준점수 테이블'!$H$10+N$5*'수학 표준점수 테이블'!$H$13+'수학 표준점수 테이블'!$H$16,0))</f>
        <v>132</v>
      </c>
      <c r="O23" s="105">
        <f>IF(OR($B23-O$5&gt;74, $B23-O$5=73, $B23-O$5=1, $B23-O$5&lt;0),"",ROUND(($B23-O$5)*'수학 표준점수 테이블'!$H$10+O$5*'수학 표준점수 테이블'!$H$13+'수학 표준점수 테이블'!$H$16,0))</f>
        <v>132</v>
      </c>
      <c r="P23" s="105">
        <f>IF(OR($B23-P$5&gt;74, $B23-P$5=73, $B23-P$5=1, $B23-P$5&lt;0),"",ROUND(($B23-P$5)*'수학 표준점수 테이블'!$H$10+P$5*'수학 표준점수 테이블'!$H$13+'수학 표준점수 테이블'!$H$16,0))</f>
        <v>132</v>
      </c>
      <c r="Q23" s="105">
        <f>IF(OR($B23-Q$5&gt;74, $B23-Q$5=73, $B23-Q$5=1, $B23-Q$5&lt;0),"",ROUND(($B23-Q$5)*'수학 표준점수 테이블'!$H$10+Q$5*'수학 표준점수 테이블'!$H$13+'수학 표준점수 테이블'!$H$16,0))</f>
        <v>132</v>
      </c>
      <c r="R23" s="105" t="str">
        <f>IF(OR($B23-R$5&gt;74, $B23-R$5=73, $B23-R$5=1, $B23-R$5&lt;0),"",ROUND(($B23-R$5)*'수학 표준점수 테이블'!$H$10+R$5*'수학 표준점수 테이블'!$H$13+'수학 표준점수 테이블'!$H$16,0))</f>
        <v/>
      </c>
      <c r="S23" s="105">
        <f>IF(OR($B23-S$5&gt;74, $B23-S$5=73, $B23-S$5=1, $B23-S$5&lt;0),"",ROUND(($B23-S$5)*'수학 표준점수 테이블'!$H$10+S$5*'수학 표준점수 테이블'!$H$13+'수학 표준점수 테이블'!$H$16,0))</f>
        <v>132</v>
      </c>
      <c r="T23" s="105" t="str">
        <f>IF(OR($B23-T$5&gt;74, $B23-T$5=73, $B23-T$5=1, $B23-T$5&lt;0),"",ROUND(($B23-T$5)*'수학 표준점수 테이블'!$H$10+T$5*'수학 표준점수 테이블'!$H$13+'수학 표준점수 테이블'!$H$16,0))</f>
        <v/>
      </c>
      <c r="U23" s="105" t="str">
        <f>IF(OR($B23-U$5&gt;74, $B23-U$5=73, $B23-U$5=1, $B23-U$5&lt;0),"",ROUND(($B23-U$5)*'수학 표준점수 테이블'!$H$10+U$5*'수학 표준점수 테이블'!$H$13+'수학 표준점수 테이블'!$H$16,0))</f>
        <v/>
      </c>
      <c r="V23" s="105" t="str">
        <f>IF(OR($B23-V$5&gt;74, $B23-V$5=73, $B23-V$5=1, $B23-V$5&lt;0),"",ROUND(($B23-V$5)*'수학 표준점수 테이블'!$H$10+V$5*'수학 표준점수 테이블'!$H$13+'수학 표준점수 테이블'!$H$16,0))</f>
        <v/>
      </c>
      <c r="W23" s="105" t="str">
        <f>IF(OR($B23-W$5&gt;74, $B23-W$5=73, $B23-W$5=1, $B23-W$5&lt;0),"",ROUND(($B23-W$5)*'수학 표준점수 테이블'!$H$10+W$5*'수학 표준점수 테이블'!$H$13+'수학 표준점수 테이블'!$H$16,0))</f>
        <v/>
      </c>
      <c r="X23" s="105" t="str">
        <f>IF(OR($B23-X$5&gt;74, $B23-X$5=73, $B23-X$5=1, $B23-X$5&lt;0),"",ROUND(($B23-X$5)*'수학 표준점수 테이블'!$H$10+X$5*'수학 표준점수 테이블'!$H$13+'수학 표준점수 테이블'!$H$16,0))</f>
        <v/>
      </c>
      <c r="Y23" s="105" t="str">
        <f>IF(OR($B23-Y$5&gt;74, $B23-Y$5=73, $B23-Y$5=1, $B23-Y$5&lt;0),"",ROUND(($B23-Y$5)*'수학 표준점수 테이블'!$H$10+Y$5*'수학 표준점수 테이블'!$H$13+'수학 표준점수 테이블'!$H$16,0))</f>
        <v/>
      </c>
      <c r="Z23" s="105" t="str">
        <f>IF(OR($B23-Z$5&gt;74, $B23-Z$5=73, $B23-Z$5=1, $B23-Z$5&lt;0),"",ROUND(($B23-Z$5)*'수학 표준점수 테이블'!$H$10+Z$5*'수학 표준점수 테이블'!$H$13+'수학 표준점수 테이블'!$H$16,0))</f>
        <v/>
      </c>
      <c r="AA23" s="112" t="str">
        <f>IF(OR($B23-AA$5&gt;74, $B23-AA$5=73, $B23-AA$5=1, $B23-AA$5&lt;0),"",ROUND(($B23-AA$5)*'수학 표준점수 테이블'!$H$10+AA$5*'수학 표준점수 테이블'!$H$13+'수학 표준점수 테이블'!$H$16,0))</f>
        <v/>
      </c>
      <c r="AB23" s="34"/>
      <c r="AC23" s="34">
        <f t="shared" si="1"/>
        <v>132</v>
      </c>
      <c r="AD23" s="34">
        <f t="shared" si="2"/>
        <v>133</v>
      </c>
      <c r="AE23" s="37" t="str">
        <f t="shared" si="3"/>
        <v>132 ~ 133</v>
      </c>
      <c r="AF23" s="37">
        <f t="shared" si="4"/>
        <v>2</v>
      </c>
      <c r="AG23" s="37">
        <f t="shared" si="4"/>
        <v>1</v>
      </c>
      <c r="AH23" s="37" t="str">
        <f t="shared" si="5"/>
        <v>2 ~ 1</v>
      </c>
      <c r="AI23" s="194" t="str">
        <f t="shared" si="0"/>
        <v>조건부 1등급</v>
      </c>
      <c r="AJ23" s="32" t="e">
        <f>IF(AC23=AD23,VLOOKUP(AE23,'인원 입력 기능'!$B$5:$F$102,6,0), VLOOKUP(AC23,'인원 입력 기능'!$B$5:$F$102,6,0)&amp;" ~ "&amp;VLOOKUP(AD23,'인원 입력 기능'!$B$5:$F$102,6,0))</f>
        <v>#REF!</v>
      </c>
    </row>
    <row r="24" spans="1:36">
      <c r="A24" s="16"/>
      <c r="B24" s="191">
        <v>82</v>
      </c>
      <c r="C24" s="117">
        <f>IF(OR($B24-C$5&gt;74, $B24-C$5=73, $B24-C$5=1, $B24-C$5&lt;0),"",ROUND(($B24-C$5)*'수학 표준점수 테이블'!$H$10+C$5*'수학 표준점수 테이블'!$H$13+'수학 표준점수 테이블'!$H$16,0))</f>
        <v>133</v>
      </c>
      <c r="D24" s="105">
        <f>IF(OR($B24-D$5&gt;74, $B24-D$5=73, $B24-D$5=1, $B24-D$5&lt;0),"",ROUND(($B24-D$5)*'수학 표준점수 테이블'!$H$10+D$5*'수학 표준점수 테이블'!$H$13+'수학 표준점수 테이블'!$H$16,0))</f>
        <v>133</v>
      </c>
      <c r="E24" s="105">
        <f>IF(OR($B24-E$5&gt;74, $B24-E$5=73, $B24-E$5=1, $B24-E$5&lt;0),"",ROUND(($B24-E$5)*'수학 표준점수 테이블'!$H$10+E$5*'수학 표준점수 테이블'!$H$13+'수학 표준점수 테이블'!$H$16,0))</f>
        <v>132</v>
      </c>
      <c r="F24" s="105">
        <f>IF(OR($B24-F$5&gt;74, $B24-F$5=73, $B24-F$5=1, $B24-F$5&lt;0),"",ROUND(($B24-F$5)*'수학 표준점수 테이블'!$H$10+F$5*'수학 표준점수 테이블'!$H$13+'수학 표준점수 테이블'!$H$16,0))</f>
        <v>132</v>
      </c>
      <c r="G24" s="105">
        <f>IF(OR($B24-G$5&gt;74, $B24-G$5=73, $B24-G$5=1, $B24-G$5&lt;0),"",ROUND(($B24-G$5)*'수학 표준점수 테이블'!$H$10+G$5*'수학 표준점수 테이블'!$H$13+'수학 표준점수 테이블'!$H$16,0))</f>
        <v>132</v>
      </c>
      <c r="H24" s="105">
        <f>IF(OR($B24-H$5&gt;74, $B24-H$5=73, $B24-H$5=1, $B24-H$5&lt;0),"",ROUND(($B24-H$5)*'수학 표준점수 테이블'!$H$10+H$5*'수학 표준점수 테이블'!$H$13+'수학 표준점수 테이블'!$H$16,0))</f>
        <v>132</v>
      </c>
      <c r="I24" s="105">
        <f>IF(OR($B24-I$5&gt;74, $B24-I$5=73, $B24-I$5=1, $B24-I$5&lt;0),"",ROUND(($B24-I$5)*'수학 표준점수 테이블'!$H$10+I$5*'수학 표준점수 테이블'!$H$13+'수학 표준점수 테이블'!$H$16,0))</f>
        <v>132</v>
      </c>
      <c r="J24" s="105">
        <f>IF(OR($B24-J$5&gt;74, $B24-J$5=73, $B24-J$5=1, $B24-J$5&lt;0),"",ROUND(($B24-J$5)*'수학 표준점수 테이블'!$H$10+J$5*'수학 표준점수 테이블'!$H$13+'수학 표준점수 테이블'!$H$16,0))</f>
        <v>132</v>
      </c>
      <c r="K24" s="105">
        <f>IF(OR($B24-K$5&gt;74, $B24-K$5=73, $B24-K$5=1, $B24-K$5&lt;0),"",ROUND(($B24-K$5)*'수학 표준점수 테이블'!$H$10+K$5*'수학 표준점수 테이블'!$H$13+'수학 표준점수 테이블'!$H$16,0))</f>
        <v>132</v>
      </c>
      <c r="L24" s="105">
        <f>IF(OR($B24-L$5&gt;74, $B24-L$5=73, $B24-L$5=1, $B24-L$5&lt;0),"",ROUND(($B24-L$5)*'수학 표준점수 테이블'!$H$10+L$5*'수학 표준점수 테이블'!$H$13+'수학 표준점수 테이블'!$H$16,0))</f>
        <v>132</v>
      </c>
      <c r="M24" s="105">
        <f>IF(OR($B24-M$5&gt;74, $B24-M$5=73, $B24-M$5=1, $B24-M$5&lt;0),"",ROUND(($B24-M$5)*'수학 표준점수 테이블'!$H$10+M$5*'수학 표준점수 테이블'!$H$13+'수학 표준점수 테이블'!$H$16,0))</f>
        <v>132</v>
      </c>
      <c r="N24" s="105">
        <f>IF(OR($B24-N$5&gt;74, $B24-N$5=73, $B24-N$5=1, $B24-N$5&lt;0),"",ROUND(($B24-N$5)*'수학 표준점수 테이블'!$H$10+N$5*'수학 표준점수 테이블'!$H$13+'수학 표준점수 테이블'!$H$16,0))</f>
        <v>132</v>
      </c>
      <c r="O24" s="105">
        <f>IF(OR($B24-O$5&gt;74, $B24-O$5=73, $B24-O$5=1, $B24-O$5&lt;0),"",ROUND(($B24-O$5)*'수학 표준점수 테이블'!$H$10+O$5*'수학 표준점수 테이블'!$H$13+'수학 표준점수 테이블'!$H$16,0))</f>
        <v>132</v>
      </c>
      <c r="P24" s="105">
        <f>IF(OR($B24-P$5&gt;74, $B24-P$5=73, $B24-P$5=1, $B24-P$5&lt;0),"",ROUND(($B24-P$5)*'수학 표준점수 테이블'!$H$10+P$5*'수학 표준점수 테이블'!$H$13+'수학 표준점수 테이블'!$H$16,0))</f>
        <v>131</v>
      </c>
      <c r="Q24" s="105">
        <f>IF(OR($B24-Q$5&gt;74, $B24-Q$5=73, $B24-Q$5=1, $B24-Q$5&lt;0),"",ROUND(($B24-Q$5)*'수학 표준점수 테이블'!$H$10+Q$5*'수학 표준점수 테이블'!$H$13+'수학 표준점수 테이블'!$H$16,0))</f>
        <v>131</v>
      </c>
      <c r="R24" s="105">
        <f>IF(OR($B24-R$5&gt;74, $B24-R$5=73, $B24-R$5=1, $B24-R$5&lt;0),"",ROUND(($B24-R$5)*'수학 표준점수 테이블'!$H$10+R$5*'수학 표준점수 테이블'!$H$13+'수학 표준점수 테이블'!$H$16,0))</f>
        <v>131</v>
      </c>
      <c r="S24" s="105" t="str">
        <f>IF(OR($B24-S$5&gt;74, $B24-S$5=73, $B24-S$5=1, $B24-S$5&lt;0),"",ROUND(($B24-S$5)*'수학 표준점수 테이블'!$H$10+S$5*'수학 표준점수 테이블'!$H$13+'수학 표준점수 테이블'!$H$16,0))</f>
        <v/>
      </c>
      <c r="T24" s="105">
        <f>IF(OR($B24-T$5&gt;74, $B24-T$5=73, $B24-T$5=1, $B24-T$5&lt;0),"",ROUND(($B24-T$5)*'수학 표준점수 테이블'!$H$10+T$5*'수학 표준점수 테이블'!$H$13+'수학 표준점수 테이블'!$H$16,0))</f>
        <v>131</v>
      </c>
      <c r="U24" s="105" t="str">
        <f>IF(OR($B24-U$5&gt;74, $B24-U$5=73, $B24-U$5=1, $B24-U$5&lt;0),"",ROUND(($B24-U$5)*'수학 표준점수 테이블'!$H$10+U$5*'수학 표준점수 테이블'!$H$13+'수학 표준점수 테이블'!$H$16,0))</f>
        <v/>
      </c>
      <c r="V24" s="105" t="str">
        <f>IF(OR($B24-V$5&gt;74, $B24-V$5=73, $B24-V$5=1, $B24-V$5&lt;0),"",ROUND(($B24-V$5)*'수학 표준점수 테이블'!$H$10+V$5*'수학 표준점수 테이블'!$H$13+'수학 표준점수 테이블'!$H$16,0))</f>
        <v/>
      </c>
      <c r="W24" s="105" t="str">
        <f>IF(OR($B24-W$5&gt;74, $B24-W$5=73, $B24-W$5=1, $B24-W$5&lt;0),"",ROUND(($B24-W$5)*'수학 표준점수 테이블'!$H$10+W$5*'수학 표준점수 테이블'!$H$13+'수학 표준점수 테이블'!$H$16,0))</f>
        <v/>
      </c>
      <c r="X24" s="105" t="str">
        <f>IF(OR($B24-X$5&gt;74, $B24-X$5=73, $B24-X$5=1, $B24-X$5&lt;0),"",ROUND(($B24-X$5)*'수학 표준점수 테이블'!$H$10+X$5*'수학 표준점수 테이블'!$H$13+'수학 표준점수 테이블'!$H$16,0))</f>
        <v/>
      </c>
      <c r="Y24" s="105" t="str">
        <f>IF(OR($B24-Y$5&gt;74, $B24-Y$5=73, $B24-Y$5=1, $B24-Y$5&lt;0),"",ROUND(($B24-Y$5)*'수학 표준점수 테이블'!$H$10+Y$5*'수학 표준점수 테이블'!$H$13+'수학 표준점수 테이블'!$H$16,0))</f>
        <v/>
      </c>
      <c r="Z24" s="105" t="str">
        <f>IF(OR($B24-Z$5&gt;74, $B24-Z$5=73, $B24-Z$5=1, $B24-Z$5&lt;0),"",ROUND(($B24-Z$5)*'수학 표준점수 테이블'!$H$10+Z$5*'수학 표준점수 테이블'!$H$13+'수학 표준점수 테이블'!$H$16,0))</f>
        <v/>
      </c>
      <c r="AA24" s="112" t="str">
        <f>IF(OR($B24-AA$5&gt;74, $B24-AA$5=73, $B24-AA$5=1, $B24-AA$5&lt;0),"",ROUND(($B24-AA$5)*'수학 표준점수 테이블'!$H$10+AA$5*'수학 표준점수 테이블'!$H$13+'수학 표준점수 테이블'!$H$16,0))</f>
        <v/>
      </c>
      <c r="AB24" s="34"/>
      <c r="AC24" s="34">
        <f t="shared" si="1"/>
        <v>131</v>
      </c>
      <c r="AD24" s="34">
        <f t="shared" si="2"/>
        <v>133</v>
      </c>
      <c r="AE24" s="37" t="str">
        <f t="shared" si="3"/>
        <v>131 ~ 133</v>
      </c>
      <c r="AF24" s="37">
        <f t="shared" si="4"/>
        <v>2</v>
      </c>
      <c r="AG24" s="37">
        <f t="shared" si="4"/>
        <v>1</v>
      </c>
      <c r="AH24" s="37" t="str">
        <f t="shared" si="5"/>
        <v>2 ~ 1</v>
      </c>
      <c r="AI24" s="194" t="str">
        <f t="shared" si="0"/>
        <v>조건부 1등급</v>
      </c>
      <c r="AJ24" s="32" t="e">
        <f>IF(AC24=AD24,VLOOKUP(AE24,'인원 입력 기능'!$B$5:$F$102,6,0), VLOOKUP(AC24,'인원 입력 기능'!$B$5:$F$102,6,0)&amp;" ~ "&amp;VLOOKUP(AD24,'인원 입력 기능'!$B$5:$F$102,6,0))</f>
        <v>#REF!</v>
      </c>
    </row>
    <row r="25" spans="1:36">
      <c r="A25" s="16"/>
      <c r="B25" s="191">
        <v>81</v>
      </c>
      <c r="C25" s="117">
        <f>IF(OR($B25-C$5&gt;74, $B25-C$5=73, $B25-C$5=1, $B25-C$5&lt;0),"",ROUND(($B25-C$5)*'수학 표준점수 테이블'!$H$10+C$5*'수학 표준점수 테이블'!$H$13+'수학 표준점수 테이블'!$H$16,0))</f>
        <v>132</v>
      </c>
      <c r="D25" s="105">
        <f>IF(OR($B25-D$5&gt;74, $B25-D$5=73, $B25-D$5=1, $B25-D$5&lt;0),"",ROUND(($B25-D$5)*'수학 표준점수 테이블'!$H$10+D$5*'수학 표준점수 테이블'!$H$13+'수학 표준점수 테이블'!$H$16,0))</f>
        <v>132</v>
      </c>
      <c r="E25" s="105">
        <f>IF(OR($B25-E$5&gt;74, $B25-E$5=73, $B25-E$5=1, $B25-E$5&lt;0),"",ROUND(($B25-E$5)*'수학 표준점수 테이블'!$H$10+E$5*'수학 표준점수 테이블'!$H$13+'수학 표준점수 테이블'!$H$16,0))</f>
        <v>132</v>
      </c>
      <c r="F25" s="105">
        <f>IF(OR($B25-F$5&gt;74, $B25-F$5=73, $B25-F$5=1, $B25-F$5&lt;0),"",ROUND(($B25-F$5)*'수학 표준점수 테이블'!$H$10+F$5*'수학 표준점수 테이블'!$H$13+'수학 표준점수 테이블'!$H$16,0))</f>
        <v>132</v>
      </c>
      <c r="G25" s="105">
        <f>IF(OR($B25-G$5&gt;74, $B25-G$5=73, $B25-G$5=1, $B25-G$5&lt;0),"",ROUND(($B25-G$5)*'수학 표준점수 테이블'!$H$10+G$5*'수학 표준점수 테이블'!$H$13+'수학 표준점수 테이블'!$H$16,0))</f>
        <v>131</v>
      </c>
      <c r="H25" s="105">
        <f>IF(OR($B25-H$5&gt;74, $B25-H$5=73, $B25-H$5=1, $B25-H$5&lt;0),"",ROUND(($B25-H$5)*'수학 표준점수 테이블'!$H$10+H$5*'수학 표준점수 테이블'!$H$13+'수학 표준점수 테이블'!$H$16,0))</f>
        <v>131</v>
      </c>
      <c r="I25" s="105">
        <f>IF(OR($B25-I$5&gt;74, $B25-I$5=73, $B25-I$5=1, $B25-I$5&lt;0),"",ROUND(($B25-I$5)*'수학 표준점수 테이블'!$H$10+I$5*'수학 표준점수 테이블'!$H$13+'수학 표준점수 테이블'!$H$16,0))</f>
        <v>131</v>
      </c>
      <c r="J25" s="105">
        <f>IF(OR($B25-J$5&gt;74, $B25-J$5=73, $B25-J$5=1, $B25-J$5&lt;0),"",ROUND(($B25-J$5)*'수학 표준점수 테이블'!$H$10+J$5*'수학 표준점수 테이블'!$H$13+'수학 표준점수 테이블'!$H$16,0))</f>
        <v>131</v>
      </c>
      <c r="K25" s="105">
        <f>IF(OR($B25-K$5&gt;74, $B25-K$5=73, $B25-K$5=1, $B25-K$5&lt;0),"",ROUND(($B25-K$5)*'수학 표준점수 테이블'!$H$10+K$5*'수학 표준점수 테이블'!$H$13+'수학 표준점수 테이블'!$H$16,0))</f>
        <v>131</v>
      </c>
      <c r="L25" s="105">
        <f>IF(OR($B25-L$5&gt;74, $B25-L$5=73, $B25-L$5=1, $B25-L$5&lt;0),"",ROUND(($B25-L$5)*'수학 표준점수 테이블'!$H$10+L$5*'수학 표준점수 테이블'!$H$13+'수학 표준점수 테이블'!$H$16,0))</f>
        <v>131</v>
      </c>
      <c r="M25" s="105">
        <f>IF(OR($B25-M$5&gt;74, $B25-M$5=73, $B25-M$5=1, $B25-M$5&lt;0),"",ROUND(($B25-M$5)*'수학 표준점수 테이블'!$H$10+M$5*'수학 표준점수 테이블'!$H$13+'수학 표준점수 테이블'!$H$16,0))</f>
        <v>131</v>
      </c>
      <c r="N25" s="105">
        <f>IF(OR($B25-N$5&gt;74, $B25-N$5=73, $B25-N$5=1, $B25-N$5&lt;0),"",ROUND(($B25-N$5)*'수학 표준점수 테이블'!$H$10+N$5*'수학 표준점수 테이블'!$H$13+'수학 표준점수 테이블'!$H$16,0))</f>
        <v>131</v>
      </c>
      <c r="O25" s="105">
        <f>IF(OR($B25-O$5&gt;74, $B25-O$5=73, $B25-O$5=1, $B25-O$5&lt;0),"",ROUND(($B25-O$5)*'수학 표준점수 테이블'!$H$10+O$5*'수학 표준점수 테이블'!$H$13+'수학 표준점수 테이블'!$H$16,0))</f>
        <v>131</v>
      </c>
      <c r="P25" s="105">
        <f>IF(OR($B25-P$5&gt;74, $B25-P$5=73, $B25-P$5=1, $B25-P$5&lt;0),"",ROUND(($B25-P$5)*'수학 표준점수 테이블'!$H$10+P$5*'수학 표준점수 테이블'!$H$13+'수학 표준점수 테이블'!$H$16,0))</f>
        <v>131</v>
      </c>
      <c r="Q25" s="105">
        <f>IF(OR($B25-Q$5&gt;74, $B25-Q$5=73, $B25-Q$5=1, $B25-Q$5&lt;0),"",ROUND(($B25-Q$5)*'수학 표준점수 테이블'!$H$10+Q$5*'수학 표준점수 테이블'!$H$13+'수학 표준점수 테이블'!$H$16,0))</f>
        <v>131</v>
      </c>
      <c r="R25" s="105">
        <f>IF(OR($B25-R$5&gt;74, $B25-R$5=73, $B25-R$5=1, $B25-R$5&lt;0),"",ROUND(($B25-R$5)*'수학 표준점수 테이블'!$H$10+R$5*'수학 표준점수 테이블'!$H$13+'수학 표준점수 테이블'!$H$16,0))</f>
        <v>130</v>
      </c>
      <c r="S25" s="105">
        <f>IF(OR($B25-S$5&gt;74, $B25-S$5=73, $B25-S$5=1, $B25-S$5&lt;0),"",ROUND(($B25-S$5)*'수학 표준점수 테이블'!$H$10+S$5*'수학 표준점수 테이블'!$H$13+'수학 표준점수 테이블'!$H$16,0))</f>
        <v>130</v>
      </c>
      <c r="T25" s="105" t="str">
        <f>IF(OR($B25-T$5&gt;74, $B25-T$5=73, $B25-T$5=1, $B25-T$5&lt;0),"",ROUND(($B25-T$5)*'수학 표준점수 테이블'!$H$10+T$5*'수학 표준점수 테이블'!$H$13+'수학 표준점수 테이블'!$H$16,0))</f>
        <v/>
      </c>
      <c r="U25" s="105">
        <f>IF(OR($B25-U$5&gt;74, $B25-U$5=73, $B25-U$5=1, $B25-U$5&lt;0),"",ROUND(($B25-U$5)*'수학 표준점수 테이블'!$H$10+U$5*'수학 표준점수 테이블'!$H$13+'수학 표준점수 테이블'!$H$16,0))</f>
        <v>130</v>
      </c>
      <c r="V25" s="105" t="str">
        <f>IF(OR($B25-V$5&gt;74, $B25-V$5=73, $B25-V$5=1, $B25-V$5&lt;0),"",ROUND(($B25-V$5)*'수학 표준점수 테이블'!$H$10+V$5*'수학 표준점수 테이블'!$H$13+'수학 표준점수 테이블'!$H$16,0))</f>
        <v/>
      </c>
      <c r="W25" s="105" t="str">
        <f>IF(OR($B25-W$5&gt;74, $B25-W$5=73, $B25-W$5=1, $B25-W$5&lt;0),"",ROUND(($B25-W$5)*'수학 표준점수 테이블'!$H$10+W$5*'수학 표준점수 테이블'!$H$13+'수학 표준점수 테이블'!$H$16,0))</f>
        <v/>
      </c>
      <c r="X25" s="105" t="str">
        <f>IF(OR($B25-X$5&gt;74, $B25-X$5=73, $B25-X$5=1, $B25-X$5&lt;0),"",ROUND(($B25-X$5)*'수학 표준점수 테이블'!$H$10+X$5*'수학 표준점수 테이블'!$H$13+'수학 표준점수 테이블'!$H$16,0))</f>
        <v/>
      </c>
      <c r="Y25" s="105" t="str">
        <f>IF(OR($B25-Y$5&gt;74, $B25-Y$5=73, $B25-Y$5=1, $B25-Y$5&lt;0),"",ROUND(($B25-Y$5)*'수학 표준점수 테이블'!$H$10+Y$5*'수학 표준점수 테이블'!$H$13+'수학 표준점수 테이블'!$H$16,0))</f>
        <v/>
      </c>
      <c r="Z25" s="105" t="str">
        <f>IF(OR($B25-Z$5&gt;74, $B25-Z$5=73, $B25-Z$5=1, $B25-Z$5&lt;0),"",ROUND(($B25-Z$5)*'수학 표준점수 테이블'!$H$10+Z$5*'수학 표준점수 테이블'!$H$13+'수학 표준점수 테이블'!$H$16,0))</f>
        <v/>
      </c>
      <c r="AA25" s="112" t="str">
        <f>IF(OR($B25-AA$5&gt;74, $B25-AA$5=73, $B25-AA$5=1, $B25-AA$5&lt;0),"",ROUND(($B25-AA$5)*'수학 표준점수 테이블'!$H$10+AA$5*'수학 표준점수 테이블'!$H$13+'수학 표준점수 테이블'!$H$16,0))</f>
        <v/>
      </c>
      <c r="AB25" s="34"/>
      <c r="AC25" s="34">
        <f t="shared" si="1"/>
        <v>130</v>
      </c>
      <c r="AD25" s="34">
        <f t="shared" si="2"/>
        <v>132</v>
      </c>
      <c r="AE25" s="37" t="str">
        <f t="shared" si="3"/>
        <v>130 ~ 132</v>
      </c>
      <c r="AF25" s="37">
        <f t="shared" si="4"/>
        <v>2</v>
      </c>
      <c r="AG25" s="37">
        <f t="shared" si="4"/>
        <v>2</v>
      </c>
      <c r="AH25" s="37">
        <f t="shared" si="5"/>
        <v>2</v>
      </c>
      <c r="AI25" s="194" t="str">
        <f t="shared" si="0"/>
        <v>2등급</v>
      </c>
      <c r="AJ25" s="32" t="e">
        <f>IF(AC25=AD25,VLOOKUP(AE25,'인원 입력 기능'!$B$5:$F$102,6,0), VLOOKUP(AC25,'인원 입력 기능'!$B$5:$F$102,6,0)&amp;" ~ "&amp;VLOOKUP(AD25,'인원 입력 기능'!$B$5:$F$102,6,0))</f>
        <v>#REF!</v>
      </c>
    </row>
    <row r="26" spans="1:36">
      <c r="A26" s="16"/>
      <c r="B26" s="187">
        <v>80</v>
      </c>
      <c r="C26" s="113">
        <f>IF(OR($B26-C$5&gt;74, $B26-C$5=73, $B26-C$5=1, $B26-C$5&lt;0),"",ROUND(($B26-C$5)*'수학 표준점수 테이블'!$H$10+C$5*'수학 표준점수 테이블'!$H$13+'수학 표준점수 테이블'!$H$16,0))</f>
        <v>131</v>
      </c>
      <c r="D26" s="101">
        <f>IF(OR($B26-D$5&gt;74, $B26-D$5=73, $B26-D$5=1, $B26-D$5&lt;0),"",ROUND(($B26-D$5)*'수학 표준점수 테이블'!$H$10+D$5*'수학 표준점수 테이블'!$H$13+'수학 표준점수 테이블'!$H$16,0))</f>
        <v>131</v>
      </c>
      <c r="E26" s="101">
        <f>IF(OR($B26-E$5&gt;74, $B26-E$5=73, $B26-E$5=1, $B26-E$5&lt;0),"",ROUND(($B26-E$5)*'수학 표준점수 테이블'!$H$10+E$5*'수학 표준점수 테이블'!$H$13+'수학 표준점수 테이블'!$H$16,0))</f>
        <v>131</v>
      </c>
      <c r="F26" s="101">
        <f>IF(OR($B26-F$5&gt;74, $B26-F$5=73, $B26-F$5=1, $B26-F$5&lt;0),"",ROUND(($B26-F$5)*'수학 표준점수 테이블'!$H$10+F$5*'수학 표준점수 테이블'!$H$13+'수학 표준점수 테이블'!$H$16,0))</f>
        <v>131</v>
      </c>
      <c r="G26" s="101">
        <f>IF(OR($B26-G$5&gt;74, $B26-G$5=73, $B26-G$5=1, $B26-G$5&lt;0),"",ROUND(($B26-G$5)*'수학 표준점수 테이블'!$H$10+G$5*'수학 표준점수 테이블'!$H$13+'수학 표준점수 테이블'!$H$16,0))</f>
        <v>131</v>
      </c>
      <c r="H26" s="101">
        <f>IF(OR($B26-H$5&gt;74, $B26-H$5=73, $B26-H$5=1, $B26-H$5&lt;0),"",ROUND(($B26-H$5)*'수학 표준점수 테이블'!$H$10+H$5*'수학 표준점수 테이블'!$H$13+'수학 표준점수 테이블'!$H$16,0))</f>
        <v>131</v>
      </c>
      <c r="I26" s="101">
        <f>IF(OR($B26-I$5&gt;74, $B26-I$5=73, $B26-I$5=1, $B26-I$5&lt;0),"",ROUND(($B26-I$5)*'수학 표준점수 테이블'!$H$10+I$5*'수학 표준점수 테이블'!$H$13+'수학 표준점수 테이블'!$H$16,0))</f>
        <v>130</v>
      </c>
      <c r="J26" s="101">
        <f>IF(OR($B26-J$5&gt;74, $B26-J$5=73, $B26-J$5=1, $B26-J$5&lt;0),"",ROUND(($B26-J$5)*'수학 표준점수 테이블'!$H$10+J$5*'수학 표준점수 테이블'!$H$13+'수학 표준점수 테이블'!$H$16,0))</f>
        <v>130</v>
      </c>
      <c r="K26" s="101">
        <f>IF(OR($B26-K$5&gt;74, $B26-K$5=73, $B26-K$5=1, $B26-K$5&lt;0),"",ROUND(($B26-K$5)*'수학 표준점수 테이블'!$H$10+K$5*'수학 표준점수 테이블'!$H$13+'수학 표준점수 테이블'!$H$16,0))</f>
        <v>130</v>
      </c>
      <c r="L26" s="101">
        <f>IF(OR($B26-L$5&gt;74, $B26-L$5=73, $B26-L$5=1, $B26-L$5&lt;0),"",ROUND(($B26-L$5)*'수학 표준점수 테이블'!$H$10+L$5*'수학 표준점수 테이블'!$H$13+'수학 표준점수 테이블'!$H$16,0))</f>
        <v>130</v>
      </c>
      <c r="M26" s="101">
        <f>IF(OR($B26-M$5&gt;74, $B26-M$5=73, $B26-M$5=1, $B26-M$5&lt;0),"",ROUND(($B26-M$5)*'수학 표준점수 테이블'!$H$10+M$5*'수학 표준점수 테이블'!$H$13+'수학 표준점수 테이블'!$H$16,0))</f>
        <v>130</v>
      </c>
      <c r="N26" s="101">
        <f>IF(OR($B26-N$5&gt;74, $B26-N$5=73, $B26-N$5=1, $B26-N$5&lt;0),"",ROUND(($B26-N$5)*'수학 표준점수 테이블'!$H$10+N$5*'수학 표준점수 테이블'!$H$13+'수학 표준점수 테이블'!$H$16,0))</f>
        <v>130</v>
      </c>
      <c r="O26" s="101">
        <f>IF(OR($B26-O$5&gt;74, $B26-O$5=73, $B26-O$5=1, $B26-O$5&lt;0),"",ROUND(($B26-O$5)*'수학 표준점수 테이블'!$H$10+O$5*'수학 표준점수 테이블'!$H$13+'수학 표준점수 테이블'!$H$16,0))</f>
        <v>130</v>
      </c>
      <c r="P26" s="101">
        <f>IF(OR($B26-P$5&gt;74, $B26-P$5=73, $B26-P$5=1, $B26-P$5&lt;0),"",ROUND(($B26-P$5)*'수학 표준점수 테이블'!$H$10+P$5*'수학 표준점수 테이블'!$H$13+'수학 표준점수 테이블'!$H$16,0))</f>
        <v>130</v>
      </c>
      <c r="Q26" s="101">
        <f>IF(OR($B26-Q$5&gt;74, $B26-Q$5=73, $B26-Q$5=1, $B26-Q$5&lt;0),"",ROUND(($B26-Q$5)*'수학 표준점수 테이블'!$H$10+Q$5*'수학 표준점수 테이블'!$H$13+'수학 표준점수 테이블'!$H$16,0))</f>
        <v>130</v>
      </c>
      <c r="R26" s="101">
        <f>IF(OR($B26-R$5&gt;74, $B26-R$5=73, $B26-R$5=1, $B26-R$5&lt;0),"",ROUND(($B26-R$5)*'수학 표준점수 테이블'!$H$10+R$5*'수학 표준점수 테이블'!$H$13+'수학 표준점수 테이블'!$H$16,0))</f>
        <v>130</v>
      </c>
      <c r="S26" s="101">
        <f>IF(OR($B26-S$5&gt;74, $B26-S$5=73, $B26-S$5=1, $B26-S$5&lt;0),"",ROUND(($B26-S$5)*'수학 표준점수 테이블'!$H$10+S$5*'수학 표준점수 테이블'!$H$13+'수학 표준점수 테이블'!$H$16,0))</f>
        <v>130</v>
      </c>
      <c r="T26" s="101">
        <f>IF(OR($B26-T$5&gt;74, $B26-T$5=73, $B26-T$5=1, $B26-T$5&lt;0),"",ROUND(($B26-T$5)*'수학 표준점수 테이블'!$H$10+T$5*'수학 표준점수 테이블'!$H$13+'수학 표준점수 테이블'!$H$16,0))</f>
        <v>129</v>
      </c>
      <c r="U26" s="101" t="str">
        <f>IF(OR($B26-U$5&gt;74, $B26-U$5=73, $B26-U$5=1, $B26-U$5&lt;0),"",ROUND(($B26-U$5)*'수학 표준점수 테이블'!$H$10+U$5*'수학 표준점수 테이블'!$H$13+'수학 표준점수 테이블'!$H$16,0))</f>
        <v/>
      </c>
      <c r="V26" s="101">
        <f>IF(OR($B26-V$5&gt;74, $B26-V$5=73, $B26-V$5=1, $B26-V$5&lt;0),"",ROUND(($B26-V$5)*'수학 표준점수 테이블'!$H$10+V$5*'수학 표준점수 테이블'!$H$13+'수학 표준점수 테이블'!$H$16,0))</f>
        <v>129</v>
      </c>
      <c r="W26" s="101" t="str">
        <f>IF(OR($B26-W$5&gt;74, $B26-W$5=73, $B26-W$5=1, $B26-W$5&lt;0),"",ROUND(($B26-W$5)*'수학 표준점수 테이블'!$H$10+W$5*'수학 표준점수 테이블'!$H$13+'수학 표준점수 테이블'!$H$16,0))</f>
        <v/>
      </c>
      <c r="X26" s="101" t="str">
        <f>IF(OR($B26-X$5&gt;74, $B26-X$5=73, $B26-X$5=1, $B26-X$5&lt;0),"",ROUND(($B26-X$5)*'수학 표준점수 테이블'!$H$10+X$5*'수학 표준점수 테이블'!$H$13+'수학 표준점수 테이블'!$H$16,0))</f>
        <v/>
      </c>
      <c r="Y26" s="101" t="str">
        <f>IF(OR($B26-Y$5&gt;74, $B26-Y$5=73, $B26-Y$5=1, $B26-Y$5&lt;0),"",ROUND(($B26-Y$5)*'수학 표준점수 테이블'!$H$10+Y$5*'수학 표준점수 테이블'!$H$13+'수학 표준점수 테이블'!$H$16,0))</f>
        <v/>
      </c>
      <c r="Z26" s="101" t="str">
        <f>IF(OR($B26-Z$5&gt;74, $B26-Z$5=73, $B26-Z$5=1, $B26-Z$5&lt;0),"",ROUND(($B26-Z$5)*'수학 표준점수 테이블'!$H$10+Z$5*'수학 표준점수 테이블'!$H$13+'수학 표준점수 테이블'!$H$16,0))</f>
        <v/>
      </c>
      <c r="AA26" s="108" t="str">
        <f>IF(OR($B26-AA$5&gt;74, $B26-AA$5=73, $B26-AA$5=1, $B26-AA$5&lt;0),"",ROUND(($B26-AA$5)*'수학 표준점수 테이블'!$H$10+AA$5*'수학 표준점수 테이블'!$H$13+'수학 표준점수 테이블'!$H$16,0))</f>
        <v/>
      </c>
      <c r="AB26" s="34"/>
      <c r="AC26" s="34">
        <f t="shared" si="1"/>
        <v>129</v>
      </c>
      <c r="AD26" s="34">
        <f t="shared" si="2"/>
        <v>131</v>
      </c>
      <c r="AE26" s="37" t="str">
        <f t="shared" si="3"/>
        <v>129 ~ 131</v>
      </c>
      <c r="AF26" s="37">
        <f t="shared" si="4"/>
        <v>2</v>
      </c>
      <c r="AG26" s="37">
        <f t="shared" si="4"/>
        <v>2</v>
      </c>
      <c r="AH26" s="37">
        <f t="shared" si="5"/>
        <v>2</v>
      </c>
      <c r="AI26" s="194" t="str">
        <f t="shared" si="0"/>
        <v>2등급</v>
      </c>
      <c r="AJ26" s="32" t="e">
        <f>IF(AC26=AD26,VLOOKUP(AE26,'인원 입력 기능'!$B$5:$F$102,6,0), VLOOKUP(AC26,'인원 입력 기능'!$B$5:$F$102,6,0)&amp;" ~ "&amp;VLOOKUP(AD26,'인원 입력 기능'!$B$5:$F$102,6,0))</f>
        <v>#REF!</v>
      </c>
    </row>
    <row r="27" spans="1:36">
      <c r="A27" s="16"/>
      <c r="B27" s="187">
        <v>79</v>
      </c>
      <c r="C27" s="113">
        <f>IF(OR($B27-C$5&gt;74, $B27-C$5=73, $B27-C$5=1, $B27-C$5&lt;0),"",ROUND(($B27-C$5)*'수학 표준점수 테이블'!$H$10+C$5*'수학 표준점수 테이블'!$H$13+'수학 표준점수 테이블'!$H$16,0))</f>
        <v>130</v>
      </c>
      <c r="D27" s="101">
        <f>IF(OR($B27-D$5&gt;74, $B27-D$5=73, $B27-D$5=1, $B27-D$5&lt;0),"",ROUND(($B27-D$5)*'수학 표준점수 테이블'!$H$10+D$5*'수학 표준점수 테이블'!$H$13+'수학 표준점수 테이블'!$H$16,0))</f>
        <v>130</v>
      </c>
      <c r="E27" s="101">
        <f>IF(OR($B27-E$5&gt;74, $B27-E$5=73, $B27-E$5=1, $B27-E$5&lt;0),"",ROUND(($B27-E$5)*'수학 표준점수 테이블'!$H$10+E$5*'수학 표준점수 테이블'!$H$13+'수학 표준점수 테이블'!$H$16,0))</f>
        <v>130</v>
      </c>
      <c r="F27" s="101">
        <f>IF(OR($B27-F$5&gt;74, $B27-F$5=73, $B27-F$5=1, $B27-F$5&lt;0),"",ROUND(($B27-F$5)*'수학 표준점수 테이블'!$H$10+F$5*'수학 표준점수 테이블'!$H$13+'수학 표준점수 테이블'!$H$16,0))</f>
        <v>130</v>
      </c>
      <c r="G27" s="101">
        <f>IF(OR($B27-G$5&gt;74, $B27-G$5=73, $B27-G$5=1, $B27-G$5&lt;0),"",ROUND(($B27-G$5)*'수학 표준점수 테이블'!$H$10+G$5*'수학 표준점수 테이블'!$H$13+'수학 표준점수 테이블'!$H$16,0))</f>
        <v>130</v>
      </c>
      <c r="H27" s="101">
        <f>IF(OR($B27-H$5&gt;74, $B27-H$5=73, $B27-H$5=1, $B27-H$5&lt;0),"",ROUND(($B27-H$5)*'수학 표준점수 테이블'!$H$10+H$5*'수학 표준점수 테이블'!$H$13+'수학 표준점수 테이블'!$H$16,0))</f>
        <v>130</v>
      </c>
      <c r="I27" s="101">
        <f>IF(OR($B27-I$5&gt;74, $B27-I$5=73, $B27-I$5=1, $B27-I$5&lt;0),"",ROUND(($B27-I$5)*'수학 표준점수 테이블'!$H$10+I$5*'수학 표준점수 테이블'!$H$13+'수학 표준점수 테이블'!$H$16,0))</f>
        <v>130</v>
      </c>
      <c r="J27" s="101">
        <f>IF(OR($B27-J$5&gt;74, $B27-J$5=73, $B27-J$5=1, $B27-J$5&lt;0),"",ROUND(($B27-J$5)*'수학 표준점수 테이블'!$H$10+J$5*'수학 표준점수 테이블'!$H$13+'수학 표준점수 테이블'!$H$16,0))</f>
        <v>130</v>
      </c>
      <c r="K27" s="101">
        <f>IF(OR($B27-K$5&gt;74, $B27-K$5=73, $B27-K$5=1, $B27-K$5&lt;0),"",ROUND(($B27-K$5)*'수학 표준점수 테이블'!$H$10+K$5*'수학 표준점수 테이블'!$H$13+'수학 표준점수 테이블'!$H$16,0))</f>
        <v>129</v>
      </c>
      <c r="L27" s="101">
        <f>IF(OR($B27-L$5&gt;74, $B27-L$5=73, $B27-L$5=1, $B27-L$5&lt;0),"",ROUND(($B27-L$5)*'수학 표준점수 테이블'!$H$10+L$5*'수학 표준점수 테이블'!$H$13+'수학 표준점수 테이블'!$H$16,0))</f>
        <v>129</v>
      </c>
      <c r="M27" s="101">
        <f>IF(OR($B27-M$5&gt;74, $B27-M$5=73, $B27-M$5=1, $B27-M$5&lt;0),"",ROUND(($B27-M$5)*'수학 표준점수 테이블'!$H$10+M$5*'수학 표준점수 테이블'!$H$13+'수학 표준점수 테이블'!$H$16,0))</f>
        <v>129</v>
      </c>
      <c r="N27" s="101">
        <f>IF(OR($B27-N$5&gt;74, $B27-N$5=73, $B27-N$5=1, $B27-N$5&lt;0),"",ROUND(($B27-N$5)*'수학 표준점수 테이블'!$H$10+N$5*'수학 표준점수 테이블'!$H$13+'수학 표준점수 테이블'!$H$16,0))</f>
        <v>129</v>
      </c>
      <c r="O27" s="101">
        <f>IF(OR($B27-O$5&gt;74, $B27-O$5=73, $B27-O$5=1, $B27-O$5&lt;0),"",ROUND(($B27-O$5)*'수학 표준점수 테이블'!$H$10+O$5*'수학 표준점수 테이블'!$H$13+'수학 표준점수 테이블'!$H$16,0))</f>
        <v>129</v>
      </c>
      <c r="P27" s="101">
        <f>IF(OR($B27-P$5&gt;74, $B27-P$5=73, $B27-P$5=1, $B27-P$5&lt;0),"",ROUND(($B27-P$5)*'수학 표준점수 테이블'!$H$10+P$5*'수학 표준점수 테이블'!$H$13+'수학 표준점수 테이블'!$H$16,0))</f>
        <v>129</v>
      </c>
      <c r="Q27" s="101">
        <f>IF(OR($B27-Q$5&gt;74, $B27-Q$5=73, $B27-Q$5=1, $B27-Q$5&lt;0),"",ROUND(($B27-Q$5)*'수학 표준점수 테이블'!$H$10+Q$5*'수학 표준점수 테이블'!$H$13+'수학 표준점수 테이블'!$H$16,0))</f>
        <v>129</v>
      </c>
      <c r="R27" s="101">
        <f>IF(OR($B27-R$5&gt;74, $B27-R$5=73, $B27-R$5=1, $B27-R$5&lt;0),"",ROUND(($B27-R$5)*'수학 표준점수 테이블'!$H$10+R$5*'수학 표준점수 테이블'!$H$13+'수학 표준점수 테이블'!$H$16,0))</f>
        <v>129</v>
      </c>
      <c r="S27" s="101">
        <f>IF(OR($B27-S$5&gt;74, $B27-S$5=73, $B27-S$5=1, $B27-S$5&lt;0),"",ROUND(($B27-S$5)*'수학 표준점수 테이블'!$H$10+S$5*'수학 표준점수 테이블'!$H$13+'수학 표준점수 테이블'!$H$16,0))</f>
        <v>129</v>
      </c>
      <c r="T27" s="101">
        <f>IF(OR($B27-T$5&gt;74, $B27-T$5=73, $B27-T$5=1, $B27-T$5&lt;0),"",ROUND(($B27-T$5)*'수학 표준점수 테이블'!$H$10+T$5*'수학 표준점수 테이블'!$H$13+'수학 표준점수 테이블'!$H$16,0))</f>
        <v>129</v>
      </c>
      <c r="U27" s="101">
        <f>IF(OR($B27-U$5&gt;74, $B27-U$5=73, $B27-U$5=1, $B27-U$5&lt;0),"",ROUND(($B27-U$5)*'수학 표준점수 테이블'!$H$10+U$5*'수학 표준점수 테이블'!$H$13+'수학 표준점수 테이블'!$H$16,0))</f>
        <v>129</v>
      </c>
      <c r="V27" s="101" t="str">
        <f>IF(OR($B27-V$5&gt;74, $B27-V$5=73, $B27-V$5=1, $B27-V$5&lt;0),"",ROUND(($B27-V$5)*'수학 표준점수 테이블'!$H$10+V$5*'수학 표준점수 테이블'!$H$13+'수학 표준점수 테이블'!$H$16,0))</f>
        <v/>
      </c>
      <c r="W27" s="101">
        <f>IF(OR($B27-W$5&gt;74, $B27-W$5=73, $B27-W$5=1, $B27-W$5&lt;0),"",ROUND(($B27-W$5)*'수학 표준점수 테이블'!$H$10+W$5*'수학 표준점수 테이블'!$H$13+'수학 표준점수 테이블'!$H$16,0))</f>
        <v>128</v>
      </c>
      <c r="X27" s="101" t="str">
        <f>IF(OR($B27-X$5&gt;74, $B27-X$5=73, $B27-X$5=1, $B27-X$5&lt;0),"",ROUND(($B27-X$5)*'수학 표준점수 테이블'!$H$10+X$5*'수학 표준점수 테이블'!$H$13+'수학 표준점수 테이블'!$H$16,0))</f>
        <v/>
      </c>
      <c r="Y27" s="101" t="str">
        <f>IF(OR($B27-Y$5&gt;74, $B27-Y$5=73, $B27-Y$5=1, $B27-Y$5&lt;0),"",ROUND(($B27-Y$5)*'수학 표준점수 테이블'!$H$10+Y$5*'수학 표준점수 테이블'!$H$13+'수학 표준점수 테이블'!$H$16,0))</f>
        <v/>
      </c>
      <c r="Z27" s="101" t="str">
        <f>IF(OR($B27-Z$5&gt;74, $B27-Z$5=73, $B27-Z$5=1, $B27-Z$5&lt;0),"",ROUND(($B27-Z$5)*'수학 표준점수 테이블'!$H$10+Z$5*'수학 표준점수 테이블'!$H$13+'수학 표준점수 테이블'!$H$16,0))</f>
        <v/>
      </c>
      <c r="AA27" s="108" t="str">
        <f>IF(OR($B27-AA$5&gt;74, $B27-AA$5=73, $B27-AA$5=1, $B27-AA$5&lt;0),"",ROUND(($B27-AA$5)*'수학 표준점수 테이블'!$H$10+AA$5*'수학 표준점수 테이블'!$H$13+'수학 표준점수 테이블'!$H$16,0))</f>
        <v/>
      </c>
      <c r="AB27" s="34"/>
      <c r="AC27" s="34">
        <f t="shared" si="1"/>
        <v>128</v>
      </c>
      <c r="AD27" s="34">
        <f t="shared" si="2"/>
        <v>130</v>
      </c>
      <c r="AE27" s="37" t="str">
        <f t="shared" si="3"/>
        <v>128 ~ 130</v>
      </c>
      <c r="AF27" s="37">
        <f t="shared" si="4"/>
        <v>2</v>
      </c>
      <c r="AG27" s="37">
        <f t="shared" si="4"/>
        <v>2</v>
      </c>
      <c r="AH27" s="37">
        <f t="shared" si="5"/>
        <v>2</v>
      </c>
      <c r="AI27" s="194" t="str">
        <f t="shared" si="0"/>
        <v>2등급</v>
      </c>
      <c r="AJ27" s="32" t="e">
        <f>IF(AC27=AD27,VLOOKUP(AE27,'인원 입력 기능'!$B$5:$F$102,6,0), VLOOKUP(AC27,'인원 입력 기능'!$B$5:$F$102,6,0)&amp;" ~ "&amp;VLOOKUP(AD27,'인원 입력 기능'!$B$5:$F$102,6,0))</f>
        <v>#REF!</v>
      </c>
    </row>
    <row r="28" spans="1:36">
      <c r="A28" s="16"/>
      <c r="B28" s="187">
        <v>78</v>
      </c>
      <c r="C28" s="113">
        <f>IF(OR($B28-C$5&gt;74, $B28-C$5=73, $B28-C$5=1, $B28-C$5&lt;0),"",ROUND(($B28-C$5)*'수학 표준점수 테이블'!$H$10+C$5*'수학 표준점수 테이블'!$H$13+'수학 표준점수 테이블'!$H$16,0))</f>
        <v>129</v>
      </c>
      <c r="D28" s="101">
        <f>IF(OR($B28-D$5&gt;74, $B28-D$5=73, $B28-D$5=1, $B28-D$5&lt;0),"",ROUND(($B28-D$5)*'수학 표준점수 테이블'!$H$10+D$5*'수학 표준점수 테이블'!$H$13+'수학 표준점수 테이블'!$H$16,0))</f>
        <v>129</v>
      </c>
      <c r="E28" s="101">
        <f>IF(OR($B28-E$5&gt;74, $B28-E$5=73, $B28-E$5=1, $B28-E$5&lt;0),"",ROUND(($B28-E$5)*'수학 표준점수 테이블'!$H$10+E$5*'수학 표준점수 테이블'!$H$13+'수학 표준점수 테이블'!$H$16,0))</f>
        <v>129</v>
      </c>
      <c r="F28" s="101">
        <f>IF(OR($B28-F$5&gt;74, $B28-F$5=73, $B28-F$5=1, $B28-F$5&lt;0),"",ROUND(($B28-F$5)*'수학 표준점수 테이블'!$H$10+F$5*'수학 표준점수 테이블'!$H$13+'수학 표준점수 테이블'!$H$16,0))</f>
        <v>129</v>
      </c>
      <c r="G28" s="101">
        <f>IF(OR($B28-G$5&gt;74, $B28-G$5=73, $B28-G$5=1, $B28-G$5&lt;0),"",ROUND(($B28-G$5)*'수학 표준점수 테이블'!$H$10+G$5*'수학 표준점수 테이블'!$H$13+'수학 표준점수 테이블'!$H$16,0))</f>
        <v>129</v>
      </c>
      <c r="H28" s="101">
        <f>IF(OR($B28-H$5&gt;74, $B28-H$5=73, $B28-H$5=1, $B28-H$5&lt;0),"",ROUND(($B28-H$5)*'수학 표준점수 테이블'!$H$10+H$5*'수학 표준점수 테이블'!$H$13+'수학 표준점수 테이블'!$H$16,0))</f>
        <v>129</v>
      </c>
      <c r="I28" s="101">
        <f>IF(OR($B28-I$5&gt;74, $B28-I$5=73, $B28-I$5=1, $B28-I$5&lt;0),"",ROUND(($B28-I$5)*'수학 표준점수 테이블'!$H$10+I$5*'수학 표준점수 테이블'!$H$13+'수학 표준점수 테이블'!$H$16,0))</f>
        <v>129</v>
      </c>
      <c r="J28" s="101">
        <f>IF(OR($B28-J$5&gt;74, $B28-J$5=73, $B28-J$5=1, $B28-J$5&lt;0),"",ROUND(($B28-J$5)*'수학 표준점수 테이블'!$H$10+J$5*'수학 표준점수 테이블'!$H$13+'수학 표준점수 테이블'!$H$16,0))</f>
        <v>129</v>
      </c>
      <c r="K28" s="101">
        <f>IF(OR($B28-K$5&gt;74, $B28-K$5=73, $B28-K$5=1, $B28-K$5&lt;0),"",ROUND(($B28-K$5)*'수학 표준점수 테이블'!$H$10+K$5*'수학 표준점수 테이블'!$H$13+'수학 표준점수 테이블'!$H$16,0))</f>
        <v>129</v>
      </c>
      <c r="L28" s="101">
        <f>IF(OR($B28-L$5&gt;74, $B28-L$5=73, $B28-L$5=1, $B28-L$5&lt;0),"",ROUND(($B28-L$5)*'수학 표준점수 테이블'!$H$10+L$5*'수학 표준점수 테이블'!$H$13+'수학 표준점수 테이블'!$H$16,0))</f>
        <v>129</v>
      </c>
      <c r="M28" s="101">
        <f>IF(OR($B28-M$5&gt;74, $B28-M$5=73, $B28-M$5=1, $B28-M$5&lt;0),"",ROUND(($B28-M$5)*'수학 표준점수 테이블'!$H$10+M$5*'수학 표준점수 테이블'!$H$13+'수학 표준점수 테이블'!$H$16,0))</f>
        <v>128</v>
      </c>
      <c r="N28" s="101">
        <f>IF(OR($B28-N$5&gt;74, $B28-N$5=73, $B28-N$5=1, $B28-N$5&lt;0),"",ROUND(($B28-N$5)*'수학 표준점수 테이블'!$H$10+N$5*'수학 표준점수 테이블'!$H$13+'수학 표준점수 테이블'!$H$16,0))</f>
        <v>128</v>
      </c>
      <c r="O28" s="101">
        <f>IF(OR($B28-O$5&gt;74, $B28-O$5=73, $B28-O$5=1, $B28-O$5&lt;0),"",ROUND(($B28-O$5)*'수학 표준점수 테이블'!$H$10+O$5*'수학 표준점수 테이블'!$H$13+'수학 표준점수 테이블'!$H$16,0))</f>
        <v>128</v>
      </c>
      <c r="P28" s="101">
        <f>IF(OR($B28-P$5&gt;74, $B28-P$5=73, $B28-P$5=1, $B28-P$5&lt;0),"",ROUND(($B28-P$5)*'수학 표준점수 테이블'!$H$10+P$5*'수학 표준점수 테이블'!$H$13+'수학 표준점수 테이블'!$H$16,0))</f>
        <v>128</v>
      </c>
      <c r="Q28" s="101">
        <f>IF(OR($B28-Q$5&gt;74, $B28-Q$5=73, $B28-Q$5=1, $B28-Q$5&lt;0),"",ROUND(($B28-Q$5)*'수학 표준점수 테이블'!$H$10+Q$5*'수학 표준점수 테이블'!$H$13+'수학 표준점수 테이블'!$H$16,0))</f>
        <v>128</v>
      </c>
      <c r="R28" s="101">
        <f>IF(OR($B28-R$5&gt;74, $B28-R$5=73, $B28-R$5=1, $B28-R$5&lt;0),"",ROUND(($B28-R$5)*'수학 표준점수 테이블'!$H$10+R$5*'수학 표준점수 테이블'!$H$13+'수학 표준점수 테이블'!$H$16,0))</f>
        <v>128</v>
      </c>
      <c r="S28" s="101">
        <f>IF(OR($B28-S$5&gt;74, $B28-S$5=73, $B28-S$5=1, $B28-S$5&lt;0),"",ROUND(($B28-S$5)*'수학 표준점수 테이블'!$H$10+S$5*'수학 표준점수 테이블'!$H$13+'수학 표준점수 테이블'!$H$16,0))</f>
        <v>128</v>
      </c>
      <c r="T28" s="101">
        <f>IF(OR($B28-T$5&gt;74, $B28-T$5=73, $B28-T$5=1, $B28-T$5&lt;0),"",ROUND(($B28-T$5)*'수학 표준점수 테이블'!$H$10+T$5*'수학 표준점수 테이블'!$H$13+'수학 표준점수 테이블'!$H$16,0))</f>
        <v>128</v>
      </c>
      <c r="U28" s="101">
        <f>IF(OR($B28-U$5&gt;74, $B28-U$5=73, $B28-U$5=1, $B28-U$5&lt;0),"",ROUND(($B28-U$5)*'수학 표준점수 테이블'!$H$10+U$5*'수학 표준점수 테이블'!$H$13+'수학 표준점수 테이블'!$H$16,0))</f>
        <v>128</v>
      </c>
      <c r="V28" s="101">
        <f>IF(OR($B28-V$5&gt;74, $B28-V$5=73, $B28-V$5=1, $B28-V$5&lt;0),"",ROUND(($B28-V$5)*'수학 표준점수 테이블'!$H$10+V$5*'수학 표준점수 테이블'!$H$13+'수학 표준점수 테이블'!$H$16,0))</f>
        <v>128</v>
      </c>
      <c r="W28" s="101" t="str">
        <f>IF(OR($B28-W$5&gt;74, $B28-W$5=73, $B28-W$5=1, $B28-W$5&lt;0),"",ROUND(($B28-W$5)*'수학 표준점수 테이블'!$H$10+W$5*'수학 표준점수 테이블'!$H$13+'수학 표준점수 테이블'!$H$16,0))</f>
        <v/>
      </c>
      <c r="X28" s="101">
        <f>IF(OR($B28-X$5&gt;74, $B28-X$5=73, $B28-X$5=1, $B28-X$5&lt;0),"",ROUND(($B28-X$5)*'수학 표준점수 테이블'!$H$10+X$5*'수학 표준점수 테이블'!$H$13+'수학 표준점수 테이블'!$H$16,0))</f>
        <v>128</v>
      </c>
      <c r="Y28" s="101" t="str">
        <f>IF(OR($B28-Y$5&gt;74, $B28-Y$5=73, $B28-Y$5=1, $B28-Y$5&lt;0),"",ROUND(($B28-Y$5)*'수학 표준점수 테이블'!$H$10+Y$5*'수학 표준점수 테이블'!$H$13+'수학 표준점수 테이블'!$H$16,0))</f>
        <v/>
      </c>
      <c r="Z28" s="101" t="str">
        <f>IF(OR($B28-Z$5&gt;74, $B28-Z$5=73, $B28-Z$5=1, $B28-Z$5&lt;0),"",ROUND(($B28-Z$5)*'수학 표준점수 테이블'!$H$10+Z$5*'수학 표준점수 테이블'!$H$13+'수학 표준점수 테이블'!$H$16,0))</f>
        <v/>
      </c>
      <c r="AA28" s="108" t="str">
        <f>IF(OR($B28-AA$5&gt;74, $B28-AA$5=73, $B28-AA$5=1, $B28-AA$5&lt;0),"",ROUND(($B28-AA$5)*'수학 표준점수 테이블'!$H$10+AA$5*'수학 표준점수 테이블'!$H$13+'수학 표준점수 테이블'!$H$16,0))</f>
        <v/>
      </c>
      <c r="AB28" s="34"/>
      <c r="AC28" s="34">
        <f t="shared" si="1"/>
        <v>128</v>
      </c>
      <c r="AD28" s="34">
        <f t="shared" si="2"/>
        <v>129</v>
      </c>
      <c r="AE28" s="37" t="str">
        <f t="shared" si="3"/>
        <v>128 ~ 129</v>
      </c>
      <c r="AF28" s="37">
        <f t="shared" si="4"/>
        <v>2</v>
      </c>
      <c r="AG28" s="37">
        <f t="shared" si="4"/>
        <v>2</v>
      </c>
      <c r="AH28" s="37">
        <f t="shared" si="5"/>
        <v>2</v>
      </c>
      <c r="AI28" s="194" t="str">
        <f t="shared" si="0"/>
        <v>2등급</v>
      </c>
      <c r="AJ28" s="32" t="e">
        <f>IF(AC28=AD28,VLOOKUP(AE28,'인원 입력 기능'!$B$5:$F$102,6,0), VLOOKUP(AC28,'인원 입력 기능'!$B$5:$F$102,6,0)&amp;" ~ "&amp;VLOOKUP(AD28,'인원 입력 기능'!$B$5:$F$102,6,0))</f>
        <v>#REF!</v>
      </c>
    </row>
    <row r="29" spans="1:36">
      <c r="A29" s="16"/>
      <c r="B29" s="187">
        <v>77</v>
      </c>
      <c r="C29" s="113">
        <f>IF(OR($B29-C$5&gt;74, $B29-C$5=73, $B29-C$5=1, $B29-C$5&lt;0),"",ROUND(($B29-C$5)*'수학 표준점수 테이블'!$H$10+C$5*'수학 표준점수 테이블'!$H$13+'수학 표준점수 테이블'!$H$16,0))</f>
        <v>129</v>
      </c>
      <c r="D29" s="101">
        <f>IF(OR($B29-D$5&gt;74, $B29-D$5=73, $B29-D$5=1, $B29-D$5&lt;0),"",ROUND(($B29-D$5)*'수학 표준점수 테이블'!$H$10+D$5*'수학 표준점수 테이블'!$H$13+'수학 표준점수 테이블'!$H$16,0))</f>
        <v>128</v>
      </c>
      <c r="E29" s="101">
        <f>IF(OR($B29-E$5&gt;74, $B29-E$5=73, $B29-E$5=1, $B29-E$5&lt;0),"",ROUND(($B29-E$5)*'수학 표준점수 테이블'!$H$10+E$5*'수학 표준점수 테이블'!$H$13+'수학 표준점수 테이블'!$H$16,0))</f>
        <v>128</v>
      </c>
      <c r="F29" s="101">
        <f>IF(OR($B29-F$5&gt;74, $B29-F$5=73, $B29-F$5=1, $B29-F$5&lt;0),"",ROUND(($B29-F$5)*'수학 표준점수 테이블'!$H$10+F$5*'수학 표준점수 테이블'!$H$13+'수학 표준점수 테이블'!$H$16,0))</f>
        <v>128</v>
      </c>
      <c r="G29" s="101">
        <f>IF(OR($B29-G$5&gt;74, $B29-G$5=73, $B29-G$5=1, $B29-G$5&lt;0),"",ROUND(($B29-G$5)*'수학 표준점수 테이블'!$H$10+G$5*'수학 표준점수 테이블'!$H$13+'수학 표준점수 테이블'!$H$16,0))</f>
        <v>128</v>
      </c>
      <c r="H29" s="101">
        <f>IF(OR($B29-H$5&gt;74, $B29-H$5=73, $B29-H$5=1, $B29-H$5&lt;0),"",ROUND(($B29-H$5)*'수학 표준점수 테이블'!$H$10+H$5*'수학 표준점수 테이블'!$H$13+'수학 표준점수 테이블'!$H$16,0))</f>
        <v>128</v>
      </c>
      <c r="I29" s="101">
        <f>IF(OR($B29-I$5&gt;74, $B29-I$5=73, $B29-I$5=1, $B29-I$5&lt;0),"",ROUND(($B29-I$5)*'수학 표준점수 테이블'!$H$10+I$5*'수학 표준점수 테이블'!$H$13+'수학 표준점수 테이블'!$H$16,0))</f>
        <v>128</v>
      </c>
      <c r="J29" s="101">
        <f>IF(OR($B29-J$5&gt;74, $B29-J$5=73, $B29-J$5=1, $B29-J$5&lt;0),"",ROUND(($B29-J$5)*'수학 표준점수 테이블'!$H$10+J$5*'수학 표준점수 테이블'!$H$13+'수학 표준점수 테이블'!$H$16,0))</f>
        <v>128</v>
      </c>
      <c r="K29" s="101">
        <f>IF(OR($B29-K$5&gt;74, $B29-K$5=73, $B29-K$5=1, $B29-K$5&lt;0),"",ROUND(($B29-K$5)*'수학 표준점수 테이블'!$H$10+K$5*'수학 표준점수 테이블'!$H$13+'수학 표준점수 테이블'!$H$16,0))</f>
        <v>128</v>
      </c>
      <c r="L29" s="101">
        <f>IF(OR($B29-L$5&gt;74, $B29-L$5=73, $B29-L$5=1, $B29-L$5&lt;0),"",ROUND(($B29-L$5)*'수학 표준점수 테이블'!$H$10+L$5*'수학 표준점수 테이블'!$H$13+'수학 표준점수 테이블'!$H$16,0))</f>
        <v>128</v>
      </c>
      <c r="M29" s="101">
        <f>IF(OR($B29-M$5&gt;74, $B29-M$5=73, $B29-M$5=1, $B29-M$5&lt;0),"",ROUND(($B29-M$5)*'수학 표준점수 테이블'!$H$10+M$5*'수학 표준점수 테이블'!$H$13+'수학 표준점수 테이블'!$H$16,0))</f>
        <v>128</v>
      </c>
      <c r="N29" s="101">
        <f>IF(OR($B29-N$5&gt;74, $B29-N$5=73, $B29-N$5=1, $B29-N$5&lt;0),"",ROUND(($B29-N$5)*'수학 표준점수 테이블'!$H$10+N$5*'수학 표준점수 테이블'!$H$13+'수학 표준점수 테이블'!$H$16,0))</f>
        <v>128</v>
      </c>
      <c r="O29" s="101">
        <f>IF(OR($B29-O$5&gt;74, $B29-O$5=73, $B29-O$5=1, $B29-O$5&lt;0),"",ROUND(($B29-O$5)*'수학 표준점수 테이블'!$H$10+O$5*'수학 표준점수 테이블'!$H$13+'수학 표준점수 테이블'!$H$16,0))</f>
        <v>128</v>
      </c>
      <c r="P29" s="101">
        <f>IF(OR($B29-P$5&gt;74, $B29-P$5=73, $B29-P$5=1, $B29-P$5&lt;0),"",ROUND(($B29-P$5)*'수학 표준점수 테이블'!$H$10+P$5*'수학 표준점수 테이블'!$H$13+'수학 표준점수 테이블'!$H$16,0))</f>
        <v>127</v>
      </c>
      <c r="Q29" s="101">
        <f>IF(OR($B29-Q$5&gt;74, $B29-Q$5=73, $B29-Q$5=1, $B29-Q$5&lt;0),"",ROUND(($B29-Q$5)*'수학 표준점수 테이블'!$H$10+Q$5*'수학 표준점수 테이블'!$H$13+'수학 표준점수 테이블'!$H$16,0))</f>
        <v>127</v>
      </c>
      <c r="R29" s="101">
        <f>IF(OR($B29-R$5&gt;74, $B29-R$5=73, $B29-R$5=1, $B29-R$5&lt;0),"",ROUND(($B29-R$5)*'수학 표준점수 테이블'!$H$10+R$5*'수학 표준점수 테이블'!$H$13+'수학 표준점수 테이블'!$H$16,0))</f>
        <v>127</v>
      </c>
      <c r="S29" s="101">
        <f>IF(OR($B29-S$5&gt;74, $B29-S$5=73, $B29-S$5=1, $B29-S$5&lt;0),"",ROUND(($B29-S$5)*'수학 표준점수 테이블'!$H$10+S$5*'수학 표준점수 테이블'!$H$13+'수학 표준점수 테이블'!$H$16,0))</f>
        <v>127</v>
      </c>
      <c r="T29" s="101">
        <f>IF(OR($B29-T$5&gt;74, $B29-T$5=73, $B29-T$5=1, $B29-T$5&lt;0),"",ROUND(($B29-T$5)*'수학 표준점수 테이블'!$H$10+T$5*'수학 표준점수 테이블'!$H$13+'수학 표준점수 테이블'!$H$16,0))</f>
        <v>127</v>
      </c>
      <c r="U29" s="101">
        <f>IF(OR($B29-U$5&gt;74, $B29-U$5=73, $B29-U$5=1, $B29-U$5&lt;0),"",ROUND(($B29-U$5)*'수학 표준점수 테이블'!$H$10+U$5*'수학 표준점수 테이블'!$H$13+'수학 표준점수 테이블'!$H$16,0))</f>
        <v>127</v>
      </c>
      <c r="V29" s="101">
        <f>IF(OR($B29-V$5&gt;74, $B29-V$5=73, $B29-V$5=1, $B29-V$5&lt;0),"",ROUND(($B29-V$5)*'수학 표준점수 테이블'!$H$10+V$5*'수학 표준점수 테이블'!$H$13+'수학 표준점수 테이블'!$H$16,0))</f>
        <v>127</v>
      </c>
      <c r="W29" s="101">
        <f>IF(OR($B29-W$5&gt;74, $B29-W$5=73, $B29-W$5=1, $B29-W$5&lt;0),"",ROUND(($B29-W$5)*'수학 표준점수 테이블'!$H$10+W$5*'수학 표준점수 테이블'!$H$13+'수학 표준점수 테이블'!$H$16,0))</f>
        <v>127</v>
      </c>
      <c r="X29" s="101" t="str">
        <f>IF(OR($B29-X$5&gt;74, $B29-X$5=73, $B29-X$5=1, $B29-X$5&lt;0),"",ROUND(($B29-X$5)*'수학 표준점수 테이블'!$H$10+X$5*'수학 표준점수 테이블'!$H$13+'수학 표준점수 테이블'!$H$16,0))</f>
        <v/>
      </c>
      <c r="Y29" s="101">
        <f>IF(OR($B29-Y$5&gt;74, $B29-Y$5=73, $B29-Y$5=1, $B29-Y$5&lt;0),"",ROUND(($B29-Y$5)*'수학 표준점수 테이블'!$H$10+Y$5*'수학 표준점수 테이블'!$H$13+'수학 표준점수 테이블'!$H$16,0))</f>
        <v>127</v>
      </c>
      <c r="Z29" s="101" t="str">
        <f>IF(OR($B29-Z$5&gt;74, $B29-Z$5=73, $B29-Z$5=1, $B29-Z$5&lt;0),"",ROUND(($B29-Z$5)*'수학 표준점수 테이블'!$H$10+Z$5*'수학 표준점수 테이블'!$H$13+'수학 표준점수 테이블'!$H$16,0))</f>
        <v/>
      </c>
      <c r="AA29" s="108" t="str">
        <f>IF(OR($B29-AA$5&gt;74, $B29-AA$5=73, $B29-AA$5=1, $B29-AA$5&lt;0),"",ROUND(($B29-AA$5)*'수학 표준점수 테이블'!$H$10+AA$5*'수학 표준점수 테이블'!$H$13+'수학 표준점수 테이블'!$H$16,0))</f>
        <v/>
      </c>
      <c r="AB29" s="34"/>
      <c r="AC29" s="34">
        <f t="shared" si="1"/>
        <v>127</v>
      </c>
      <c r="AD29" s="34">
        <f t="shared" si="2"/>
        <v>129</v>
      </c>
      <c r="AE29" s="37" t="str">
        <f t="shared" si="3"/>
        <v>127 ~ 129</v>
      </c>
      <c r="AF29" s="37">
        <f t="shared" si="4"/>
        <v>2</v>
      </c>
      <c r="AG29" s="37">
        <f t="shared" si="4"/>
        <v>2</v>
      </c>
      <c r="AH29" s="37">
        <f t="shared" si="5"/>
        <v>2</v>
      </c>
      <c r="AI29" s="194" t="str">
        <f t="shared" si="0"/>
        <v>2등급</v>
      </c>
      <c r="AJ29" s="32" t="e">
        <f>IF(AC29=AD29,VLOOKUP(AE29,'인원 입력 기능'!$B$5:$F$102,6,0), VLOOKUP(AC29,'인원 입력 기능'!$B$5:$F$102,6,0)&amp;" ~ "&amp;VLOOKUP(AD29,'인원 입력 기능'!$B$5:$F$102,6,0))</f>
        <v>#REF!</v>
      </c>
    </row>
    <row r="30" spans="1:36">
      <c r="A30" s="16"/>
      <c r="B30" s="188">
        <v>76</v>
      </c>
      <c r="C30" s="114">
        <f>IF(OR($B30-C$5&gt;74, $B30-C$5=73, $B30-C$5=1, $B30-C$5&lt;0),"",ROUND(($B30-C$5)*'수학 표준점수 테이블'!$H$10+C$5*'수학 표준점수 테이블'!$H$13+'수학 표준점수 테이블'!$H$16,0))</f>
        <v>128</v>
      </c>
      <c r="D30" s="102">
        <f>IF(OR($B30-D$5&gt;74, $B30-D$5=73, $B30-D$5=1, $B30-D$5&lt;0),"",ROUND(($B30-D$5)*'수학 표준점수 테이블'!$H$10+D$5*'수학 표준점수 테이블'!$H$13+'수학 표준점수 테이블'!$H$16,0))</f>
        <v>128</v>
      </c>
      <c r="E30" s="102">
        <f>IF(OR($B30-E$5&gt;74, $B30-E$5=73, $B30-E$5=1, $B30-E$5&lt;0),"",ROUND(($B30-E$5)*'수학 표준점수 테이블'!$H$10+E$5*'수학 표준점수 테이블'!$H$13+'수학 표준점수 테이블'!$H$16,0))</f>
        <v>128</v>
      </c>
      <c r="F30" s="102">
        <f>IF(OR($B30-F$5&gt;74, $B30-F$5=73, $B30-F$5=1, $B30-F$5&lt;0),"",ROUND(($B30-F$5)*'수학 표준점수 테이블'!$H$10+F$5*'수학 표준점수 테이블'!$H$13+'수학 표준점수 테이블'!$H$16,0))</f>
        <v>127</v>
      </c>
      <c r="G30" s="102">
        <f>IF(OR($B30-G$5&gt;74, $B30-G$5=73, $B30-G$5=1, $B30-G$5&lt;0),"",ROUND(($B30-G$5)*'수학 표준점수 테이블'!$H$10+G$5*'수학 표준점수 테이블'!$H$13+'수학 표준점수 테이블'!$H$16,0))</f>
        <v>127</v>
      </c>
      <c r="H30" s="102">
        <f>IF(OR($B30-H$5&gt;74, $B30-H$5=73, $B30-H$5=1, $B30-H$5&lt;0),"",ROUND(($B30-H$5)*'수학 표준점수 테이블'!$H$10+H$5*'수학 표준점수 테이블'!$H$13+'수학 표준점수 테이블'!$H$16,0))</f>
        <v>127</v>
      </c>
      <c r="I30" s="102">
        <f>IF(OR($B30-I$5&gt;74, $B30-I$5=73, $B30-I$5=1, $B30-I$5&lt;0),"",ROUND(($B30-I$5)*'수학 표준점수 테이블'!$H$10+I$5*'수학 표준점수 테이블'!$H$13+'수학 표준점수 테이블'!$H$16,0))</f>
        <v>127</v>
      </c>
      <c r="J30" s="102">
        <f>IF(OR($B30-J$5&gt;74, $B30-J$5=73, $B30-J$5=1, $B30-J$5&lt;0),"",ROUND(($B30-J$5)*'수학 표준점수 테이블'!$H$10+J$5*'수학 표준점수 테이블'!$H$13+'수학 표준점수 테이블'!$H$16,0))</f>
        <v>127</v>
      </c>
      <c r="K30" s="102">
        <f>IF(OR($B30-K$5&gt;74, $B30-K$5=73, $B30-K$5=1, $B30-K$5&lt;0),"",ROUND(($B30-K$5)*'수학 표준점수 테이블'!$H$10+K$5*'수학 표준점수 테이블'!$H$13+'수학 표준점수 테이블'!$H$16,0))</f>
        <v>127</v>
      </c>
      <c r="L30" s="102">
        <f>IF(OR($B30-L$5&gt;74, $B30-L$5=73, $B30-L$5=1, $B30-L$5&lt;0),"",ROUND(($B30-L$5)*'수학 표준점수 테이블'!$H$10+L$5*'수학 표준점수 테이블'!$H$13+'수학 표준점수 테이블'!$H$16,0))</f>
        <v>127</v>
      </c>
      <c r="M30" s="102">
        <f>IF(OR($B30-M$5&gt;74, $B30-M$5=73, $B30-M$5=1, $B30-M$5&lt;0),"",ROUND(($B30-M$5)*'수학 표준점수 테이블'!$H$10+M$5*'수학 표준점수 테이블'!$H$13+'수학 표준점수 테이블'!$H$16,0))</f>
        <v>127</v>
      </c>
      <c r="N30" s="102">
        <f>IF(OR($B30-N$5&gt;74, $B30-N$5=73, $B30-N$5=1, $B30-N$5&lt;0),"",ROUND(($B30-N$5)*'수학 표준점수 테이블'!$H$10+N$5*'수학 표준점수 테이블'!$H$13+'수학 표준점수 테이블'!$H$16,0))</f>
        <v>127</v>
      </c>
      <c r="O30" s="102">
        <f>IF(OR($B30-O$5&gt;74, $B30-O$5=73, $B30-O$5=1, $B30-O$5&lt;0),"",ROUND(($B30-O$5)*'수학 표준점수 테이블'!$H$10+O$5*'수학 표준점수 테이블'!$H$13+'수학 표준점수 테이블'!$H$16,0))</f>
        <v>127</v>
      </c>
      <c r="P30" s="102">
        <f>IF(OR($B30-P$5&gt;74, $B30-P$5=73, $B30-P$5=1, $B30-P$5&lt;0),"",ROUND(($B30-P$5)*'수학 표준점수 테이블'!$H$10+P$5*'수학 표준점수 테이블'!$H$13+'수학 표준점수 테이블'!$H$16,0))</f>
        <v>127</v>
      </c>
      <c r="Q30" s="102">
        <f>IF(OR($B30-Q$5&gt;74, $B30-Q$5=73, $B30-Q$5=1, $B30-Q$5&lt;0),"",ROUND(($B30-Q$5)*'수학 표준점수 테이블'!$H$10+Q$5*'수학 표준점수 테이블'!$H$13+'수학 표준점수 테이블'!$H$16,0))</f>
        <v>127</v>
      </c>
      <c r="R30" s="102">
        <f>IF(OR($B30-R$5&gt;74, $B30-R$5=73, $B30-R$5=1, $B30-R$5&lt;0),"",ROUND(($B30-R$5)*'수학 표준점수 테이블'!$H$10+R$5*'수학 표준점수 테이블'!$H$13+'수학 표준점수 테이블'!$H$16,0))</f>
        <v>126</v>
      </c>
      <c r="S30" s="102">
        <f>IF(OR($B30-S$5&gt;74, $B30-S$5=73, $B30-S$5=1, $B30-S$5&lt;0),"",ROUND(($B30-S$5)*'수학 표준점수 테이블'!$H$10+S$5*'수학 표준점수 테이블'!$H$13+'수학 표준점수 테이블'!$H$16,0))</f>
        <v>126</v>
      </c>
      <c r="T30" s="102">
        <f>IF(OR($B30-T$5&gt;74, $B30-T$5=73, $B30-T$5=1, $B30-T$5&lt;0),"",ROUND(($B30-T$5)*'수학 표준점수 테이블'!$H$10+T$5*'수학 표준점수 테이블'!$H$13+'수학 표준점수 테이블'!$H$16,0))</f>
        <v>126</v>
      </c>
      <c r="U30" s="102">
        <f>IF(OR($B30-U$5&gt;74, $B30-U$5=73, $B30-U$5=1, $B30-U$5&lt;0),"",ROUND(($B30-U$5)*'수학 표준점수 테이블'!$H$10+U$5*'수학 표준점수 테이블'!$H$13+'수학 표준점수 테이블'!$H$16,0))</f>
        <v>126</v>
      </c>
      <c r="V30" s="102">
        <f>IF(OR($B30-V$5&gt;74, $B30-V$5=73, $B30-V$5=1, $B30-V$5&lt;0),"",ROUND(($B30-V$5)*'수학 표준점수 테이블'!$H$10+V$5*'수학 표준점수 테이블'!$H$13+'수학 표준점수 테이블'!$H$16,0))</f>
        <v>126</v>
      </c>
      <c r="W30" s="102">
        <f>IF(OR($B30-W$5&gt;74, $B30-W$5=73, $B30-W$5=1, $B30-W$5&lt;0),"",ROUND(($B30-W$5)*'수학 표준점수 테이블'!$H$10+W$5*'수학 표준점수 테이블'!$H$13+'수학 표준점수 테이블'!$H$16,0))</f>
        <v>126</v>
      </c>
      <c r="X30" s="102">
        <f>IF(OR($B30-X$5&gt;74, $B30-X$5=73, $B30-X$5=1, $B30-X$5&lt;0),"",ROUND(($B30-X$5)*'수학 표준점수 테이블'!$H$10+X$5*'수학 표준점수 테이블'!$H$13+'수학 표준점수 테이블'!$H$16,0))</f>
        <v>126</v>
      </c>
      <c r="Y30" s="102" t="str">
        <f>IF(OR($B30-Y$5&gt;74, $B30-Y$5=73, $B30-Y$5=1, $B30-Y$5&lt;0),"",ROUND(($B30-Y$5)*'수학 표준점수 테이블'!$H$10+Y$5*'수학 표준점수 테이블'!$H$13+'수학 표준점수 테이블'!$H$16,0))</f>
        <v/>
      </c>
      <c r="Z30" s="102">
        <f>IF(OR($B30-Z$5&gt;74, $B30-Z$5=73, $B30-Z$5=1, $B30-Z$5&lt;0),"",ROUND(($B30-Z$5)*'수학 표준점수 테이블'!$H$10+Z$5*'수학 표준점수 테이블'!$H$13+'수학 표준점수 테이블'!$H$16,0))</f>
        <v>126</v>
      </c>
      <c r="AA30" s="109" t="str">
        <f>IF(OR($B30-AA$5&gt;74, $B30-AA$5=73, $B30-AA$5=1, $B30-AA$5&lt;0),"",ROUND(($B30-AA$5)*'수학 표준점수 테이블'!$H$10+AA$5*'수학 표준점수 테이블'!$H$13+'수학 표준점수 테이블'!$H$16,0))</f>
        <v/>
      </c>
      <c r="AB30" s="34"/>
      <c r="AC30" s="34">
        <f t="shared" si="1"/>
        <v>126</v>
      </c>
      <c r="AD30" s="34">
        <f t="shared" si="2"/>
        <v>128</v>
      </c>
      <c r="AE30" s="37" t="str">
        <f t="shared" si="3"/>
        <v>126 ~ 128</v>
      </c>
      <c r="AF30" s="37">
        <f t="shared" si="4"/>
        <v>2</v>
      </c>
      <c r="AG30" s="37">
        <f t="shared" si="4"/>
        <v>2</v>
      </c>
      <c r="AH30" s="37">
        <f t="shared" si="5"/>
        <v>2</v>
      </c>
      <c r="AI30" s="194" t="str">
        <f t="shared" si="0"/>
        <v>2등급</v>
      </c>
      <c r="AJ30" s="32" t="e">
        <f>IF(AC30=AD30,VLOOKUP(AE30,'인원 입력 기능'!$B$5:$F$102,6,0), VLOOKUP(AC30,'인원 입력 기능'!$B$5:$F$102,6,0)&amp;" ~ "&amp;VLOOKUP(AD30,'인원 입력 기능'!$B$5:$F$102,6,0))</f>
        <v>#REF!</v>
      </c>
    </row>
    <row r="31" spans="1:36">
      <c r="A31" s="16"/>
      <c r="B31" s="188">
        <v>75</v>
      </c>
      <c r="C31" s="114">
        <f>IF(OR($B31-C$5&gt;74, $B31-C$5=73, $B31-C$5=1, $B31-C$5&lt;0),"",ROUND(($B31-C$5)*'수학 표준점수 테이블'!$H$10+C$5*'수학 표준점수 테이블'!$H$13+'수학 표준점수 테이블'!$H$16,0))</f>
        <v>127</v>
      </c>
      <c r="D31" s="102">
        <f>IF(OR($B31-D$5&gt;74, $B31-D$5=73, $B31-D$5=1, $B31-D$5&lt;0),"",ROUND(($B31-D$5)*'수학 표준점수 테이블'!$H$10+D$5*'수학 표준점수 테이블'!$H$13+'수학 표준점수 테이블'!$H$16,0))</f>
        <v>127</v>
      </c>
      <c r="E31" s="102">
        <f>IF(OR($B31-E$5&gt;74, $B31-E$5=73, $B31-E$5=1, $B31-E$5&lt;0),"",ROUND(($B31-E$5)*'수학 표준점수 테이블'!$H$10+E$5*'수학 표준점수 테이블'!$H$13+'수학 표준점수 테이블'!$H$16,0))</f>
        <v>127</v>
      </c>
      <c r="F31" s="102">
        <f>IF(OR($B31-F$5&gt;74, $B31-F$5=73, $B31-F$5=1, $B31-F$5&lt;0),"",ROUND(($B31-F$5)*'수학 표준점수 테이블'!$H$10+F$5*'수학 표준점수 테이블'!$H$13+'수학 표준점수 테이블'!$H$16,0))</f>
        <v>127</v>
      </c>
      <c r="G31" s="102">
        <f>IF(OR($B31-G$5&gt;74, $B31-G$5=73, $B31-G$5=1, $B31-G$5&lt;0),"",ROUND(($B31-G$5)*'수학 표준점수 테이블'!$H$10+G$5*'수학 표준점수 테이블'!$H$13+'수학 표준점수 테이블'!$H$16,0))</f>
        <v>127</v>
      </c>
      <c r="H31" s="102">
        <f>IF(OR($B31-H$5&gt;74, $B31-H$5=73, $B31-H$5=1, $B31-H$5&lt;0),"",ROUND(($B31-H$5)*'수학 표준점수 테이블'!$H$10+H$5*'수학 표준점수 테이블'!$H$13+'수학 표준점수 테이블'!$H$16,0))</f>
        <v>126</v>
      </c>
      <c r="I31" s="102">
        <f>IF(OR($B31-I$5&gt;74, $B31-I$5=73, $B31-I$5=1, $B31-I$5&lt;0),"",ROUND(($B31-I$5)*'수학 표준점수 테이블'!$H$10+I$5*'수학 표준점수 테이블'!$H$13+'수학 표준점수 테이블'!$H$16,0))</f>
        <v>126</v>
      </c>
      <c r="J31" s="102">
        <f>IF(OR($B31-J$5&gt;74, $B31-J$5=73, $B31-J$5=1, $B31-J$5&lt;0),"",ROUND(($B31-J$5)*'수학 표준점수 테이블'!$H$10+J$5*'수학 표준점수 테이블'!$H$13+'수학 표준점수 테이블'!$H$16,0))</f>
        <v>126</v>
      </c>
      <c r="K31" s="102">
        <f>IF(OR($B31-K$5&gt;74, $B31-K$5=73, $B31-K$5=1, $B31-K$5&lt;0),"",ROUND(($B31-K$5)*'수학 표준점수 테이블'!$H$10+K$5*'수학 표준점수 테이블'!$H$13+'수학 표준점수 테이블'!$H$16,0))</f>
        <v>126</v>
      </c>
      <c r="L31" s="102">
        <f>IF(OR($B31-L$5&gt;74, $B31-L$5=73, $B31-L$5=1, $B31-L$5&lt;0),"",ROUND(($B31-L$5)*'수학 표준점수 테이블'!$H$10+L$5*'수학 표준점수 테이블'!$H$13+'수학 표준점수 테이블'!$H$16,0))</f>
        <v>126</v>
      </c>
      <c r="M31" s="102">
        <f>IF(OR($B31-M$5&gt;74, $B31-M$5=73, $B31-M$5=1, $B31-M$5&lt;0),"",ROUND(($B31-M$5)*'수학 표준점수 테이블'!$H$10+M$5*'수학 표준점수 테이블'!$H$13+'수학 표준점수 테이블'!$H$16,0))</f>
        <v>126</v>
      </c>
      <c r="N31" s="102">
        <f>IF(OR($B31-N$5&gt;74, $B31-N$5=73, $B31-N$5=1, $B31-N$5&lt;0),"",ROUND(($B31-N$5)*'수학 표준점수 테이블'!$H$10+N$5*'수학 표준점수 테이블'!$H$13+'수학 표준점수 테이블'!$H$16,0))</f>
        <v>126</v>
      </c>
      <c r="O31" s="102">
        <f>IF(OR($B31-O$5&gt;74, $B31-O$5=73, $B31-O$5=1, $B31-O$5&lt;0),"",ROUND(($B31-O$5)*'수학 표준점수 테이블'!$H$10+O$5*'수학 표준점수 테이블'!$H$13+'수학 표준점수 테이블'!$H$16,0))</f>
        <v>126</v>
      </c>
      <c r="P31" s="102">
        <f>IF(OR($B31-P$5&gt;74, $B31-P$5=73, $B31-P$5=1, $B31-P$5&lt;0),"",ROUND(($B31-P$5)*'수학 표준점수 테이블'!$H$10+P$5*'수학 표준점수 테이블'!$H$13+'수학 표준점수 테이블'!$H$16,0))</f>
        <v>126</v>
      </c>
      <c r="Q31" s="102">
        <f>IF(OR($B31-Q$5&gt;74, $B31-Q$5=73, $B31-Q$5=1, $B31-Q$5&lt;0),"",ROUND(($B31-Q$5)*'수학 표준점수 테이블'!$H$10+Q$5*'수학 표준점수 테이블'!$H$13+'수학 표준점수 테이블'!$H$16,0))</f>
        <v>126</v>
      </c>
      <c r="R31" s="102">
        <f>IF(OR($B31-R$5&gt;74, $B31-R$5=73, $B31-R$5=1, $B31-R$5&lt;0),"",ROUND(($B31-R$5)*'수학 표준점수 테이블'!$H$10+R$5*'수학 표준점수 테이블'!$H$13+'수학 표준점수 테이블'!$H$16,0))</f>
        <v>126</v>
      </c>
      <c r="S31" s="102">
        <f>IF(OR($B31-S$5&gt;74, $B31-S$5=73, $B31-S$5=1, $B31-S$5&lt;0),"",ROUND(($B31-S$5)*'수학 표준점수 테이블'!$H$10+S$5*'수학 표준점수 테이블'!$H$13+'수학 표준점수 테이블'!$H$16,0))</f>
        <v>126</v>
      </c>
      <c r="T31" s="102">
        <f>IF(OR($B31-T$5&gt;74, $B31-T$5=73, $B31-T$5=1, $B31-T$5&lt;0),"",ROUND(($B31-T$5)*'수학 표준점수 테이블'!$H$10+T$5*'수학 표준점수 테이블'!$H$13+'수학 표준점수 테이블'!$H$16,0))</f>
        <v>125</v>
      </c>
      <c r="U31" s="102">
        <f>IF(OR($B31-U$5&gt;74, $B31-U$5=73, $B31-U$5=1, $B31-U$5&lt;0),"",ROUND(($B31-U$5)*'수학 표준점수 테이블'!$H$10+U$5*'수학 표준점수 테이블'!$H$13+'수학 표준점수 테이블'!$H$16,0))</f>
        <v>125</v>
      </c>
      <c r="V31" s="102">
        <f>IF(OR($B31-V$5&gt;74, $B31-V$5=73, $B31-V$5=1, $B31-V$5&lt;0),"",ROUND(($B31-V$5)*'수학 표준점수 테이블'!$H$10+V$5*'수학 표준점수 테이블'!$H$13+'수학 표준점수 테이블'!$H$16,0))</f>
        <v>125</v>
      </c>
      <c r="W31" s="102">
        <f>IF(OR($B31-W$5&gt;74, $B31-W$5=73, $B31-W$5=1, $B31-W$5&lt;0),"",ROUND(($B31-W$5)*'수학 표준점수 테이블'!$H$10+W$5*'수학 표준점수 테이블'!$H$13+'수학 표준점수 테이블'!$H$16,0))</f>
        <v>125</v>
      </c>
      <c r="X31" s="102">
        <f>IF(OR($B31-X$5&gt;74, $B31-X$5=73, $B31-X$5=1, $B31-X$5&lt;0),"",ROUND(($B31-X$5)*'수학 표준점수 테이블'!$H$10+X$5*'수학 표준점수 테이블'!$H$13+'수학 표준점수 테이블'!$H$16,0))</f>
        <v>125</v>
      </c>
      <c r="Y31" s="102">
        <f>IF(OR($B31-Y$5&gt;74, $B31-Y$5=73, $B31-Y$5=1, $B31-Y$5&lt;0),"",ROUND(($B31-Y$5)*'수학 표준점수 테이블'!$H$10+Y$5*'수학 표준점수 테이블'!$H$13+'수학 표준점수 테이블'!$H$16,0))</f>
        <v>125</v>
      </c>
      <c r="Z31" s="102" t="str">
        <f>IF(OR($B31-Z$5&gt;74, $B31-Z$5=73, $B31-Z$5=1, $B31-Z$5&lt;0),"",ROUND(($B31-Z$5)*'수학 표준점수 테이블'!$H$10+Z$5*'수학 표준점수 테이블'!$H$13+'수학 표준점수 테이블'!$H$16,0))</f>
        <v/>
      </c>
      <c r="AA31" s="109" t="str">
        <f>IF(OR($B31-AA$5&gt;74, $B31-AA$5=73, $B31-AA$5=1, $B31-AA$5&lt;0),"",ROUND(($B31-AA$5)*'수학 표준점수 테이블'!$H$10+AA$5*'수학 표준점수 테이블'!$H$13+'수학 표준점수 테이블'!$H$16,0))</f>
        <v/>
      </c>
      <c r="AB31" s="34"/>
      <c r="AC31" s="34">
        <f t="shared" si="1"/>
        <v>125</v>
      </c>
      <c r="AD31" s="34">
        <f t="shared" si="2"/>
        <v>127</v>
      </c>
      <c r="AE31" s="37" t="str">
        <f t="shared" si="3"/>
        <v>125 ~ 127</v>
      </c>
      <c r="AF31" s="37">
        <f t="shared" si="4"/>
        <v>3</v>
      </c>
      <c r="AG31" s="37">
        <f t="shared" si="4"/>
        <v>2</v>
      </c>
      <c r="AH31" s="37" t="str">
        <f t="shared" si="5"/>
        <v>3 ~ 2</v>
      </c>
      <c r="AI31" s="194" t="str">
        <f t="shared" si="0"/>
        <v>조건부 2등급</v>
      </c>
      <c r="AJ31" s="32" t="e">
        <f>IF(AC31=AD31,VLOOKUP(AE31,'인원 입력 기능'!$B$5:$F$102,6,0), VLOOKUP(AC31,'인원 입력 기능'!$B$5:$F$102,6,0)&amp;" ~ "&amp;VLOOKUP(AD31,'인원 입력 기능'!$B$5:$F$102,6,0))</f>
        <v>#REF!</v>
      </c>
    </row>
    <row r="32" spans="1:36">
      <c r="A32" s="16"/>
      <c r="B32" s="188">
        <v>74</v>
      </c>
      <c r="C32" s="114">
        <f>IF(OR($B32-C$5&gt;74, $B32-C$5=73, $B32-C$5=1, $B32-C$5&lt;0),"",ROUND(($B32-C$5)*'수학 표준점수 테이블'!$H$10+C$5*'수학 표준점수 테이블'!$H$13+'수학 표준점수 테이블'!$H$16,0))</f>
        <v>126</v>
      </c>
      <c r="D32" s="102">
        <f>IF(OR($B32-D$5&gt;74, $B32-D$5=73, $B32-D$5=1, $B32-D$5&lt;0),"",ROUND(($B32-D$5)*'수학 표준점수 테이블'!$H$10+D$5*'수학 표준점수 테이블'!$H$13+'수학 표준점수 테이블'!$H$16,0))</f>
        <v>126</v>
      </c>
      <c r="E32" s="102">
        <f>IF(OR($B32-E$5&gt;74, $B32-E$5=73, $B32-E$5=1, $B32-E$5&lt;0),"",ROUND(($B32-E$5)*'수학 표준점수 테이블'!$H$10+E$5*'수학 표준점수 테이블'!$H$13+'수학 표준점수 테이블'!$H$16,0))</f>
        <v>126</v>
      </c>
      <c r="F32" s="102">
        <f>IF(OR($B32-F$5&gt;74, $B32-F$5=73, $B32-F$5=1, $B32-F$5&lt;0),"",ROUND(($B32-F$5)*'수학 표준점수 테이블'!$H$10+F$5*'수학 표준점수 테이블'!$H$13+'수학 표준점수 테이블'!$H$16,0))</f>
        <v>126</v>
      </c>
      <c r="G32" s="102">
        <f>IF(OR($B32-G$5&gt;74, $B32-G$5=73, $B32-G$5=1, $B32-G$5&lt;0),"",ROUND(($B32-G$5)*'수학 표준점수 테이블'!$H$10+G$5*'수학 표준점수 테이블'!$H$13+'수학 표준점수 테이블'!$H$16,0))</f>
        <v>126</v>
      </c>
      <c r="H32" s="102">
        <f>IF(OR($B32-H$5&gt;74, $B32-H$5=73, $B32-H$5=1, $B32-H$5&lt;0),"",ROUND(($B32-H$5)*'수학 표준점수 테이블'!$H$10+H$5*'수학 표준점수 테이블'!$H$13+'수학 표준점수 테이블'!$H$16,0))</f>
        <v>126</v>
      </c>
      <c r="I32" s="102">
        <f>IF(OR($B32-I$5&gt;74, $B32-I$5=73, $B32-I$5=1, $B32-I$5&lt;0),"",ROUND(($B32-I$5)*'수학 표준점수 테이블'!$H$10+I$5*'수학 표준점수 테이블'!$H$13+'수학 표준점수 테이블'!$H$16,0))</f>
        <v>126</v>
      </c>
      <c r="J32" s="102">
        <f>IF(OR($B32-J$5&gt;74, $B32-J$5=73, $B32-J$5=1, $B32-J$5&lt;0),"",ROUND(($B32-J$5)*'수학 표준점수 테이블'!$H$10+J$5*'수학 표준점수 테이블'!$H$13+'수학 표준점수 테이블'!$H$16,0))</f>
        <v>126</v>
      </c>
      <c r="K32" s="102">
        <f>IF(OR($B32-K$5&gt;74, $B32-K$5=73, $B32-K$5=1, $B32-K$5&lt;0),"",ROUND(($B32-K$5)*'수학 표준점수 테이블'!$H$10+K$5*'수학 표준점수 테이블'!$H$13+'수학 표준점수 테이블'!$H$16,0))</f>
        <v>125</v>
      </c>
      <c r="L32" s="102">
        <f>IF(OR($B32-L$5&gt;74, $B32-L$5=73, $B32-L$5=1, $B32-L$5&lt;0),"",ROUND(($B32-L$5)*'수학 표준점수 테이블'!$H$10+L$5*'수학 표준점수 테이블'!$H$13+'수학 표준점수 테이블'!$H$16,0))</f>
        <v>125</v>
      </c>
      <c r="M32" s="102">
        <f>IF(OR($B32-M$5&gt;74, $B32-M$5=73, $B32-M$5=1, $B32-M$5&lt;0),"",ROUND(($B32-M$5)*'수학 표준점수 테이블'!$H$10+M$5*'수학 표준점수 테이블'!$H$13+'수학 표준점수 테이블'!$H$16,0))</f>
        <v>125</v>
      </c>
      <c r="N32" s="102">
        <f>IF(OR($B32-N$5&gt;74, $B32-N$5=73, $B32-N$5=1, $B32-N$5&lt;0),"",ROUND(($B32-N$5)*'수학 표준점수 테이블'!$H$10+N$5*'수학 표준점수 테이블'!$H$13+'수학 표준점수 테이블'!$H$16,0))</f>
        <v>125</v>
      </c>
      <c r="O32" s="102">
        <f>IF(OR($B32-O$5&gt;74, $B32-O$5=73, $B32-O$5=1, $B32-O$5&lt;0),"",ROUND(($B32-O$5)*'수학 표준점수 테이블'!$H$10+O$5*'수학 표준점수 테이블'!$H$13+'수학 표준점수 테이블'!$H$16,0))</f>
        <v>125</v>
      </c>
      <c r="P32" s="102">
        <f>IF(OR($B32-P$5&gt;74, $B32-P$5=73, $B32-P$5=1, $B32-P$5&lt;0),"",ROUND(($B32-P$5)*'수학 표준점수 테이블'!$H$10+P$5*'수학 표준점수 테이블'!$H$13+'수학 표준점수 테이블'!$H$16,0))</f>
        <v>125</v>
      </c>
      <c r="Q32" s="102">
        <f>IF(OR($B32-Q$5&gt;74, $B32-Q$5=73, $B32-Q$5=1, $B32-Q$5&lt;0),"",ROUND(($B32-Q$5)*'수학 표준점수 테이블'!$H$10+Q$5*'수학 표준점수 테이블'!$H$13+'수학 표준점수 테이블'!$H$16,0))</f>
        <v>125</v>
      </c>
      <c r="R32" s="102">
        <f>IF(OR($B32-R$5&gt;74, $B32-R$5=73, $B32-R$5=1, $B32-R$5&lt;0),"",ROUND(($B32-R$5)*'수학 표준점수 테이블'!$H$10+R$5*'수학 표준점수 테이블'!$H$13+'수학 표준점수 테이블'!$H$16,0))</f>
        <v>125</v>
      </c>
      <c r="S32" s="102">
        <f>IF(OR($B32-S$5&gt;74, $B32-S$5=73, $B32-S$5=1, $B32-S$5&lt;0),"",ROUND(($B32-S$5)*'수학 표준점수 테이블'!$H$10+S$5*'수학 표준점수 테이블'!$H$13+'수학 표준점수 테이블'!$H$16,0))</f>
        <v>125</v>
      </c>
      <c r="T32" s="102">
        <f>IF(OR($B32-T$5&gt;74, $B32-T$5=73, $B32-T$5=1, $B32-T$5&lt;0),"",ROUND(($B32-T$5)*'수학 표준점수 테이블'!$H$10+T$5*'수학 표준점수 테이블'!$H$13+'수학 표준점수 테이블'!$H$16,0))</f>
        <v>125</v>
      </c>
      <c r="U32" s="102">
        <f>IF(OR($B32-U$5&gt;74, $B32-U$5=73, $B32-U$5=1, $B32-U$5&lt;0),"",ROUND(($B32-U$5)*'수학 표준점수 테이블'!$H$10+U$5*'수학 표준점수 테이블'!$H$13+'수학 표준점수 테이블'!$H$16,0))</f>
        <v>125</v>
      </c>
      <c r="V32" s="102">
        <f>IF(OR($B32-V$5&gt;74, $B32-V$5=73, $B32-V$5=1, $B32-V$5&lt;0),"",ROUND(($B32-V$5)*'수학 표준점수 테이블'!$H$10+V$5*'수학 표준점수 테이블'!$H$13+'수학 표준점수 테이블'!$H$16,0))</f>
        <v>124</v>
      </c>
      <c r="W32" s="102">
        <f>IF(OR($B32-W$5&gt;74, $B32-W$5=73, $B32-W$5=1, $B32-W$5&lt;0),"",ROUND(($B32-W$5)*'수학 표준점수 테이블'!$H$10+W$5*'수학 표준점수 테이블'!$H$13+'수학 표준점수 테이블'!$H$16,0))</f>
        <v>124</v>
      </c>
      <c r="X32" s="102">
        <f>IF(OR($B32-X$5&gt;74, $B32-X$5=73, $B32-X$5=1, $B32-X$5&lt;0),"",ROUND(($B32-X$5)*'수학 표준점수 테이블'!$H$10+X$5*'수학 표준점수 테이블'!$H$13+'수학 표준점수 테이블'!$H$16,0))</f>
        <v>124</v>
      </c>
      <c r="Y32" s="102">
        <f>IF(OR($B32-Y$5&gt;74, $B32-Y$5=73, $B32-Y$5=1, $B32-Y$5&lt;0),"",ROUND(($B32-Y$5)*'수학 표준점수 테이블'!$H$10+Y$5*'수학 표준점수 테이블'!$H$13+'수학 표준점수 테이블'!$H$16,0))</f>
        <v>124</v>
      </c>
      <c r="Z32" s="102">
        <f>IF(OR($B32-Z$5&gt;74, $B32-Z$5=73, $B32-Z$5=1, $B32-Z$5&lt;0),"",ROUND(($B32-Z$5)*'수학 표준점수 테이블'!$H$10+Z$5*'수학 표준점수 테이블'!$H$13+'수학 표준점수 테이블'!$H$16,0))</f>
        <v>124</v>
      </c>
      <c r="AA32" s="109">
        <f>IF(OR($B32-AA$5&gt;74, $B32-AA$5=73, $B32-AA$5=1, $B32-AA$5&lt;0),"",ROUND(($B32-AA$5)*'수학 표준점수 테이블'!$H$10+AA$5*'수학 표준점수 테이블'!$H$13+'수학 표준점수 테이블'!$H$16,0))</f>
        <v>124</v>
      </c>
      <c r="AB32" s="34"/>
      <c r="AC32" s="34">
        <f t="shared" si="1"/>
        <v>124</v>
      </c>
      <c r="AD32" s="34">
        <f t="shared" si="2"/>
        <v>126</v>
      </c>
      <c r="AE32" s="37" t="str">
        <f t="shared" si="3"/>
        <v>124 ~ 126</v>
      </c>
      <c r="AF32" s="37">
        <f t="shared" si="4"/>
        <v>3</v>
      </c>
      <c r="AG32" s="37">
        <f t="shared" si="4"/>
        <v>2</v>
      </c>
      <c r="AH32" s="37" t="str">
        <f t="shared" si="5"/>
        <v>3 ~ 2</v>
      </c>
      <c r="AI32" s="194" t="str">
        <f t="shared" si="0"/>
        <v>조건부 2등급</v>
      </c>
      <c r="AJ32" s="32" t="e">
        <f>IF(AC32=AD32,VLOOKUP(AE32,'인원 입력 기능'!$B$5:$F$102,6,0), VLOOKUP(AC32,'인원 입력 기능'!$B$5:$F$102,6,0)&amp;" ~ "&amp;VLOOKUP(AD32,'인원 입력 기능'!$B$5:$F$102,6,0))</f>
        <v>#REF!</v>
      </c>
    </row>
    <row r="33" spans="1:36">
      <c r="A33" s="16"/>
      <c r="B33" s="188">
        <v>73</v>
      </c>
      <c r="C33" s="114">
        <f>IF(OR($B33-C$5&gt;74, $B33-C$5=73, $B33-C$5=1, $B33-C$5&lt;0),"",ROUND(($B33-C$5)*'수학 표준점수 테이블'!$H$10+C$5*'수학 표준점수 테이블'!$H$13+'수학 표준점수 테이블'!$H$16,0))</f>
        <v>125</v>
      </c>
      <c r="D33" s="102">
        <f>IF(OR($B33-D$5&gt;74, $B33-D$5=73, $B33-D$5=1, $B33-D$5&lt;0),"",ROUND(($B33-D$5)*'수학 표준점수 테이블'!$H$10+D$5*'수학 표준점수 테이블'!$H$13+'수학 표준점수 테이블'!$H$16,0))</f>
        <v>125</v>
      </c>
      <c r="E33" s="102">
        <f>IF(OR($B33-E$5&gt;74, $B33-E$5=73, $B33-E$5=1, $B33-E$5&lt;0),"",ROUND(($B33-E$5)*'수학 표준점수 테이블'!$H$10+E$5*'수학 표준점수 테이블'!$H$13+'수학 표준점수 테이블'!$H$16,0))</f>
        <v>125</v>
      </c>
      <c r="F33" s="102">
        <f>IF(OR($B33-F$5&gt;74, $B33-F$5=73, $B33-F$5=1, $B33-F$5&lt;0),"",ROUND(($B33-F$5)*'수학 표준점수 테이블'!$H$10+F$5*'수학 표준점수 테이블'!$H$13+'수학 표준점수 테이블'!$H$16,0))</f>
        <v>125</v>
      </c>
      <c r="G33" s="102">
        <f>IF(OR($B33-G$5&gt;74, $B33-G$5=73, $B33-G$5=1, $B33-G$5&lt;0),"",ROUND(($B33-G$5)*'수학 표준점수 테이블'!$H$10+G$5*'수학 표준점수 테이블'!$H$13+'수학 표준점수 테이블'!$H$16,0))</f>
        <v>125</v>
      </c>
      <c r="H33" s="102">
        <f>IF(OR($B33-H$5&gt;74, $B33-H$5=73, $B33-H$5=1, $B33-H$5&lt;0),"",ROUND(($B33-H$5)*'수학 표준점수 테이블'!$H$10+H$5*'수학 표준점수 테이블'!$H$13+'수학 표준점수 테이블'!$H$16,0))</f>
        <v>125</v>
      </c>
      <c r="I33" s="102">
        <f>IF(OR($B33-I$5&gt;74, $B33-I$5=73, $B33-I$5=1, $B33-I$5&lt;0),"",ROUND(($B33-I$5)*'수학 표준점수 테이블'!$H$10+I$5*'수학 표준점수 테이블'!$H$13+'수학 표준점수 테이블'!$H$16,0))</f>
        <v>125</v>
      </c>
      <c r="J33" s="102">
        <f>IF(OR($B33-J$5&gt;74, $B33-J$5=73, $B33-J$5=1, $B33-J$5&lt;0),"",ROUND(($B33-J$5)*'수학 표준점수 테이블'!$H$10+J$5*'수학 표준점수 테이블'!$H$13+'수학 표준점수 테이블'!$H$16,0))</f>
        <v>125</v>
      </c>
      <c r="K33" s="102">
        <f>IF(OR($B33-K$5&gt;74, $B33-K$5=73, $B33-K$5=1, $B33-K$5&lt;0),"",ROUND(($B33-K$5)*'수학 표준점수 테이블'!$H$10+K$5*'수학 표준점수 테이블'!$H$13+'수학 표준점수 테이블'!$H$16,0))</f>
        <v>125</v>
      </c>
      <c r="L33" s="102">
        <f>IF(OR($B33-L$5&gt;74, $B33-L$5=73, $B33-L$5=1, $B33-L$5&lt;0),"",ROUND(($B33-L$5)*'수학 표준점수 테이블'!$H$10+L$5*'수학 표준점수 테이블'!$H$13+'수학 표준점수 테이블'!$H$16,0))</f>
        <v>125</v>
      </c>
      <c r="M33" s="102">
        <f>IF(OR($B33-M$5&gt;74, $B33-M$5=73, $B33-M$5=1, $B33-M$5&lt;0),"",ROUND(($B33-M$5)*'수학 표준점수 테이블'!$H$10+M$5*'수학 표준점수 테이블'!$H$13+'수학 표준점수 테이블'!$H$16,0))</f>
        <v>124</v>
      </c>
      <c r="N33" s="102">
        <f>IF(OR($B33-N$5&gt;74, $B33-N$5=73, $B33-N$5=1, $B33-N$5&lt;0),"",ROUND(($B33-N$5)*'수학 표준점수 테이블'!$H$10+N$5*'수학 표준점수 테이블'!$H$13+'수학 표준점수 테이블'!$H$16,0))</f>
        <v>124</v>
      </c>
      <c r="O33" s="102">
        <f>IF(OR($B33-O$5&gt;74, $B33-O$5=73, $B33-O$5=1, $B33-O$5&lt;0),"",ROUND(($B33-O$5)*'수학 표준점수 테이블'!$H$10+O$5*'수학 표준점수 테이블'!$H$13+'수학 표준점수 테이블'!$H$16,0))</f>
        <v>124</v>
      </c>
      <c r="P33" s="102">
        <f>IF(OR($B33-P$5&gt;74, $B33-P$5=73, $B33-P$5=1, $B33-P$5&lt;0),"",ROUND(($B33-P$5)*'수학 표준점수 테이블'!$H$10+P$5*'수학 표준점수 테이블'!$H$13+'수학 표준점수 테이블'!$H$16,0))</f>
        <v>124</v>
      </c>
      <c r="Q33" s="102">
        <f>IF(OR($B33-Q$5&gt;74, $B33-Q$5=73, $B33-Q$5=1, $B33-Q$5&lt;0),"",ROUND(($B33-Q$5)*'수학 표준점수 테이블'!$H$10+Q$5*'수학 표준점수 테이블'!$H$13+'수학 표준점수 테이블'!$H$16,0))</f>
        <v>124</v>
      </c>
      <c r="R33" s="102">
        <f>IF(OR($B33-R$5&gt;74, $B33-R$5=73, $B33-R$5=1, $B33-R$5&lt;0),"",ROUND(($B33-R$5)*'수학 표준점수 테이블'!$H$10+R$5*'수학 표준점수 테이블'!$H$13+'수학 표준점수 테이블'!$H$16,0))</f>
        <v>124</v>
      </c>
      <c r="S33" s="102">
        <f>IF(OR($B33-S$5&gt;74, $B33-S$5=73, $B33-S$5=1, $B33-S$5&lt;0),"",ROUND(($B33-S$5)*'수학 표준점수 테이블'!$H$10+S$5*'수학 표준점수 테이블'!$H$13+'수학 표준점수 테이블'!$H$16,0))</f>
        <v>124</v>
      </c>
      <c r="T33" s="102">
        <f>IF(OR($B33-T$5&gt;74, $B33-T$5=73, $B33-T$5=1, $B33-T$5&lt;0),"",ROUND(($B33-T$5)*'수학 표준점수 테이블'!$H$10+T$5*'수학 표준점수 테이블'!$H$13+'수학 표준점수 테이블'!$H$16,0))</f>
        <v>124</v>
      </c>
      <c r="U33" s="102">
        <f>IF(OR($B33-U$5&gt;74, $B33-U$5=73, $B33-U$5=1, $B33-U$5&lt;0),"",ROUND(($B33-U$5)*'수학 표준점수 테이블'!$H$10+U$5*'수학 표준점수 테이블'!$H$13+'수학 표준점수 테이블'!$H$16,0))</f>
        <v>124</v>
      </c>
      <c r="V33" s="102">
        <f>IF(OR($B33-V$5&gt;74, $B33-V$5=73, $B33-V$5=1, $B33-V$5&lt;0),"",ROUND(($B33-V$5)*'수학 표준점수 테이블'!$H$10+V$5*'수학 표준점수 테이블'!$H$13+'수학 표준점수 테이블'!$H$16,0))</f>
        <v>124</v>
      </c>
      <c r="W33" s="102">
        <f>IF(OR($B33-W$5&gt;74, $B33-W$5=73, $B33-W$5=1, $B33-W$5&lt;0),"",ROUND(($B33-W$5)*'수학 표준점수 테이블'!$H$10+W$5*'수학 표준점수 테이블'!$H$13+'수학 표준점수 테이블'!$H$16,0))</f>
        <v>124</v>
      </c>
      <c r="X33" s="102">
        <f>IF(OR($B33-X$5&gt;74, $B33-X$5=73, $B33-X$5=1, $B33-X$5&lt;0),"",ROUND(($B33-X$5)*'수학 표준점수 테이블'!$H$10+X$5*'수학 표준점수 테이블'!$H$13+'수학 표준점수 테이블'!$H$16,0))</f>
        <v>123</v>
      </c>
      <c r="Y33" s="102">
        <f>IF(OR($B33-Y$5&gt;74, $B33-Y$5=73, $B33-Y$5=1, $B33-Y$5&lt;0),"",ROUND(($B33-Y$5)*'수학 표준점수 테이블'!$H$10+Y$5*'수학 표준점수 테이블'!$H$13+'수학 표준점수 테이블'!$H$16,0))</f>
        <v>123</v>
      </c>
      <c r="Z33" s="102">
        <f>IF(OR($B33-Z$5&gt;74, $B33-Z$5=73, $B33-Z$5=1, $B33-Z$5&lt;0),"",ROUND(($B33-Z$5)*'수학 표준점수 테이블'!$H$10+Z$5*'수학 표준점수 테이블'!$H$13+'수학 표준점수 테이블'!$H$16,0))</f>
        <v>123</v>
      </c>
      <c r="AA33" s="109" t="str">
        <f>IF(OR($B33-AA$5&gt;74, $B33-AA$5=73, $B33-AA$5=1, $B33-AA$5&lt;0),"",ROUND(($B33-AA$5)*'수학 표준점수 테이블'!$H$10+AA$5*'수학 표준점수 테이블'!$H$13+'수학 표준점수 테이블'!$H$16,0))</f>
        <v/>
      </c>
      <c r="AB33" s="34"/>
      <c r="AC33" s="34">
        <f t="shared" si="1"/>
        <v>123</v>
      </c>
      <c r="AD33" s="34">
        <f t="shared" si="2"/>
        <v>125</v>
      </c>
      <c r="AE33" s="37" t="str">
        <f t="shared" si="3"/>
        <v>123 ~ 125</v>
      </c>
      <c r="AF33" s="37">
        <f t="shared" si="4"/>
        <v>3</v>
      </c>
      <c r="AG33" s="37">
        <f t="shared" si="4"/>
        <v>3</v>
      </c>
      <c r="AH33" s="37">
        <f t="shared" si="5"/>
        <v>3</v>
      </c>
      <c r="AI33" s="194" t="str">
        <f t="shared" si="0"/>
        <v>3등급</v>
      </c>
      <c r="AJ33" s="32" t="e">
        <f>IF(AC33=AD33,VLOOKUP(AE33,'인원 입력 기능'!$B$5:$F$102,6,0), VLOOKUP(AC33,'인원 입력 기능'!$B$5:$F$102,6,0)&amp;" ~ "&amp;VLOOKUP(AD33,'인원 입력 기능'!$B$5:$F$102,6,0))</f>
        <v>#REF!</v>
      </c>
    </row>
    <row r="34" spans="1:36">
      <c r="A34" s="16"/>
      <c r="B34" s="189">
        <v>72</v>
      </c>
      <c r="C34" s="115">
        <f>IF(OR($B34-C$5&gt;74, $B34-C$5=73, $B34-C$5=1, $B34-C$5&lt;0),"",ROUND(($B34-C$5)*'수학 표준점수 테이블'!$H$10+C$5*'수학 표준점수 테이블'!$H$13+'수학 표준점수 테이블'!$H$16,0))</f>
        <v>125</v>
      </c>
      <c r="D34" s="103">
        <f>IF(OR($B34-D$5&gt;74, $B34-D$5=73, $B34-D$5=1, $B34-D$5&lt;0),"",ROUND(($B34-D$5)*'수학 표준점수 테이블'!$H$10+D$5*'수학 표준점수 테이블'!$H$13+'수학 표준점수 테이블'!$H$16,0))</f>
        <v>124</v>
      </c>
      <c r="E34" s="103">
        <f>IF(OR($B34-E$5&gt;74, $B34-E$5=73, $B34-E$5=1, $B34-E$5&lt;0),"",ROUND(($B34-E$5)*'수학 표준점수 테이블'!$H$10+E$5*'수학 표준점수 테이블'!$H$13+'수학 표준점수 테이블'!$H$16,0))</f>
        <v>124</v>
      </c>
      <c r="F34" s="103">
        <f>IF(OR($B34-F$5&gt;74, $B34-F$5=73, $B34-F$5=1, $B34-F$5&lt;0),"",ROUND(($B34-F$5)*'수학 표준점수 테이블'!$H$10+F$5*'수학 표준점수 테이블'!$H$13+'수학 표준점수 테이블'!$H$16,0))</f>
        <v>124</v>
      </c>
      <c r="G34" s="103">
        <f>IF(OR($B34-G$5&gt;74, $B34-G$5=73, $B34-G$5=1, $B34-G$5&lt;0),"",ROUND(($B34-G$5)*'수학 표준점수 테이블'!$H$10+G$5*'수학 표준점수 테이블'!$H$13+'수학 표준점수 테이블'!$H$16,0))</f>
        <v>124</v>
      </c>
      <c r="H34" s="103">
        <f>IF(OR($B34-H$5&gt;74, $B34-H$5=73, $B34-H$5=1, $B34-H$5&lt;0),"",ROUND(($B34-H$5)*'수학 표준점수 테이블'!$H$10+H$5*'수학 표준점수 테이블'!$H$13+'수학 표준점수 테이블'!$H$16,0))</f>
        <v>124</v>
      </c>
      <c r="I34" s="103">
        <f>IF(OR($B34-I$5&gt;74, $B34-I$5=73, $B34-I$5=1, $B34-I$5&lt;0),"",ROUND(($B34-I$5)*'수학 표준점수 테이블'!$H$10+I$5*'수학 표준점수 테이블'!$H$13+'수학 표준점수 테이블'!$H$16,0))</f>
        <v>124</v>
      </c>
      <c r="J34" s="103">
        <f>IF(OR($B34-J$5&gt;74, $B34-J$5=73, $B34-J$5=1, $B34-J$5&lt;0),"",ROUND(($B34-J$5)*'수학 표준점수 테이블'!$H$10+J$5*'수학 표준점수 테이블'!$H$13+'수학 표준점수 테이블'!$H$16,0))</f>
        <v>124</v>
      </c>
      <c r="K34" s="103">
        <f>IF(OR($B34-K$5&gt;74, $B34-K$5=73, $B34-K$5=1, $B34-K$5&lt;0),"",ROUND(($B34-K$5)*'수학 표준점수 테이블'!$H$10+K$5*'수학 표준점수 테이블'!$H$13+'수학 표준점수 테이블'!$H$16,0))</f>
        <v>124</v>
      </c>
      <c r="L34" s="103">
        <f>IF(OR($B34-L$5&gt;74, $B34-L$5=73, $B34-L$5=1, $B34-L$5&lt;0),"",ROUND(($B34-L$5)*'수학 표준점수 테이블'!$H$10+L$5*'수학 표준점수 테이블'!$H$13+'수학 표준점수 테이블'!$H$16,0))</f>
        <v>124</v>
      </c>
      <c r="M34" s="103">
        <f>IF(OR($B34-M$5&gt;74, $B34-M$5=73, $B34-M$5=1, $B34-M$5&lt;0),"",ROUND(($B34-M$5)*'수학 표준점수 테이블'!$H$10+M$5*'수학 표준점수 테이블'!$H$13+'수학 표준점수 테이블'!$H$16,0))</f>
        <v>124</v>
      </c>
      <c r="N34" s="103">
        <f>IF(OR($B34-N$5&gt;74, $B34-N$5=73, $B34-N$5=1, $B34-N$5&lt;0),"",ROUND(($B34-N$5)*'수학 표준점수 테이블'!$H$10+N$5*'수학 표준점수 테이블'!$H$13+'수학 표준점수 테이블'!$H$16,0))</f>
        <v>124</v>
      </c>
      <c r="O34" s="103">
        <f>IF(OR($B34-O$5&gt;74, $B34-O$5=73, $B34-O$5=1, $B34-O$5&lt;0),"",ROUND(($B34-O$5)*'수학 표준점수 테이블'!$H$10+O$5*'수학 표준점수 테이블'!$H$13+'수학 표준점수 테이블'!$H$16,0))</f>
        <v>123</v>
      </c>
      <c r="P34" s="103">
        <f>IF(OR($B34-P$5&gt;74, $B34-P$5=73, $B34-P$5=1, $B34-P$5&lt;0),"",ROUND(($B34-P$5)*'수학 표준점수 테이블'!$H$10+P$5*'수학 표준점수 테이블'!$H$13+'수학 표준점수 테이블'!$H$16,0))</f>
        <v>123</v>
      </c>
      <c r="Q34" s="103">
        <f>IF(OR($B34-Q$5&gt;74, $B34-Q$5=73, $B34-Q$5=1, $B34-Q$5&lt;0),"",ROUND(($B34-Q$5)*'수학 표준점수 테이블'!$H$10+Q$5*'수학 표준점수 테이블'!$H$13+'수학 표준점수 테이블'!$H$16,0))</f>
        <v>123</v>
      </c>
      <c r="R34" s="103">
        <f>IF(OR($B34-R$5&gt;74, $B34-R$5=73, $B34-R$5=1, $B34-R$5&lt;0),"",ROUND(($B34-R$5)*'수학 표준점수 테이블'!$H$10+R$5*'수학 표준점수 테이블'!$H$13+'수학 표준점수 테이블'!$H$16,0))</f>
        <v>123</v>
      </c>
      <c r="S34" s="103">
        <f>IF(OR($B34-S$5&gt;74, $B34-S$5=73, $B34-S$5=1, $B34-S$5&lt;0),"",ROUND(($B34-S$5)*'수학 표준점수 테이블'!$H$10+S$5*'수학 표준점수 테이블'!$H$13+'수학 표준점수 테이블'!$H$16,0))</f>
        <v>123</v>
      </c>
      <c r="T34" s="103">
        <f>IF(OR($B34-T$5&gt;74, $B34-T$5=73, $B34-T$5=1, $B34-T$5&lt;0),"",ROUND(($B34-T$5)*'수학 표준점수 테이블'!$H$10+T$5*'수학 표준점수 테이블'!$H$13+'수학 표준점수 테이블'!$H$16,0))</f>
        <v>123</v>
      </c>
      <c r="U34" s="103">
        <f>IF(OR($B34-U$5&gt;74, $B34-U$5=73, $B34-U$5=1, $B34-U$5&lt;0),"",ROUND(($B34-U$5)*'수학 표준점수 테이블'!$H$10+U$5*'수학 표준점수 테이블'!$H$13+'수학 표준점수 테이블'!$H$16,0))</f>
        <v>123</v>
      </c>
      <c r="V34" s="103">
        <f>IF(OR($B34-V$5&gt;74, $B34-V$5=73, $B34-V$5=1, $B34-V$5&lt;0),"",ROUND(($B34-V$5)*'수학 표준점수 테이블'!$H$10+V$5*'수학 표준점수 테이블'!$H$13+'수학 표준점수 테이블'!$H$16,0))</f>
        <v>123</v>
      </c>
      <c r="W34" s="103">
        <f>IF(OR($B34-W$5&gt;74, $B34-W$5=73, $B34-W$5=1, $B34-W$5&lt;0),"",ROUND(($B34-W$5)*'수학 표준점수 테이블'!$H$10+W$5*'수학 표준점수 테이블'!$H$13+'수학 표준점수 테이블'!$H$16,0))</f>
        <v>123</v>
      </c>
      <c r="X34" s="103">
        <f>IF(OR($B34-X$5&gt;74, $B34-X$5=73, $B34-X$5=1, $B34-X$5&lt;0),"",ROUND(($B34-X$5)*'수학 표준점수 테이블'!$H$10+X$5*'수학 표준점수 테이블'!$H$13+'수학 표준점수 테이블'!$H$16,0))</f>
        <v>123</v>
      </c>
      <c r="Y34" s="103">
        <f>IF(OR($B34-Y$5&gt;74, $B34-Y$5=73, $B34-Y$5=1, $B34-Y$5&lt;0),"",ROUND(($B34-Y$5)*'수학 표준점수 테이블'!$H$10+Y$5*'수학 표준점수 테이블'!$H$13+'수학 표준점수 테이블'!$H$16,0))</f>
        <v>123</v>
      </c>
      <c r="Z34" s="103">
        <f>IF(OR($B34-Z$5&gt;74, $B34-Z$5=73, $B34-Z$5=1, $B34-Z$5&lt;0),"",ROUND(($B34-Z$5)*'수학 표준점수 테이블'!$H$10+Z$5*'수학 표준점수 테이블'!$H$13+'수학 표준점수 테이블'!$H$16,0))</f>
        <v>122</v>
      </c>
      <c r="AA34" s="110">
        <f>IF(OR($B34-AA$5&gt;74, $B34-AA$5=73, $B34-AA$5=1, $B34-AA$5&lt;0),"",ROUND(($B34-AA$5)*'수학 표준점수 테이블'!$H$10+AA$5*'수학 표준점수 테이블'!$H$13+'수학 표준점수 테이블'!$H$16,0))</f>
        <v>122</v>
      </c>
      <c r="AB34" s="34"/>
      <c r="AC34" s="34">
        <f t="shared" si="1"/>
        <v>122</v>
      </c>
      <c r="AD34" s="34">
        <f t="shared" si="2"/>
        <v>125</v>
      </c>
      <c r="AE34" s="37" t="str">
        <f t="shared" si="3"/>
        <v>122 ~ 125</v>
      </c>
      <c r="AF34" s="37">
        <f t="shared" si="4"/>
        <v>3</v>
      </c>
      <c r="AG34" s="37">
        <f t="shared" si="4"/>
        <v>3</v>
      </c>
      <c r="AH34" s="37">
        <f t="shared" si="5"/>
        <v>3</v>
      </c>
      <c r="AI34" s="194" t="str">
        <f t="shared" si="0"/>
        <v>3등급</v>
      </c>
      <c r="AJ34" s="32" t="e">
        <f>IF(AC34=AD34,VLOOKUP(AE34,'인원 입력 기능'!$B$5:$F$102,6,0), VLOOKUP(AC34,'인원 입력 기능'!$B$5:$F$102,6,0)&amp;" ~ "&amp;VLOOKUP(AD34,'인원 입력 기능'!$B$5:$F$102,6,0))</f>
        <v>#REF!</v>
      </c>
    </row>
    <row r="35" spans="1:36">
      <c r="A35" s="16"/>
      <c r="B35" s="189">
        <v>71</v>
      </c>
      <c r="C35" s="115">
        <f>IF(OR($B35-C$5&gt;74, $B35-C$5=73, $B35-C$5=1, $B35-C$5&lt;0),"",ROUND(($B35-C$5)*'수학 표준점수 테이블'!$H$10+C$5*'수학 표준점수 테이블'!$H$13+'수학 표준점수 테이블'!$H$16,0))</f>
        <v>124</v>
      </c>
      <c r="D35" s="103">
        <f>IF(OR($B35-D$5&gt;74, $B35-D$5=73, $B35-D$5=1, $B35-D$5&lt;0),"",ROUND(($B35-D$5)*'수학 표준점수 테이블'!$H$10+D$5*'수학 표준점수 테이블'!$H$13+'수학 표준점수 테이블'!$H$16,0))</f>
        <v>124</v>
      </c>
      <c r="E35" s="103">
        <f>IF(OR($B35-E$5&gt;74, $B35-E$5=73, $B35-E$5=1, $B35-E$5&lt;0),"",ROUND(($B35-E$5)*'수학 표준점수 테이블'!$H$10+E$5*'수학 표준점수 테이블'!$H$13+'수학 표준점수 테이블'!$H$16,0))</f>
        <v>124</v>
      </c>
      <c r="F35" s="103">
        <f>IF(OR($B35-F$5&gt;74, $B35-F$5=73, $B35-F$5=1, $B35-F$5&lt;0),"",ROUND(($B35-F$5)*'수학 표준점수 테이블'!$H$10+F$5*'수학 표준점수 테이블'!$H$13+'수학 표준점수 테이블'!$H$16,0))</f>
        <v>123</v>
      </c>
      <c r="G35" s="103">
        <f>IF(OR($B35-G$5&gt;74, $B35-G$5=73, $B35-G$5=1, $B35-G$5&lt;0),"",ROUND(($B35-G$5)*'수학 표준점수 테이블'!$H$10+G$5*'수학 표준점수 테이블'!$H$13+'수학 표준점수 테이블'!$H$16,0))</f>
        <v>123</v>
      </c>
      <c r="H35" s="103">
        <f>IF(OR($B35-H$5&gt;74, $B35-H$5=73, $B35-H$5=1, $B35-H$5&lt;0),"",ROUND(($B35-H$5)*'수학 표준점수 테이블'!$H$10+H$5*'수학 표준점수 테이블'!$H$13+'수학 표준점수 테이블'!$H$16,0))</f>
        <v>123</v>
      </c>
      <c r="I35" s="103">
        <f>IF(OR($B35-I$5&gt;74, $B35-I$5=73, $B35-I$5=1, $B35-I$5&lt;0),"",ROUND(($B35-I$5)*'수학 표준점수 테이블'!$H$10+I$5*'수학 표준점수 테이블'!$H$13+'수학 표준점수 테이블'!$H$16,0))</f>
        <v>123</v>
      </c>
      <c r="J35" s="103">
        <f>IF(OR($B35-J$5&gt;74, $B35-J$5=73, $B35-J$5=1, $B35-J$5&lt;0),"",ROUND(($B35-J$5)*'수학 표준점수 테이블'!$H$10+J$5*'수학 표준점수 테이블'!$H$13+'수학 표준점수 테이블'!$H$16,0))</f>
        <v>123</v>
      </c>
      <c r="K35" s="103">
        <f>IF(OR($B35-K$5&gt;74, $B35-K$5=73, $B35-K$5=1, $B35-K$5&lt;0),"",ROUND(($B35-K$5)*'수학 표준점수 테이블'!$H$10+K$5*'수학 표준점수 테이블'!$H$13+'수학 표준점수 테이블'!$H$16,0))</f>
        <v>123</v>
      </c>
      <c r="L35" s="103">
        <f>IF(OR($B35-L$5&gt;74, $B35-L$5=73, $B35-L$5=1, $B35-L$5&lt;0),"",ROUND(($B35-L$5)*'수학 표준점수 테이블'!$H$10+L$5*'수학 표준점수 테이블'!$H$13+'수학 표준점수 테이블'!$H$16,0))</f>
        <v>123</v>
      </c>
      <c r="M35" s="103">
        <f>IF(OR($B35-M$5&gt;74, $B35-M$5=73, $B35-M$5=1, $B35-M$5&lt;0),"",ROUND(($B35-M$5)*'수학 표준점수 테이블'!$H$10+M$5*'수학 표준점수 테이블'!$H$13+'수학 표준점수 테이블'!$H$16,0))</f>
        <v>123</v>
      </c>
      <c r="N35" s="103">
        <f>IF(OR($B35-N$5&gt;74, $B35-N$5=73, $B35-N$5=1, $B35-N$5&lt;0),"",ROUND(($B35-N$5)*'수학 표준점수 테이블'!$H$10+N$5*'수학 표준점수 테이블'!$H$13+'수학 표준점수 테이블'!$H$16,0))</f>
        <v>123</v>
      </c>
      <c r="O35" s="103">
        <f>IF(OR($B35-O$5&gt;74, $B35-O$5=73, $B35-O$5=1, $B35-O$5&lt;0),"",ROUND(($B35-O$5)*'수학 표준점수 테이블'!$H$10+O$5*'수학 표준점수 테이블'!$H$13+'수학 표준점수 테이블'!$H$16,0))</f>
        <v>123</v>
      </c>
      <c r="P35" s="103">
        <f>IF(OR($B35-P$5&gt;74, $B35-P$5=73, $B35-P$5=1, $B35-P$5&lt;0),"",ROUND(($B35-P$5)*'수학 표준점수 테이블'!$H$10+P$5*'수학 표준점수 테이블'!$H$13+'수학 표준점수 테이블'!$H$16,0))</f>
        <v>123</v>
      </c>
      <c r="Q35" s="103">
        <f>IF(OR($B35-Q$5&gt;74, $B35-Q$5=73, $B35-Q$5=1, $B35-Q$5&lt;0),"",ROUND(($B35-Q$5)*'수학 표준점수 테이블'!$H$10+Q$5*'수학 표준점수 테이블'!$H$13+'수학 표준점수 테이블'!$H$16,0))</f>
        <v>122</v>
      </c>
      <c r="R35" s="103">
        <f>IF(OR($B35-R$5&gt;74, $B35-R$5=73, $B35-R$5=1, $B35-R$5&lt;0),"",ROUND(($B35-R$5)*'수학 표준점수 테이블'!$H$10+R$5*'수학 표준점수 테이블'!$H$13+'수학 표준점수 테이블'!$H$16,0))</f>
        <v>122</v>
      </c>
      <c r="S35" s="103">
        <f>IF(OR($B35-S$5&gt;74, $B35-S$5=73, $B35-S$5=1, $B35-S$5&lt;0),"",ROUND(($B35-S$5)*'수학 표준점수 테이블'!$H$10+S$5*'수학 표준점수 테이블'!$H$13+'수학 표준점수 테이블'!$H$16,0))</f>
        <v>122</v>
      </c>
      <c r="T35" s="103">
        <f>IF(OR($B35-T$5&gt;74, $B35-T$5=73, $B35-T$5=1, $B35-T$5&lt;0),"",ROUND(($B35-T$5)*'수학 표준점수 테이블'!$H$10+T$5*'수학 표준점수 테이블'!$H$13+'수학 표준점수 테이블'!$H$16,0))</f>
        <v>122</v>
      </c>
      <c r="U35" s="103">
        <f>IF(OR($B35-U$5&gt;74, $B35-U$5=73, $B35-U$5=1, $B35-U$5&lt;0),"",ROUND(($B35-U$5)*'수학 표준점수 테이블'!$H$10+U$5*'수학 표준점수 테이블'!$H$13+'수학 표준점수 테이블'!$H$16,0))</f>
        <v>122</v>
      </c>
      <c r="V35" s="103">
        <f>IF(OR($B35-V$5&gt;74, $B35-V$5=73, $B35-V$5=1, $B35-V$5&lt;0),"",ROUND(($B35-V$5)*'수학 표준점수 테이블'!$H$10+V$5*'수학 표준점수 테이블'!$H$13+'수학 표준점수 테이블'!$H$16,0))</f>
        <v>122</v>
      </c>
      <c r="W35" s="103">
        <f>IF(OR($B35-W$5&gt;74, $B35-W$5=73, $B35-W$5=1, $B35-W$5&lt;0),"",ROUND(($B35-W$5)*'수학 표준점수 테이블'!$H$10+W$5*'수학 표준점수 테이블'!$H$13+'수학 표준점수 테이블'!$H$16,0))</f>
        <v>122</v>
      </c>
      <c r="X35" s="103">
        <f>IF(OR($B35-X$5&gt;74, $B35-X$5=73, $B35-X$5=1, $B35-X$5&lt;0),"",ROUND(($B35-X$5)*'수학 표준점수 테이블'!$H$10+X$5*'수학 표준점수 테이블'!$H$13+'수학 표준점수 테이블'!$H$16,0))</f>
        <v>122</v>
      </c>
      <c r="Y35" s="103">
        <f>IF(OR($B35-Y$5&gt;74, $B35-Y$5=73, $B35-Y$5=1, $B35-Y$5&lt;0),"",ROUND(($B35-Y$5)*'수학 표준점수 테이블'!$H$10+Y$5*'수학 표준점수 테이블'!$H$13+'수학 표준점수 테이블'!$H$16,0))</f>
        <v>122</v>
      </c>
      <c r="Z35" s="103">
        <f>IF(OR($B35-Z$5&gt;74, $B35-Z$5=73, $B35-Z$5=1, $B35-Z$5&lt;0),"",ROUND(($B35-Z$5)*'수학 표준점수 테이블'!$H$10+Z$5*'수학 표준점수 테이블'!$H$13+'수학 표준점수 테이블'!$H$16,0))</f>
        <v>122</v>
      </c>
      <c r="AA35" s="110">
        <f>IF(OR($B35-AA$5&gt;74, $B35-AA$5=73, $B35-AA$5=1, $B35-AA$5&lt;0),"",ROUND(($B35-AA$5)*'수학 표준점수 테이블'!$H$10+AA$5*'수학 표준점수 테이블'!$H$13+'수학 표준점수 테이블'!$H$16,0))</f>
        <v>122</v>
      </c>
      <c r="AB35" s="34"/>
      <c r="AC35" s="34">
        <f t="shared" si="1"/>
        <v>122</v>
      </c>
      <c r="AD35" s="34">
        <f t="shared" si="2"/>
        <v>124</v>
      </c>
      <c r="AE35" s="37" t="str">
        <f t="shared" si="3"/>
        <v>122 ~ 124</v>
      </c>
      <c r="AF35" s="37">
        <f t="shared" si="4"/>
        <v>3</v>
      </c>
      <c r="AG35" s="37">
        <f t="shared" si="4"/>
        <v>3</v>
      </c>
      <c r="AH35" s="37">
        <f t="shared" si="5"/>
        <v>3</v>
      </c>
      <c r="AI35" s="194" t="str">
        <f t="shared" si="0"/>
        <v>3등급</v>
      </c>
      <c r="AJ35" s="32" t="e">
        <f>IF(AC35=AD35,VLOOKUP(AE35,'인원 입력 기능'!$B$5:$F$102,6,0), VLOOKUP(AC35,'인원 입력 기능'!$B$5:$F$102,6,0)&amp;" ~ "&amp;VLOOKUP(AD35,'인원 입력 기능'!$B$5:$F$102,6,0))</f>
        <v>#REF!</v>
      </c>
    </row>
    <row r="36" spans="1:36">
      <c r="A36" s="16"/>
      <c r="B36" s="189">
        <v>70</v>
      </c>
      <c r="C36" s="115">
        <f>IF(OR($B36-C$5&gt;74, $B36-C$5=73, $B36-C$5=1, $B36-C$5&lt;0),"",ROUND(($B36-C$5)*'수학 표준점수 테이블'!$H$10+C$5*'수학 표준점수 테이블'!$H$13+'수학 표준점수 테이블'!$H$16,0))</f>
        <v>123</v>
      </c>
      <c r="D36" s="103">
        <f>IF(OR($B36-D$5&gt;74, $B36-D$5=73, $B36-D$5=1, $B36-D$5&lt;0),"",ROUND(($B36-D$5)*'수학 표준점수 테이블'!$H$10+D$5*'수학 표준점수 테이블'!$H$13+'수학 표준점수 테이블'!$H$16,0))</f>
        <v>123</v>
      </c>
      <c r="E36" s="103">
        <f>IF(OR($B36-E$5&gt;74, $B36-E$5=73, $B36-E$5=1, $B36-E$5&lt;0),"",ROUND(($B36-E$5)*'수학 표준점수 테이블'!$H$10+E$5*'수학 표준점수 테이블'!$H$13+'수학 표준점수 테이블'!$H$16,0))</f>
        <v>123</v>
      </c>
      <c r="F36" s="103">
        <f>IF(OR($B36-F$5&gt;74, $B36-F$5=73, $B36-F$5=1, $B36-F$5&lt;0),"",ROUND(($B36-F$5)*'수학 표준점수 테이블'!$H$10+F$5*'수학 표준점수 테이블'!$H$13+'수학 표준점수 테이블'!$H$16,0))</f>
        <v>123</v>
      </c>
      <c r="G36" s="103">
        <f>IF(OR($B36-G$5&gt;74, $B36-G$5=73, $B36-G$5=1, $B36-G$5&lt;0),"",ROUND(($B36-G$5)*'수학 표준점수 테이블'!$H$10+G$5*'수학 표준점수 테이블'!$H$13+'수학 표준점수 테이블'!$H$16,0))</f>
        <v>123</v>
      </c>
      <c r="H36" s="103">
        <f>IF(OR($B36-H$5&gt;74, $B36-H$5=73, $B36-H$5=1, $B36-H$5&lt;0),"",ROUND(($B36-H$5)*'수학 표준점수 테이블'!$H$10+H$5*'수학 표준점수 테이블'!$H$13+'수학 표준점수 테이블'!$H$16,0))</f>
        <v>122</v>
      </c>
      <c r="I36" s="103">
        <f>IF(OR($B36-I$5&gt;74, $B36-I$5=73, $B36-I$5=1, $B36-I$5&lt;0),"",ROUND(($B36-I$5)*'수학 표준점수 테이블'!$H$10+I$5*'수학 표준점수 테이블'!$H$13+'수학 표준점수 테이블'!$H$16,0))</f>
        <v>122</v>
      </c>
      <c r="J36" s="103">
        <f>IF(OR($B36-J$5&gt;74, $B36-J$5=73, $B36-J$5=1, $B36-J$5&lt;0),"",ROUND(($B36-J$5)*'수학 표준점수 테이블'!$H$10+J$5*'수학 표준점수 테이블'!$H$13+'수학 표준점수 테이블'!$H$16,0))</f>
        <v>122</v>
      </c>
      <c r="K36" s="103">
        <f>IF(OR($B36-K$5&gt;74, $B36-K$5=73, $B36-K$5=1, $B36-K$5&lt;0),"",ROUND(($B36-K$5)*'수학 표준점수 테이블'!$H$10+K$5*'수학 표준점수 테이블'!$H$13+'수학 표준점수 테이블'!$H$16,0))</f>
        <v>122</v>
      </c>
      <c r="L36" s="103">
        <f>IF(OR($B36-L$5&gt;74, $B36-L$5=73, $B36-L$5=1, $B36-L$5&lt;0),"",ROUND(($B36-L$5)*'수학 표준점수 테이블'!$H$10+L$5*'수학 표준점수 테이블'!$H$13+'수학 표준점수 테이블'!$H$16,0))</f>
        <v>122</v>
      </c>
      <c r="M36" s="103">
        <f>IF(OR($B36-M$5&gt;74, $B36-M$5=73, $B36-M$5=1, $B36-M$5&lt;0),"",ROUND(($B36-M$5)*'수학 표준점수 테이블'!$H$10+M$5*'수학 표준점수 테이블'!$H$13+'수학 표준점수 테이블'!$H$16,0))</f>
        <v>122</v>
      </c>
      <c r="N36" s="103">
        <f>IF(OR($B36-N$5&gt;74, $B36-N$5=73, $B36-N$5=1, $B36-N$5&lt;0),"",ROUND(($B36-N$5)*'수학 표준점수 테이블'!$H$10+N$5*'수학 표준점수 테이블'!$H$13+'수학 표준점수 테이블'!$H$16,0))</f>
        <v>122</v>
      </c>
      <c r="O36" s="103">
        <f>IF(OR($B36-O$5&gt;74, $B36-O$5=73, $B36-O$5=1, $B36-O$5&lt;0),"",ROUND(($B36-O$5)*'수학 표준점수 테이블'!$H$10+O$5*'수학 표준점수 테이블'!$H$13+'수학 표준점수 테이블'!$H$16,0))</f>
        <v>122</v>
      </c>
      <c r="P36" s="103">
        <f>IF(OR($B36-P$5&gt;74, $B36-P$5=73, $B36-P$5=1, $B36-P$5&lt;0),"",ROUND(($B36-P$5)*'수학 표준점수 테이블'!$H$10+P$5*'수학 표준점수 테이블'!$H$13+'수학 표준점수 테이블'!$H$16,0))</f>
        <v>122</v>
      </c>
      <c r="Q36" s="103">
        <f>IF(OR($B36-Q$5&gt;74, $B36-Q$5=73, $B36-Q$5=1, $B36-Q$5&lt;0),"",ROUND(($B36-Q$5)*'수학 표준점수 테이블'!$H$10+Q$5*'수학 표준점수 테이블'!$H$13+'수학 표준점수 테이블'!$H$16,0))</f>
        <v>122</v>
      </c>
      <c r="R36" s="103">
        <f>IF(OR($B36-R$5&gt;74, $B36-R$5=73, $B36-R$5=1, $B36-R$5&lt;0),"",ROUND(($B36-R$5)*'수학 표준점수 테이블'!$H$10+R$5*'수학 표준점수 테이블'!$H$13+'수학 표준점수 테이블'!$H$16,0))</f>
        <v>122</v>
      </c>
      <c r="S36" s="103">
        <f>IF(OR($B36-S$5&gt;74, $B36-S$5=73, $B36-S$5=1, $B36-S$5&lt;0),"",ROUND(($B36-S$5)*'수학 표준점수 테이블'!$H$10+S$5*'수학 표준점수 테이블'!$H$13+'수학 표준점수 테이블'!$H$16,0))</f>
        <v>121</v>
      </c>
      <c r="T36" s="103">
        <f>IF(OR($B36-T$5&gt;74, $B36-T$5=73, $B36-T$5=1, $B36-T$5&lt;0),"",ROUND(($B36-T$5)*'수학 표준점수 테이블'!$H$10+T$5*'수학 표준점수 테이블'!$H$13+'수학 표준점수 테이블'!$H$16,0))</f>
        <v>121</v>
      </c>
      <c r="U36" s="103">
        <f>IF(OR($B36-U$5&gt;74, $B36-U$5=73, $B36-U$5=1, $B36-U$5&lt;0),"",ROUND(($B36-U$5)*'수학 표준점수 테이블'!$H$10+U$5*'수학 표준점수 테이블'!$H$13+'수학 표준점수 테이블'!$H$16,0))</f>
        <v>121</v>
      </c>
      <c r="V36" s="103">
        <f>IF(OR($B36-V$5&gt;74, $B36-V$5=73, $B36-V$5=1, $B36-V$5&lt;0),"",ROUND(($B36-V$5)*'수학 표준점수 테이블'!$H$10+V$5*'수학 표준점수 테이블'!$H$13+'수학 표준점수 테이블'!$H$16,0))</f>
        <v>121</v>
      </c>
      <c r="W36" s="103">
        <f>IF(OR($B36-W$5&gt;74, $B36-W$5=73, $B36-W$5=1, $B36-W$5&lt;0),"",ROUND(($B36-W$5)*'수학 표준점수 테이블'!$H$10+W$5*'수학 표준점수 테이블'!$H$13+'수학 표준점수 테이블'!$H$16,0))</f>
        <v>121</v>
      </c>
      <c r="X36" s="103">
        <f>IF(OR($B36-X$5&gt;74, $B36-X$5=73, $B36-X$5=1, $B36-X$5&lt;0),"",ROUND(($B36-X$5)*'수학 표준점수 테이블'!$H$10+X$5*'수학 표준점수 테이블'!$H$13+'수학 표준점수 테이블'!$H$16,0))</f>
        <v>121</v>
      </c>
      <c r="Y36" s="103">
        <f>IF(OR($B36-Y$5&gt;74, $B36-Y$5=73, $B36-Y$5=1, $B36-Y$5&lt;0),"",ROUND(($B36-Y$5)*'수학 표준점수 테이블'!$H$10+Y$5*'수학 표준점수 테이블'!$H$13+'수학 표준점수 테이블'!$H$16,0))</f>
        <v>121</v>
      </c>
      <c r="Z36" s="103">
        <f>IF(OR($B36-Z$5&gt;74, $B36-Z$5=73, $B36-Z$5=1, $B36-Z$5&lt;0),"",ROUND(($B36-Z$5)*'수학 표준점수 테이블'!$H$10+Z$5*'수학 표준점수 테이블'!$H$13+'수학 표준점수 테이블'!$H$16,0))</f>
        <v>121</v>
      </c>
      <c r="AA36" s="110">
        <f>IF(OR($B36-AA$5&gt;74, $B36-AA$5=73, $B36-AA$5=1, $B36-AA$5&lt;0),"",ROUND(($B36-AA$5)*'수학 표준점수 테이블'!$H$10+AA$5*'수학 표준점수 테이블'!$H$13+'수학 표준점수 테이블'!$H$16,0))</f>
        <v>121</v>
      </c>
      <c r="AB36" s="34"/>
      <c r="AC36" s="34">
        <f t="shared" si="1"/>
        <v>121</v>
      </c>
      <c r="AD36" s="34">
        <f t="shared" si="2"/>
        <v>123</v>
      </c>
      <c r="AE36" s="37" t="str">
        <f t="shared" si="3"/>
        <v>121 ~ 123</v>
      </c>
      <c r="AF36" s="37">
        <f t="shared" si="4"/>
        <v>3</v>
      </c>
      <c r="AG36" s="37">
        <f t="shared" si="4"/>
        <v>3</v>
      </c>
      <c r="AH36" s="37">
        <f t="shared" si="5"/>
        <v>3</v>
      </c>
      <c r="AI36" s="194" t="str">
        <f t="shared" si="0"/>
        <v>3등급</v>
      </c>
      <c r="AJ36" s="32" t="e">
        <f>IF(AC36=AD36,VLOOKUP(AE36,'인원 입력 기능'!$B$5:$F$102,6,0), VLOOKUP(AC36,'인원 입력 기능'!$B$5:$F$102,6,0)&amp;" ~ "&amp;VLOOKUP(AD36,'인원 입력 기능'!$B$5:$F$102,6,0))</f>
        <v>#REF!</v>
      </c>
    </row>
    <row r="37" spans="1:36">
      <c r="A37" s="16"/>
      <c r="B37" s="189">
        <v>69</v>
      </c>
      <c r="C37" s="115">
        <f>IF(OR($B37-C$5&gt;74, $B37-C$5=73, $B37-C$5=1, $B37-C$5&lt;0),"",ROUND(($B37-C$5)*'수학 표준점수 테이블'!$H$10+C$5*'수학 표준점수 테이블'!$H$13+'수학 표준점수 테이블'!$H$16,0))</f>
        <v>122</v>
      </c>
      <c r="D37" s="103">
        <f>IF(OR($B37-D$5&gt;74, $B37-D$5=73, $B37-D$5=1, $B37-D$5&lt;0),"",ROUND(($B37-D$5)*'수학 표준점수 테이블'!$H$10+D$5*'수학 표준점수 테이블'!$H$13+'수학 표준점수 테이블'!$H$16,0))</f>
        <v>122</v>
      </c>
      <c r="E37" s="103">
        <f>IF(OR($B37-E$5&gt;74, $B37-E$5=73, $B37-E$5=1, $B37-E$5&lt;0),"",ROUND(($B37-E$5)*'수학 표준점수 테이블'!$H$10+E$5*'수학 표준점수 테이블'!$H$13+'수학 표준점수 테이블'!$H$16,0))</f>
        <v>122</v>
      </c>
      <c r="F37" s="103">
        <f>IF(OR($B37-F$5&gt;74, $B37-F$5=73, $B37-F$5=1, $B37-F$5&lt;0),"",ROUND(($B37-F$5)*'수학 표준점수 테이블'!$H$10+F$5*'수학 표준점수 테이블'!$H$13+'수학 표준점수 테이블'!$H$16,0))</f>
        <v>122</v>
      </c>
      <c r="G37" s="103">
        <f>IF(OR($B37-G$5&gt;74, $B37-G$5=73, $B37-G$5=1, $B37-G$5&lt;0),"",ROUND(($B37-G$5)*'수학 표준점수 테이블'!$H$10+G$5*'수학 표준점수 테이블'!$H$13+'수학 표준점수 테이블'!$H$16,0))</f>
        <v>122</v>
      </c>
      <c r="H37" s="103">
        <f>IF(OR($B37-H$5&gt;74, $B37-H$5=73, $B37-H$5=1, $B37-H$5&lt;0),"",ROUND(($B37-H$5)*'수학 표준점수 테이블'!$H$10+H$5*'수학 표준점수 테이블'!$H$13+'수학 표준점수 테이블'!$H$16,0))</f>
        <v>122</v>
      </c>
      <c r="I37" s="103">
        <f>IF(OR($B37-I$5&gt;74, $B37-I$5=73, $B37-I$5=1, $B37-I$5&lt;0),"",ROUND(($B37-I$5)*'수학 표준점수 테이블'!$H$10+I$5*'수학 표준점수 테이블'!$H$13+'수학 표준점수 테이블'!$H$16,0))</f>
        <v>122</v>
      </c>
      <c r="J37" s="103">
        <f>IF(OR($B37-J$5&gt;74, $B37-J$5=73, $B37-J$5=1, $B37-J$5&lt;0),"",ROUND(($B37-J$5)*'수학 표준점수 테이블'!$H$10+J$5*'수학 표준점수 테이블'!$H$13+'수학 표준점수 테이블'!$H$16,0))</f>
        <v>121</v>
      </c>
      <c r="K37" s="103">
        <f>IF(OR($B37-K$5&gt;74, $B37-K$5=73, $B37-K$5=1, $B37-K$5&lt;0),"",ROUND(($B37-K$5)*'수학 표준점수 테이블'!$H$10+K$5*'수학 표준점수 테이블'!$H$13+'수학 표준점수 테이블'!$H$16,0))</f>
        <v>121</v>
      </c>
      <c r="L37" s="103">
        <f>IF(OR($B37-L$5&gt;74, $B37-L$5=73, $B37-L$5=1, $B37-L$5&lt;0),"",ROUND(($B37-L$5)*'수학 표준점수 테이블'!$H$10+L$5*'수학 표준점수 테이블'!$H$13+'수학 표준점수 테이블'!$H$16,0))</f>
        <v>121</v>
      </c>
      <c r="M37" s="103">
        <f>IF(OR($B37-M$5&gt;74, $B37-M$5=73, $B37-M$5=1, $B37-M$5&lt;0),"",ROUND(($B37-M$5)*'수학 표준점수 테이블'!$H$10+M$5*'수학 표준점수 테이블'!$H$13+'수학 표준점수 테이블'!$H$16,0))</f>
        <v>121</v>
      </c>
      <c r="N37" s="103">
        <f>IF(OR($B37-N$5&gt;74, $B37-N$5=73, $B37-N$5=1, $B37-N$5&lt;0),"",ROUND(($B37-N$5)*'수학 표준점수 테이블'!$H$10+N$5*'수학 표준점수 테이블'!$H$13+'수학 표준점수 테이블'!$H$16,0))</f>
        <v>121</v>
      </c>
      <c r="O37" s="103">
        <f>IF(OR($B37-O$5&gt;74, $B37-O$5=73, $B37-O$5=1, $B37-O$5&lt;0),"",ROUND(($B37-O$5)*'수학 표준점수 테이블'!$H$10+O$5*'수학 표준점수 테이블'!$H$13+'수학 표준점수 테이블'!$H$16,0))</f>
        <v>121</v>
      </c>
      <c r="P37" s="103">
        <f>IF(OR($B37-P$5&gt;74, $B37-P$5=73, $B37-P$5=1, $B37-P$5&lt;0),"",ROUND(($B37-P$5)*'수학 표준점수 테이블'!$H$10+P$5*'수학 표준점수 테이블'!$H$13+'수학 표준점수 테이블'!$H$16,0))</f>
        <v>121</v>
      </c>
      <c r="Q37" s="103">
        <f>IF(OR($B37-Q$5&gt;74, $B37-Q$5=73, $B37-Q$5=1, $B37-Q$5&lt;0),"",ROUND(($B37-Q$5)*'수학 표준점수 테이블'!$H$10+Q$5*'수학 표준점수 테이블'!$H$13+'수학 표준점수 테이블'!$H$16,0))</f>
        <v>121</v>
      </c>
      <c r="R37" s="103">
        <f>IF(OR($B37-R$5&gt;74, $B37-R$5=73, $B37-R$5=1, $B37-R$5&lt;0),"",ROUND(($B37-R$5)*'수학 표준점수 테이블'!$H$10+R$5*'수학 표준점수 테이블'!$H$13+'수학 표준점수 테이블'!$H$16,0))</f>
        <v>121</v>
      </c>
      <c r="S37" s="103">
        <f>IF(OR($B37-S$5&gt;74, $B37-S$5=73, $B37-S$5=1, $B37-S$5&lt;0),"",ROUND(($B37-S$5)*'수학 표준점수 테이블'!$H$10+S$5*'수학 표준점수 테이블'!$H$13+'수학 표준점수 테이블'!$H$16,0))</f>
        <v>121</v>
      </c>
      <c r="T37" s="103">
        <f>IF(OR($B37-T$5&gt;74, $B37-T$5=73, $B37-T$5=1, $B37-T$5&lt;0),"",ROUND(($B37-T$5)*'수학 표준점수 테이블'!$H$10+T$5*'수학 표준점수 테이블'!$H$13+'수학 표준점수 테이블'!$H$16,0))</f>
        <v>121</v>
      </c>
      <c r="U37" s="103">
        <f>IF(OR($B37-U$5&gt;74, $B37-U$5=73, $B37-U$5=1, $B37-U$5&lt;0),"",ROUND(($B37-U$5)*'수학 표준점수 테이블'!$H$10+U$5*'수학 표준점수 테이블'!$H$13+'수학 표준점수 테이블'!$H$16,0))</f>
        <v>120</v>
      </c>
      <c r="V37" s="103">
        <f>IF(OR($B37-V$5&gt;74, $B37-V$5=73, $B37-V$5=1, $B37-V$5&lt;0),"",ROUND(($B37-V$5)*'수학 표준점수 테이블'!$H$10+V$5*'수학 표준점수 테이블'!$H$13+'수학 표준점수 테이블'!$H$16,0))</f>
        <v>120</v>
      </c>
      <c r="W37" s="103">
        <f>IF(OR($B37-W$5&gt;74, $B37-W$5=73, $B37-W$5=1, $B37-W$5&lt;0),"",ROUND(($B37-W$5)*'수학 표준점수 테이블'!$H$10+W$5*'수학 표준점수 테이블'!$H$13+'수학 표준점수 테이블'!$H$16,0))</f>
        <v>120</v>
      </c>
      <c r="X37" s="103">
        <f>IF(OR($B37-X$5&gt;74, $B37-X$5=73, $B37-X$5=1, $B37-X$5&lt;0),"",ROUND(($B37-X$5)*'수학 표준점수 테이블'!$H$10+X$5*'수학 표준점수 테이블'!$H$13+'수학 표준점수 테이블'!$H$16,0))</f>
        <v>120</v>
      </c>
      <c r="Y37" s="103">
        <f>IF(OR($B37-Y$5&gt;74, $B37-Y$5=73, $B37-Y$5=1, $B37-Y$5&lt;0),"",ROUND(($B37-Y$5)*'수학 표준점수 테이블'!$H$10+Y$5*'수학 표준점수 테이블'!$H$13+'수학 표준점수 테이블'!$H$16,0))</f>
        <v>120</v>
      </c>
      <c r="Z37" s="103">
        <f>IF(OR($B37-Z$5&gt;74, $B37-Z$5=73, $B37-Z$5=1, $B37-Z$5&lt;0),"",ROUND(($B37-Z$5)*'수학 표준점수 테이블'!$H$10+Z$5*'수학 표준점수 테이블'!$H$13+'수학 표준점수 테이블'!$H$16,0))</f>
        <v>120</v>
      </c>
      <c r="AA37" s="110">
        <f>IF(OR($B37-AA$5&gt;74, $B37-AA$5=73, $B37-AA$5=1, $B37-AA$5&lt;0),"",ROUND(($B37-AA$5)*'수학 표준점수 테이블'!$H$10+AA$5*'수학 표준점수 테이블'!$H$13+'수학 표준점수 테이블'!$H$16,0))</f>
        <v>120</v>
      </c>
      <c r="AB37" s="34"/>
      <c r="AC37" s="34">
        <f t="shared" si="1"/>
        <v>120</v>
      </c>
      <c r="AD37" s="34">
        <f t="shared" si="2"/>
        <v>122</v>
      </c>
      <c r="AE37" s="37" t="str">
        <f t="shared" si="3"/>
        <v>120 ~ 122</v>
      </c>
      <c r="AF37" s="37">
        <f t="shared" si="4"/>
        <v>3</v>
      </c>
      <c r="AG37" s="37">
        <f t="shared" si="4"/>
        <v>3</v>
      </c>
      <c r="AH37" s="37">
        <f t="shared" si="5"/>
        <v>3</v>
      </c>
      <c r="AI37" s="194" t="str">
        <f t="shared" si="0"/>
        <v>3등급</v>
      </c>
      <c r="AJ37" s="32" t="e">
        <f>IF(AC37=AD37,VLOOKUP(AE37,'인원 입력 기능'!$B$5:$F$102,6,0), VLOOKUP(AC37,'인원 입력 기능'!$B$5:$F$102,6,0)&amp;" ~ "&amp;VLOOKUP(AD37,'인원 입력 기능'!$B$5:$F$102,6,0))</f>
        <v>#REF!</v>
      </c>
    </row>
    <row r="38" spans="1:36">
      <c r="A38" s="16"/>
      <c r="B38" s="190">
        <v>68</v>
      </c>
      <c r="C38" s="116">
        <f>IF(OR($B38-C$5&gt;74, $B38-C$5=73, $B38-C$5=1, $B38-C$5&lt;0),"",ROUND(($B38-C$5)*'수학 표준점수 테이블'!$H$10+C$5*'수학 표준점수 테이블'!$H$13+'수학 표준점수 테이블'!$H$16,0))</f>
        <v>121</v>
      </c>
      <c r="D38" s="104">
        <f>IF(OR($B38-D$5&gt;74, $B38-D$5=73, $B38-D$5=1, $B38-D$5&lt;0),"",ROUND(($B38-D$5)*'수학 표준점수 테이블'!$H$10+D$5*'수학 표준점수 테이블'!$H$13+'수학 표준점수 테이블'!$H$16,0))</f>
        <v>121</v>
      </c>
      <c r="E38" s="104">
        <f>IF(OR($B38-E$5&gt;74, $B38-E$5=73, $B38-E$5=1, $B38-E$5&lt;0),"",ROUND(($B38-E$5)*'수학 표준점수 테이블'!$H$10+E$5*'수학 표준점수 테이블'!$H$13+'수학 표준점수 테이블'!$H$16,0))</f>
        <v>121</v>
      </c>
      <c r="F38" s="104">
        <f>IF(OR($B38-F$5&gt;74, $B38-F$5=73, $B38-F$5=1, $B38-F$5&lt;0),"",ROUND(($B38-F$5)*'수학 표준점수 테이블'!$H$10+F$5*'수학 표준점수 테이블'!$H$13+'수학 표준점수 테이블'!$H$16,0))</f>
        <v>121</v>
      </c>
      <c r="G38" s="104">
        <f>IF(OR($B38-G$5&gt;74, $B38-G$5=73, $B38-G$5=1, $B38-G$5&lt;0),"",ROUND(($B38-G$5)*'수학 표준점수 테이블'!$H$10+G$5*'수학 표준점수 테이블'!$H$13+'수학 표준점수 테이블'!$H$16,0))</f>
        <v>121</v>
      </c>
      <c r="H38" s="104">
        <f>IF(OR($B38-H$5&gt;74, $B38-H$5=73, $B38-H$5=1, $B38-H$5&lt;0),"",ROUND(($B38-H$5)*'수학 표준점수 테이블'!$H$10+H$5*'수학 표준점수 테이블'!$H$13+'수학 표준점수 테이블'!$H$16,0))</f>
        <v>121</v>
      </c>
      <c r="I38" s="104">
        <f>IF(OR($B38-I$5&gt;74, $B38-I$5=73, $B38-I$5=1, $B38-I$5&lt;0),"",ROUND(($B38-I$5)*'수학 표준점수 테이블'!$H$10+I$5*'수학 표준점수 테이블'!$H$13+'수학 표준점수 테이블'!$H$16,0))</f>
        <v>121</v>
      </c>
      <c r="J38" s="104">
        <f>IF(OR($B38-J$5&gt;74, $B38-J$5=73, $B38-J$5=1, $B38-J$5&lt;0),"",ROUND(($B38-J$5)*'수학 표준점수 테이블'!$H$10+J$5*'수학 표준점수 테이블'!$H$13+'수학 표준점수 테이블'!$H$16,0))</f>
        <v>121</v>
      </c>
      <c r="K38" s="104">
        <f>IF(OR($B38-K$5&gt;74, $B38-K$5=73, $B38-K$5=1, $B38-K$5&lt;0),"",ROUND(($B38-K$5)*'수학 표준점수 테이블'!$H$10+K$5*'수학 표준점수 테이블'!$H$13+'수학 표준점수 테이블'!$H$16,0))</f>
        <v>121</v>
      </c>
      <c r="L38" s="104">
        <f>IF(OR($B38-L$5&gt;74, $B38-L$5=73, $B38-L$5=1, $B38-L$5&lt;0),"",ROUND(($B38-L$5)*'수학 표준점수 테이블'!$H$10+L$5*'수학 표준점수 테이블'!$H$13+'수학 표준점수 테이블'!$H$16,0))</f>
        <v>120</v>
      </c>
      <c r="M38" s="104">
        <f>IF(OR($B38-M$5&gt;74, $B38-M$5=73, $B38-M$5=1, $B38-M$5&lt;0),"",ROUND(($B38-M$5)*'수학 표준점수 테이블'!$H$10+M$5*'수학 표준점수 테이블'!$H$13+'수학 표준점수 테이블'!$H$16,0))</f>
        <v>120</v>
      </c>
      <c r="N38" s="104">
        <f>IF(OR($B38-N$5&gt;74, $B38-N$5=73, $B38-N$5=1, $B38-N$5&lt;0),"",ROUND(($B38-N$5)*'수학 표준점수 테이블'!$H$10+N$5*'수학 표준점수 테이블'!$H$13+'수학 표준점수 테이블'!$H$16,0))</f>
        <v>120</v>
      </c>
      <c r="O38" s="104">
        <f>IF(OR($B38-O$5&gt;74, $B38-O$5=73, $B38-O$5=1, $B38-O$5&lt;0),"",ROUND(($B38-O$5)*'수학 표준점수 테이블'!$H$10+O$5*'수학 표준점수 테이블'!$H$13+'수학 표준점수 테이블'!$H$16,0))</f>
        <v>120</v>
      </c>
      <c r="P38" s="104">
        <f>IF(OR($B38-P$5&gt;74, $B38-P$5=73, $B38-P$5=1, $B38-P$5&lt;0),"",ROUND(($B38-P$5)*'수학 표준점수 테이블'!$H$10+P$5*'수학 표준점수 테이블'!$H$13+'수학 표준점수 테이블'!$H$16,0))</f>
        <v>120</v>
      </c>
      <c r="Q38" s="104">
        <f>IF(OR($B38-Q$5&gt;74, $B38-Q$5=73, $B38-Q$5=1, $B38-Q$5&lt;0),"",ROUND(($B38-Q$5)*'수학 표준점수 테이블'!$H$10+Q$5*'수학 표준점수 테이블'!$H$13+'수학 표준점수 테이블'!$H$16,0))</f>
        <v>120</v>
      </c>
      <c r="R38" s="104">
        <f>IF(OR($B38-R$5&gt;74, $B38-R$5=73, $B38-R$5=1, $B38-R$5&lt;0),"",ROUND(($B38-R$5)*'수학 표준점수 테이블'!$H$10+R$5*'수학 표준점수 테이블'!$H$13+'수학 표준점수 테이블'!$H$16,0))</f>
        <v>120</v>
      </c>
      <c r="S38" s="104">
        <f>IF(OR($B38-S$5&gt;74, $B38-S$5=73, $B38-S$5=1, $B38-S$5&lt;0),"",ROUND(($B38-S$5)*'수학 표준점수 테이블'!$H$10+S$5*'수학 표준점수 테이블'!$H$13+'수학 표준점수 테이블'!$H$16,0))</f>
        <v>120</v>
      </c>
      <c r="T38" s="104">
        <f>IF(OR($B38-T$5&gt;74, $B38-T$5=73, $B38-T$5=1, $B38-T$5&lt;0),"",ROUND(($B38-T$5)*'수학 표준점수 테이블'!$H$10+T$5*'수학 표준점수 테이블'!$H$13+'수학 표준점수 테이블'!$H$16,0))</f>
        <v>120</v>
      </c>
      <c r="U38" s="104">
        <f>IF(OR($B38-U$5&gt;74, $B38-U$5=73, $B38-U$5=1, $B38-U$5&lt;0),"",ROUND(($B38-U$5)*'수학 표준점수 테이블'!$H$10+U$5*'수학 표준점수 테이블'!$H$13+'수학 표준점수 테이블'!$H$16,0))</f>
        <v>120</v>
      </c>
      <c r="V38" s="104">
        <f>IF(OR($B38-V$5&gt;74, $B38-V$5=73, $B38-V$5=1, $B38-V$5&lt;0),"",ROUND(($B38-V$5)*'수학 표준점수 테이블'!$H$10+V$5*'수학 표준점수 테이블'!$H$13+'수학 표준점수 테이블'!$H$16,0))</f>
        <v>120</v>
      </c>
      <c r="W38" s="104">
        <f>IF(OR($B38-W$5&gt;74, $B38-W$5=73, $B38-W$5=1, $B38-W$5&lt;0),"",ROUND(($B38-W$5)*'수학 표준점수 테이블'!$H$10+W$5*'수학 표준점수 테이블'!$H$13+'수학 표준점수 테이블'!$H$16,0))</f>
        <v>120</v>
      </c>
      <c r="X38" s="104">
        <f>IF(OR($B38-X$5&gt;74, $B38-X$5=73, $B38-X$5=1, $B38-X$5&lt;0),"",ROUND(($B38-X$5)*'수학 표준점수 테이블'!$H$10+X$5*'수학 표준점수 테이블'!$H$13+'수학 표준점수 테이블'!$H$16,0))</f>
        <v>119</v>
      </c>
      <c r="Y38" s="104">
        <f>IF(OR($B38-Y$5&gt;74, $B38-Y$5=73, $B38-Y$5=1, $B38-Y$5&lt;0),"",ROUND(($B38-Y$5)*'수학 표준점수 테이블'!$H$10+Y$5*'수학 표준점수 테이블'!$H$13+'수학 표준점수 테이블'!$H$16,0))</f>
        <v>119</v>
      </c>
      <c r="Z38" s="104">
        <f>IF(OR($B38-Z$5&gt;74, $B38-Z$5=73, $B38-Z$5=1, $B38-Z$5&lt;0),"",ROUND(($B38-Z$5)*'수학 표준점수 테이블'!$H$10+Z$5*'수학 표준점수 테이블'!$H$13+'수학 표준점수 테이블'!$H$16,0))</f>
        <v>119</v>
      </c>
      <c r="AA38" s="111">
        <f>IF(OR($B38-AA$5&gt;74, $B38-AA$5=73, $B38-AA$5=1, $B38-AA$5&lt;0),"",ROUND(($B38-AA$5)*'수학 표준점수 테이블'!$H$10+AA$5*'수학 표준점수 테이블'!$H$13+'수학 표준점수 테이블'!$H$16,0))</f>
        <v>119</v>
      </c>
      <c r="AB38" s="34"/>
      <c r="AC38" s="34">
        <f t="shared" si="1"/>
        <v>119</v>
      </c>
      <c r="AD38" s="34">
        <f t="shared" si="2"/>
        <v>121</v>
      </c>
      <c r="AE38" s="37" t="str">
        <f t="shared" si="3"/>
        <v>119 ~ 121</v>
      </c>
      <c r="AF38" s="37">
        <f t="shared" si="4"/>
        <v>3</v>
      </c>
      <c r="AG38" s="37">
        <f t="shared" si="4"/>
        <v>3</v>
      </c>
      <c r="AH38" s="37">
        <f t="shared" si="5"/>
        <v>3</v>
      </c>
      <c r="AI38" s="194" t="str">
        <f t="shared" si="0"/>
        <v>3등급</v>
      </c>
      <c r="AJ38" s="32" t="e">
        <f>IF(AC38=AD38,VLOOKUP(AE38,'인원 입력 기능'!$B$5:$F$102,6,0), VLOOKUP(AC38,'인원 입력 기능'!$B$5:$F$102,6,0)&amp;" ~ "&amp;VLOOKUP(AD38,'인원 입력 기능'!$B$5:$F$102,6,0))</f>
        <v>#REF!</v>
      </c>
    </row>
    <row r="39" spans="1:36">
      <c r="A39" s="16"/>
      <c r="B39" s="190">
        <v>67</v>
      </c>
      <c r="C39" s="116">
        <f>IF(OR($B39-C$5&gt;74, $B39-C$5=73, $B39-C$5=1, $B39-C$5&lt;0),"",ROUND(($B39-C$5)*'수학 표준점수 테이블'!$H$10+C$5*'수학 표준점수 테이블'!$H$13+'수학 표준점수 테이블'!$H$16,0))</f>
        <v>121</v>
      </c>
      <c r="D39" s="104">
        <f>IF(OR($B39-D$5&gt;74, $B39-D$5=73, $B39-D$5=1, $B39-D$5&lt;0),"",ROUND(($B39-D$5)*'수학 표준점수 테이블'!$H$10+D$5*'수학 표준점수 테이블'!$H$13+'수학 표준점수 테이블'!$H$16,0))</f>
        <v>120</v>
      </c>
      <c r="E39" s="104">
        <f>IF(OR($B39-E$5&gt;74, $B39-E$5=73, $B39-E$5=1, $B39-E$5&lt;0),"",ROUND(($B39-E$5)*'수학 표준점수 테이블'!$H$10+E$5*'수학 표준점수 테이블'!$H$13+'수학 표준점수 테이블'!$H$16,0))</f>
        <v>120</v>
      </c>
      <c r="F39" s="104">
        <f>IF(OR($B39-F$5&gt;74, $B39-F$5=73, $B39-F$5=1, $B39-F$5&lt;0),"",ROUND(($B39-F$5)*'수학 표준점수 테이블'!$H$10+F$5*'수학 표준점수 테이블'!$H$13+'수학 표준점수 테이블'!$H$16,0))</f>
        <v>120</v>
      </c>
      <c r="G39" s="104">
        <f>IF(OR($B39-G$5&gt;74, $B39-G$5=73, $B39-G$5=1, $B39-G$5&lt;0),"",ROUND(($B39-G$5)*'수학 표준점수 테이블'!$H$10+G$5*'수학 표준점수 테이블'!$H$13+'수학 표준점수 테이블'!$H$16,0))</f>
        <v>120</v>
      </c>
      <c r="H39" s="104">
        <f>IF(OR($B39-H$5&gt;74, $B39-H$5=73, $B39-H$5=1, $B39-H$5&lt;0),"",ROUND(($B39-H$5)*'수학 표준점수 테이블'!$H$10+H$5*'수학 표준점수 테이블'!$H$13+'수학 표준점수 테이블'!$H$16,0))</f>
        <v>120</v>
      </c>
      <c r="I39" s="104">
        <f>IF(OR($B39-I$5&gt;74, $B39-I$5=73, $B39-I$5=1, $B39-I$5&lt;0),"",ROUND(($B39-I$5)*'수학 표준점수 테이블'!$H$10+I$5*'수학 표준점수 테이블'!$H$13+'수학 표준점수 테이블'!$H$16,0))</f>
        <v>120</v>
      </c>
      <c r="J39" s="104">
        <f>IF(OR($B39-J$5&gt;74, $B39-J$5=73, $B39-J$5=1, $B39-J$5&lt;0),"",ROUND(($B39-J$5)*'수학 표준점수 테이블'!$H$10+J$5*'수학 표준점수 테이블'!$H$13+'수학 표준점수 테이블'!$H$16,0))</f>
        <v>120</v>
      </c>
      <c r="K39" s="104">
        <f>IF(OR($B39-K$5&gt;74, $B39-K$5=73, $B39-K$5=1, $B39-K$5&lt;0),"",ROUND(($B39-K$5)*'수학 표준점수 테이블'!$H$10+K$5*'수학 표준점수 테이블'!$H$13+'수학 표준점수 테이블'!$H$16,0))</f>
        <v>120</v>
      </c>
      <c r="L39" s="104">
        <f>IF(OR($B39-L$5&gt;74, $B39-L$5=73, $B39-L$5=1, $B39-L$5&lt;0),"",ROUND(($B39-L$5)*'수학 표준점수 테이블'!$H$10+L$5*'수학 표준점수 테이블'!$H$13+'수학 표준점수 테이블'!$H$16,0))</f>
        <v>120</v>
      </c>
      <c r="M39" s="104">
        <f>IF(OR($B39-M$5&gt;74, $B39-M$5=73, $B39-M$5=1, $B39-M$5&lt;0),"",ROUND(($B39-M$5)*'수학 표준점수 테이블'!$H$10+M$5*'수학 표준점수 테이블'!$H$13+'수학 표준점수 테이블'!$H$16,0))</f>
        <v>120</v>
      </c>
      <c r="N39" s="104">
        <f>IF(OR($B39-N$5&gt;74, $B39-N$5=73, $B39-N$5=1, $B39-N$5&lt;0),"",ROUND(($B39-N$5)*'수학 표준점수 테이블'!$H$10+N$5*'수학 표준점수 테이블'!$H$13+'수학 표준점수 테이블'!$H$16,0))</f>
        <v>119</v>
      </c>
      <c r="O39" s="104">
        <f>IF(OR($B39-O$5&gt;74, $B39-O$5=73, $B39-O$5=1, $B39-O$5&lt;0),"",ROUND(($B39-O$5)*'수학 표준점수 테이블'!$H$10+O$5*'수학 표준점수 테이블'!$H$13+'수학 표준점수 테이블'!$H$16,0))</f>
        <v>119</v>
      </c>
      <c r="P39" s="104">
        <f>IF(OR($B39-P$5&gt;74, $B39-P$5=73, $B39-P$5=1, $B39-P$5&lt;0),"",ROUND(($B39-P$5)*'수학 표준점수 테이블'!$H$10+P$5*'수학 표준점수 테이블'!$H$13+'수학 표준점수 테이블'!$H$16,0))</f>
        <v>119</v>
      </c>
      <c r="Q39" s="104">
        <f>IF(OR($B39-Q$5&gt;74, $B39-Q$5=73, $B39-Q$5=1, $B39-Q$5&lt;0),"",ROUND(($B39-Q$5)*'수학 표준점수 테이블'!$H$10+Q$5*'수학 표준점수 테이블'!$H$13+'수학 표준점수 테이블'!$H$16,0))</f>
        <v>119</v>
      </c>
      <c r="R39" s="104">
        <f>IF(OR($B39-R$5&gt;74, $B39-R$5=73, $B39-R$5=1, $B39-R$5&lt;0),"",ROUND(($B39-R$5)*'수학 표준점수 테이블'!$H$10+R$5*'수학 표준점수 테이블'!$H$13+'수학 표준점수 테이블'!$H$16,0))</f>
        <v>119</v>
      </c>
      <c r="S39" s="104">
        <f>IF(OR($B39-S$5&gt;74, $B39-S$5=73, $B39-S$5=1, $B39-S$5&lt;0),"",ROUND(($B39-S$5)*'수학 표준점수 테이블'!$H$10+S$5*'수학 표준점수 테이블'!$H$13+'수학 표준점수 테이블'!$H$16,0))</f>
        <v>119</v>
      </c>
      <c r="T39" s="104">
        <f>IF(OR($B39-T$5&gt;74, $B39-T$5=73, $B39-T$5=1, $B39-T$5&lt;0),"",ROUND(($B39-T$5)*'수학 표준점수 테이블'!$H$10+T$5*'수학 표준점수 테이블'!$H$13+'수학 표준점수 테이블'!$H$16,0))</f>
        <v>119</v>
      </c>
      <c r="U39" s="104">
        <f>IF(OR($B39-U$5&gt;74, $B39-U$5=73, $B39-U$5=1, $B39-U$5&lt;0),"",ROUND(($B39-U$5)*'수학 표준점수 테이블'!$H$10+U$5*'수학 표준점수 테이블'!$H$13+'수학 표준점수 테이블'!$H$16,0))</f>
        <v>119</v>
      </c>
      <c r="V39" s="104">
        <f>IF(OR($B39-V$5&gt;74, $B39-V$5=73, $B39-V$5=1, $B39-V$5&lt;0),"",ROUND(($B39-V$5)*'수학 표준점수 테이블'!$H$10+V$5*'수학 표준점수 테이블'!$H$13+'수학 표준점수 테이블'!$H$16,0))</f>
        <v>119</v>
      </c>
      <c r="W39" s="104">
        <f>IF(OR($B39-W$5&gt;74, $B39-W$5=73, $B39-W$5=1, $B39-W$5&lt;0),"",ROUND(($B39-W$5)*'수학 표준점수 테이블'!$H$10+W$5*'수학 표준점수 테이블'!$H$13+'수학 표준점수 테이블'!$H$16,0))</f>
        <v>119</v>
      </c>
      <c r="X39" s="104">
        <f>IF(OR($B39-X$5&gt;74, $B39-X$5=73, $B39-X$5=1, $B39-X$5&lt;0),"",ROUND(($B39-X$5)*'수학 표준점수 테이블'!$H$10+X$5*'수학 표준점수 테이블'!$H$13+'수학 표준점수 테이블'!$H$16,0))</f>
        <v>119</v>
      </c>
      <c r="Y39" s="104">
        <f>IF(OR($B39-Y$5&gt;74, $B39-Y$5=73, $B39-Y$5=1, $B39-Y$5&lt;0),"",ROUND(($B39-Y$5)*'수학 표준점수 테이블'!$H$10+Y$5*'수학 표준점수 테이블'!$H$13+'수학 표준점수 테이블'!$H$16,0))</f>
        <v>119</v>
      </c>
      <c r="Z39" s="104">
        <f>IF(OR($B39-Z$5&gt;74, $B39-Z$5=73, $B39-Z$5=1, $B39-Z$5&lt;0),"",ROUND(($B39-Z$5)*'수학 표준점수 테이블'!$H$10+Z$5*'수학 표준점수 테이블'!$H$13+'수학 표준점수 테이블'!$H$16,0))</f>
        <v>118</v>
      </c>
      <c r="AA39" s="111">
        <f>IF(OR($B39-AA$5&gt;74, $B39-AA$5=73, $B39-AA$5=1, $B39-AA$5&lt;0),"",ROUND(($B39-AA$5)*'수학 표준점수 테이블'!$H$10+AA$5*'수학 표준점수 테이블'!$H$13+'수학 표준점수 테이블'!$H$16,0))</f>
        <v>118</v>
      </c>
      <c r="AB39" s="34"/>
      <c r="AC39" s="34">
        <f t="shared" si="1"/>
        <v>118</v>
      </c>
      <c r="AD39" s="34">
        <f t="shared" si="2"/>
        <v>121</v>
      </c>
      <c r="AE39" s="37" t="str">
        <f t="shared" si="3"/>
        <v>118 ~ 121</v>
      </c>
      <c r="AF39" s="37">
        <f t="shared" si="4"/>
        <v>3</v>
      </c>
      <c r="AG39" s="37">
        <f t="shared" si="4"/>
        <v>3</v>
      </c>
      <c r="AH39" s="37">
        <f t="shared" si="5"/>
        <v>3</v>
      </c>
      <c r="AI39" s="194" t="str">
        <f t="shared" si="0"/>
        <v>3등급</v>
      </c>
      <c r="AJ39" s="32" t="e">
        <f>IF(AC39=AD39,VLOOKUP(AE39,'인원 입력 기능'!$B$5:$F$102,6,0), VLOOKUP(AC39,'인원 입력 기능'!$B$5:$F$102,6,0)&amp;" ~ "&amp;VLOOKUP(AD39,'인원 입력 기능'!$B$5:$F$102,6,0))</f>
        <v>#REF!</v>
      </c>
    </row>
    <row r="40" spans="1:36">
      <c r="A40" s="16"/>
      <c r="B40" s="190">
        <v>66</v>
      </c>
      <c r="C40" s="116">
        <f>IF(OR($B40-C$5&gt;74, $B40-C$5=73, $B40-C$5=1, $B40-C$5&lt;0),"",ROUND(($B40-C$5)*'수학 표준점수 테이블'!$H$10+C$5*'수학 표준점수 테이블'!$H$13+'수학 표준점수 테이블'!$H$16,0))</f>
        <v>120</v>
      </c>
      <c r="D40" s="104">
        <f>IF(OR($B40-D$5&gt;74, $B40-D$5=73, $B40-D$5=1, $B40-D$5&lt;0),"",ROUND(($B40-D$5)*'수학 표준점수 테이블'!$H$10+D$5*'수학 표준점수 테이블'!$H$13+'수학 표준점수 테이블'!$H$16,0))</f>
        <v>120</v>
      </c>
      <c r="E40" s="104">
        <f>IF(OR($B40-E$5&gt;74, $B40-E$5=73, $B40-E$5=1, $B40-E$5&lt;0),"",ROUND(($B40-E$5)*'수학 표준점수 테이블'!$H$10+E$5*'수학 표준점수 테이블'!$H$13+'수학 표준점수 테이블'!$H$16,0))</f>
        <v>119</v>
      </c>
      <c r="F40" s="104">
        <f>IF(OR($B40-F$5&gt;74, $B40-F$5=73, $B40-F$5=1, $B40-F$5&lt;0),"",ROUND(($B40-F$5)*'수학 표준점수 테이블'!$H$10+F$5*'수학 표준점수 테이블'!$H$13+'수학 표준점수 테이블'!$H$16,0))</f>
        <v>119</v>
      </c>
      <c r="G40" s="104">
        <f>IF(OR($B40-G$5&gt;74, $B40-G$5=73, $B40-G$5=1, $B40-G$5&lt;0),"",ROUND(($B40-G$5)*'수학 표준점수 테이블'!$H$10+G$5*'수학 표준점수 테이블'!$H$13+'수학 표준점수 테이블'!$H$16,0))</f>
        <v>119</v>
      </c>
      <c r="H40" s="104">
        <f>IF(OR($B40-H$5&gt;74, $B40-H$5=73, $B40-H$5=1, $B40-H$5&lt;0),"",ROUND(($B40-H$5)*'수학 표준점수 테이블'!$H$10+H$5*'수학 표준점수 테이블'!$H$13+'수학 표준점수 테이블'!$H$16,0))</f>
        <v>119</v>
      </c>
      <c r="I40" s="104">
        <f>IF(OR($B40-I$5&gt;74, $B40-I$5=73, $B40-I$5=1, $B40-I$5&lt;0),"",ROUND(($B40-I$5)*'수학 표준점수 테이블'!$H$10+I$5*'수학 표준점수 테이블'!$H$13+'수학 표준점수 테이블'!$H$16,0))</f>
        <v>119</v>
      </c>
      <c r="J40" s="104">
        <f>IF(OR($B40-J$5&gt;74, $B40-J$5=73, $B40-J$5=1, $B40-J$5&lt;0),"",ROUND(($B40-J$5)*'수학 표준점수 테이블'!$H$10+J$5*'수학 표준점수 테이블'!$H$13+'수학 표준점수 테이블'!$H$16,0))</f>
        <v>119</v>
      </c>
      <c r="K40" s="104">
        <f>IF(OR($B40-K$5&gt;74, $B40-K$5=73, $B40-K$5=1, $B40-K$5&lt;0),"",ROUND(($B40-K$5)*'수학 표준점수 테이블'!$H$10+K$5*'수학 표준점수 테이블'!$H$13+'수학 표준점수 테이블'!$H$16,0))</f>
        <v>119</v>
      </c>
      <c r="L40" s="104">
        <f>IF(OR($B40-L$5&gt;74, $B40-L$5=73, $B40-L$5=1, $B40-L$5&lt;0),"",ROUND(($B40-L$5)*'수학 표준점수 테이블'!$H$10+L$5*'수학 표준점수 테이블'!$H$13+'수학 표준점수 테이블'!$H$16,0))</f>
        <v>119</v>
      </c>
      <c r="M40" s="104">
        <f>IF(OR($B40-M$5&gt;74, $B40-M$5=73, $B40-M$5=1, $B40-M$5&lt;0),"",ROUND(($B40-M$5)*'수학 표준점수 테이블'!$H$10+M$5*'수학 표준점수 테이블'!$H$13+'수학 표준점수 테이블'!$H$16,0))</f>
        <v>119</v>
      </c>
      <c r="N40" s="104">
        <f>IF(OR($B40-N$5&gt;74, $B40-N$5=73, $B40-N$5=1, $B40-N$5&lt;0),"",ROUND(($B40-N$5)*'수학 표준점수 테이블'!$H$10+N$5*'수학 표준점수 테이블'!$H$13+'수학 표준점수 테이블'!$H$16,0))</f>
        <v>119</v>
      </c>
      <c r="O40" s="104">
        <f>IF(OR($B40-O$5&gt;74, $B40-O$5=73, $B40-O$5=1, $B40-O$5&lt;0),"",ROUND(($B40-O$5)*'수학 표준점수 테이블'!$H$10+O$5*'수학 표준점수 테이블'!$H$13+'수학 표준점수 테이블'!$H$16,0))</f>
        <v>119</v>
      </c>
      <c r="P40" s="104">
        <f>IF(OR($B40-P$5&gt;74, $B40-P$5=73, $B40-P$5=1, $B40-P$5&lt;0),"",ROUND(($B40-P$5)*'수학 표준점수 테이블'!$H$10+P$5*'수학 표준점수 테이블'!$H$13+'수학 표준점수 테이블'!$H$16,0))</f>
        <v>119</v>
      </c>
      <c r="Q40" s="104">
        <f>IF(OR($B40-Q$5&gt;74, $B40-Q$5=73, $B40-Q$5=1, $B40-Q$5&lt;0),"",ROUND(($B40-Q$5)*'수학 표준점수 테이블'!$H$10+Q$5*'수학 표준점수 테이블'!$H$13+'수학 표준점수 테이블'!$H$16,0))</f>
        <v>118</v>
      </c>
      <c r="R40" s="104">
        <f>IF(OR($B40-R$5&gt;74, $B40-R$5=73, $B40-R$5=1, $B40-R$5&lt;0),"",ROUND(($B40-R$5)*'수학 표준점수 테이블'!$H$10+R$5*'수학 표준점수 테이블'!$H$13+'수학 표준점수 테이블'!$H$16,0))</f>
        <v>118</v>
      </c>
      <c r="S40" s="104">
        <f>IF(OR($B40-S$5&gt;74, $B40-S$5=73, $B40-S$5=1, $B40-S$5&lt;0),"",ROUND(($B40-S$5)*'수학 표준점수 테이블'!$H$10+S$5*'수학 표준점수 테이블'!$H$13+'수학 표준점수 테이블'!$H$16,0))</f>
        <v>118</v>
      </c>
      <c r="T40" s="104">
        <f>IF(OR($B40-T$5&gt;74, $B40-T$5=73, $B40-T$5=1, $B40-T$5&lt;0),"",ROUND(($B40-T$5)*'수학 표준점수 테이블'!$H$10+T$5*'수학 표준점수 테이블'!$H$13+'수학 표준점수 테이블'!$H$16,0))</f>
        <v>118</v>
      </c>
      <c r="U40" s="104">
        <f>IF(OR($B40-U$5&gt;74, $B40-U$5=73, $B40-U$5=1, $B40-U$5&lt;0),"",ROUND(($B40-U$5)*'수학 표준점수 테이블'!$H$10+U$5*'수학 표준점수 테이블'!$H$13+'수학 표준점수 테이블'!$H$16,0))</f>
        <v>118</v>
      </c>
      <c r="V40" s="104">
        <f>IF(OR($B40-V$5&gt;74, $B40-V$5=73, $B40-V$5=1, $B40-V$5&lt;0),"",ROUND(($B40-V$5)*'수학 표준점수 테이블'!$H$10+V$5*'수학 표준점수 테이블'!$H$13+'수학 표준점수 테이블'!$H$16,0))</f>
        <v>118</v>
      </c>
      <c r="W40" s="104">
        <f>IF(OR($B40-W$5&gt;74, $B40-W$5=73, $B40-W$5=1, $B40-W$5&lt;0),"",ROUND(($B40-W$5)*'수학 표준점수 테이블'!$H$10+W$5*'수학 표준점수 테이블'!$H$13+'수학 표준점수 테이블'!$H$16,0))</f>
        <v>118</v>
      </c>
      <c r="X40" s="104">
        <f>IF(OR($B40-X$5&gt;74, $B40-X$5=73, $B40-X$5=1, $B40-X$5&lt;0),"",ROUND(($B40-X$5)*'수학 표준점수 테이블'!$H$10+X$5*'수학 표준점수 테이블'!$H$13+'수학 표준점수 테이블'!$H$16,0))</f>
        <v>118</v>
      </c>
      <c r="Y40" s="104">
        <f>IF(OR($B40-Y$5&gt;74, $B40-Y$5=73, $B40-Y$5=1, $B40-Y$5&lt;0),"",ROUND(($B40-Y$5)*'수학 표준점수 테이블'!$H$10+Y$5*'수학 표준점수 테이블'!$H$13+'수학 표준점수 테이블'!$H$16,0))</f>
        <v>118</v>
      </c>
      <c r="Z40" s="104">
        <f>IF(OR($B40-Z$5&gt;74, $B40-Z$5=73, $B40-Z$5=1, $B40-Z$5&lt;0),"",ROUND(($B40-Z$5)*'수학 표준점수 테이블'!$H$10+Z$5*'수학 표준점수 테이블'!$H$13+'수학 표준점수 테이블'!$H$16,0))</f>
        <v>118</v>
      </c>
      <c r="AA40" s="111">
        <f>IF(OR($B40-AA$5&gt;74, $B40-AA$5=73, $B40-AA$5=1, $B40-AA$5&lt;0),"",ROUND(($B40-AA$5)*'수학 표준점수 테이블'!$H$10+AA$5*'수학 표준점수 테이블'!$H$13+'수학 표준점수 테이블'!$H$16,0))</f>
        <v>117</v>
      </c>
      <c r="AB40" s="34"/>
      <c r="AC40" s="34">
        <f t="shared" ref="AC40:AC71" si="6">MIN(C40:AA40)</f>
        <v>117</v>
      </c>
      <c r="AD40" s="34">
        <f t="shared" ref="AD40:AD71" si="7">MAX(C40:AA40)</f>
        <v>120</v>
      </c>
      <c r="AE40" s="37" t="str">
        <f t="shared" ref="AE40:AE71" si="8">IF(AC40=AD40,MAX(C40:AA40),MIN(C40:AA40)&amp;" ~ "&amp;MAX(C40:AA40))</f>
        <v>117 ~ 120</v>
      </c>
      <c r="AF40" s="37">
        <f t="shared" si="4"/>
        <v>4</v>
      </c>
      <c r="AG40" s="37">
        <f t="shared" si="4"/>
        <v>3</v>
      </c>
      <c r="AH40" s="37" t="str">
        <f t="shared" si="5"/>
        <v>4 ~ 3</v>
      </c>
      <c r="AI40" s="194" t="str">
        <f t="shared" si="0"/>
        <v>조건부 3등급</v>
      </c>
      <c r="AJ40" s="32" t="e">
        <f>IF(AC40=AD40,VLOOKUP(AE40,'인원 입력 기능'!$B$5:$F$102,6,0), VLOOKUP(AC40,'인원 입력 기능'!$B$5:$F$102,6,0)&amp;" ~ "&amp;VLOOKUP(AD40,'인원 입력 기능'!$B$5:$F$102,6,0))</f>
        <v>#REF!</v>
      </c>
    </row>
    <row r="41" spans="1:36">
      <c r="A41" s="16"/>
      <c r="B41" s="190">
        <v>65</v>
      </c>
      <c r="C41" s="116">
        <f>IF(OR($B41-C$5&gt;74, $B41-C$5=73, $B41-C$5=1, $B41-C$5&lt;0),"",ROUND(($B41-C$5)*'수학 표준점수 테이블'!$H$10+C$5*'수학 표준점수 테이블'!$H$13+'수학 표준점수 테이블'!$H$16,0))</f>
        <v>119</v>
      </c>
      <c r="D41" s="104">
        <f>IF(OR($B41-D$5&gt;74, $B41-D$5=73, $B41-D$5=1, $B41-D$5&lt;0),"",ROUND(($B41-D$5)*'수학 표준점수 테이블'!$H$10+D$5*'수학 표준점수 테이블'!$H$13+'수학 표준점수 테이블'!$H$16,0))</f>
        <v>119</v>
      </c>
      <c r="E41" s="104">
        <f>IF(OR($B41-E$5&gt;74, $B41-E$5=73, $B41-E$5=1, $B41-E$5&lt;0),"",ROUND(($B41-E$5)*'수학 표준점수 테이블'!$H$10+E$5*'수학 표준점수 테이블'!$H$13+'수학 표준점수 테이블'!$H$16,0))</f>
        <v>119</v>
      </c>
      <c r="F41" s="104">
        <f>IF(OR($B41-F$5&gt;74, $B41-F$5=73, $B41-F$5=1, $B41-F$5&lt;0),"",ROUND(($B41-F$5)*'수학 표준점수 테이블'!$H$10+F$5*'수학 표준점수 테이블'!$H$13+'수학 표준점수 테이블'!$H$16,0))</f>
        <v>119</v>
      </c>
      <c r="G41" s="104">
        <f>IF(OR($B41-G$5&gt;74, $B41-G$5=73, $B41-G$5=1, $B41-G$5&lt;0),"",ROUND(($B41-G$5)*'수학 표준점수 테이블'!$H$10+G$5*'수학 표준점수 테이블'!$H$13+'수학 표준점수 테이블'!$H$16,0))</f>
        <v>118</v>
      </c>
      <c r="H41" s="104">
        <f>IF(OR($B41-H$5&gt;74, $B41-H$5=73, $B41-H$5=1, $B41-H$5&lt;0),"",ROUND(($B41-H$5)*'수학 표준점수 테이블'!$H$10+H$5*'수학 표준점수 테이블'!$H$13+'수학 표준점수 테이블'!$H$16,0))</f>
        <v>118</v>
      </c>
      <c r="I41" s="104">
        <f>IF(OR($B41-I$5&gt;74, $B41-I$5=73, $B41-I$5=1, $B41-I$5&lt;0),"",ROUND(($B41-I$5)*'수학 표준점수 테이블'!$H$10+I$5*'수학 표준점수 테이블'!$H$13+'수학 표준점수 테이블'!$H$16,0))</f>
        <v>118</v>
      </c>
      <c r="J41" s="104">
        <f>IF(OR($B41-J$5&gt;74, $B41-J$5=73, $B41-J$5=1, $B41-J$5&lt;0),"",ROUND(($B41-J$5)*'수학 표준점수 테이블'!$H$10+J$5*'수학 표준점수 테이블'!$H$13+'수학 표준점수 테이블'!$H$16,0))</f>
        <v>118</v>
      </c>
      <c r="K41" s="104">
        <f>IF(OR($B41-K$5&gt;74, $B41-K$5=73, $B41-K$5=1, $B41-K$5&lt;0),"",ROUND(($B41-K$5)*'수학 표준점수 테이블'!$H$10+K$5*'수학 표준점수 테이블'!$H$13+'수학 표준점수 테이블'!$H$16,0))</f>
        <v>118</v>
      </c>
      <c r="L41" s="104">
        <f>IF(OR($B41-L$5&gt;74, $B41-L$5=73, $B41-L$5=1, $B41-L$5&lt;0),"",ROUND(($B41-L$5)*'수학 표준점수 테이블'!$H$10+L$5*'수학 표준점수 테이블'!$H$13+'수학 표준점수 테이블'!$H$16,0))</f>
        <v>118</v>
      </c>
      <c r="M41" s="104">
        <f>IF(OR($B41-M$5&gt;74, $B41-M$5=73, $B41-M$5=1, $B41-M$5&lt;0),"",ROUND(($B41-M$5)*'수학 표준점수 테이블'!$H$10+M$5*'수학 표준점수 테이블'!$H$13+'수학 표준점수 테이블'!$H$16,0))</f>
        <v>118</v>
      </c>
      <c r="N41" s="104">
        <f>IF(OR($B41-N$5&gt;74, $B41-N$5=73, $B41-N$5=1, $B41-N$5&lt;0),"",ROUND(($B41-N$5)*'수학 표준점수 테이블'!$H$10+N$5*'수학 표준점수 테이블'!$H$13+'수학 표준점수 테이블'!$H$16,0))</f>
        <v>118</v>
      </c>
      <c r="O41" s="104">
        <f>IF(OR($B41-O$5&gt;74, $B41-O$5=73, $B41-O$5=1, $B41-O$5&lt;0),"",ROUND(($B41-O$5)*'수학 표준점수 테이블'!$H$10+O$5*'수학 표준점수 테이블'!$H$13+'수학 표준점수 테이블'!$H$16,0))</f>
        <v>118</v>
      </c>
      <c r="P41" s="104">
        <f>IF(OR($B41-P$5&gt;74, $B41-P$5=73, $B41-P$5=1, $B41-P$5&lt;0),"",ROUND(($B41-P$5)*'수학 표준점수 테이블'!$H$10+P$5*'수학 표준점수 테이블'!$H$13+'수학 표준점수 테이블'!$H$16,0))</f>
        <v>118</v>
      </c>
      <c r="Q41" s="104">
        <f>IF(OR($B41-Q$5&gt;74, $B41-Q$5=73, $B41-Q$5=1, $B41-Q$5&lt;0),"",ROUND(($B41-Q$5)*'수학 표준점수 테이블'!$H$10+Q$5*'수학 표준점수 테이블'!$H$13+'수학 표준점수 테이블'!$H$16,0))</f>
        <v>118</v>
      </c>
      <c r="R41" s="104">
        <f>IF(OR($B41-R$5&gt;74, $B41-R$5=73, $B41-R$5=1, $B41-R$5&lt;0),"",ROUND(($B41-R$5)*'수학 표준점수 테이블'!$H$10+R$5*'수학 표준점수 테이블'!$H$13+'수학 표준점수 테이블'!$H$16,0))</f>
        <v>118</v>
      </c>
      <c r="S41" s="104">
        <f>IF(OR($B41-S$5&gt;74, $B41-S$5=73, $B41-S$5=1, $B41-S$5&lt;0),"",ROUND(($B41-S$5)*'수학 표준점수 테이블'!$H$10+S$5*'수학 표준점수 테이블'!$H$13+'수학 표준점수 테이블'!$H$16,0))</f>
        <v>117</v>
      </c>
      <c r="T41" s="104">
        <f>IF(OR($B41-T$5&gt;74, $B41-T$5=73, $B41-T$5=1, $B41-T$5&lt;0),"",ROUND(($B41-T$5)*'수학 표준점수 테이블'!$H$10+T$5*'수학 표준점수 테이블'!$H$13+'수학 표준점수 테이블'!$H$16,0))</f>
        <v>117</v>
      </c>
      <c r="U41" s="104">
        <f>IF(OR($B41-U$5&gt;74, $B41-U$5=73, $B41-U$5=1, $B41-U$5&lt;0),"",ROUND(($B41-U$5)*'수학 표준점수 테이블'!$H$10+U$5*'수학 표준점수 테이블'!$H$13+'수학 표준점수 테이블'!$H$16,0))</f>
        <v>117</v>
      </c>
      <c r="V41" s="104">
        <f>IF(OR($B41-V$5&gt;74, $B41-V$5=73, $B41-V$5=1, $B41-V$5&lt;0),"",ROUND(($B41-V$5)*'수학 표준점수 테이블'!$H$10+V$5*'수학 표준점수 테이블'!$H$13+'수학 표준점수 테이블'!$H$16,0))</f>
        <v>117</v>
      </c>
      <c r="W41" s="104">
        <f>IF(OR($B41-W$5&gt;74, $B41-W$5=73, $B41-W$5=1, $B41-W$5&lt;0),"",ROUND(($B41-W$5)*'수학 표준점수 테이블'!$H$10+W$5*'수학 표준점수 테이블'!$H$13+'수학 표준점수 테이블'!$H$16,0))</f>
        <v>117</v>
      </c>
      <c r="X41" s="104">
        <f>IF(OR($B41-X$5&gt;74, $B41-X$5=73, $B41-X$5=1, $B41-X$5&lt;0),"",ROUND(($B41-X$5)*'수학 표준점수 테이블'!$H$10+X$5*'수학 표준점수 테이블'!$H$13+'수학 표준점수 테이블'!$H$16,0))</f>
        <v>117</v>
      </c>
      <c r="Y41" s="104">
        <f>IF(OR($B41-Y$5&gt;74, $B41-Y$5=73, $B41-Y$5=1, $B41-Y$5&lt;0),"",ROUND(($B41-Y$5)*'수학 표준점수 테이블'!$H$10+Y$5*'수학 표준점수 테이블'!$H$13+'수학 표준점수 테이블'!$H$16,0))</f>
        <v>117</v>
      </c>
      <c r="Z41" s="104">
        <f>IF(OR($B41-Z$5&gt;74, $B41-Z$5=73, $B41-Z$5=1, $B41-Z$5&lt;0),"",ROUND(($B41-Z$5)*'수학 표준점수 테이블'!$H$10+Z$5*'수학 표준점수 테이블'!$H$13+'수학 표준점수 테이블'!$H$16,0))</f>
        <v>117</v>
      </c>
      <c r="AA41" s="111">
        <f>IF(OR($B41-AA$5&gt;74, $B41-AA$5=73, $B41-AA$5=1, $B41-AA$5&lt;0),"",ROUND(($B41-AA$5)*'수학 표준점수 테이블'!$H$10+AA$5*'수학 표준점수 테이블'!$H$13+'수학 표준점수 테이블'!$H$16,0))</f>
        <v>117</v>
      </c>
      <c r="AB41" s="34"/>
      <c r="AC41" s="34">
        <f t="shared" si="6"/>
        <v>117</v>
      </c>
      <c r="AD41" s="34">
        <f t="shared" si="7"/>
        <v>119</v>
      </c>
      <c r="AE41" s="37" t="str">
        <f t="shared" si="8"/>
        <v>117 ~ 119</v>
      </c>
      <c r="AF41" s="37">
        <f t="shared" si="4"/>
        <v>4</v>
      </c>
      <c r="AG41" s="37">
        <f t="shared" si="4"/>
        <v>3</v>
      </c>
      <c r="AH41" s="37" t="str">
        <f t="shared" si="5"/>
        <v>4 ~ 3</v>
      </c>
      <c r="AI41" s="194" t="str">
        <f t="shared" si="0"/>
        <v>조건부 3등급</v>
      </c>
      <c r="AJ41" s="32" t="e">
        <f>IF(AC41=AD41,VLOOKUP(AE41,'인원 입력 기능'!$B$5:$F$102,6,0), VLOOKUP(AC41,'인원 입력 기능'!$B$5:$F$102,6,0)&amp;" ~ "&amp;VLOOKUP(AD41,'인원 입력 기능'!$B$5:$F$102,6,0))</f>
        <v>#REF!</v>
      </c>
    </row>
    <row r="42" spans="1:36">
      <c r="A42" s="16"/>
      <c r="B42" s="191">
        <v>64</v>
      </c>
      <c r="C42" s="117">
        <f>IF(OR($B42-C$5&gt;74, $B42-C$5=73, $B42-C$5=1, $B42-C$5&lt;0),"",ROUND(($B42-C$5)*'수학 표준점수 테이블'!$H$10+C$5*'수학 표준점수 테이블'!$H$13+'수학 표준점수 테이블'!$H$16,0))</f>
        <v>118</v>
      </c>
      <c r="D42" s="105">
        <f>IF(OR($B42-D$5&gt;74, $B42-D$5=73, $B42-D$5=1, $B42-D$5&lt;0),"",ROUND(($B42-D$5)*'수학 표준점수 테이블'!$H$10+D$5*'수학 표준점수 테이블'!$H$13+'수학 표준점수 테이블'!$H$16,0))</f>
        <v>118</v>
      </c>
      <c r="E42" s="105">
        <f>IF(OR($B42-E$5&gt;74, $B42-E$5=73, $B42-E$5=1, $B42-E$5&lt;0),"",ROUND(($B42-E$5)*'수학 표준점수 테이블'!$H$10+E$5*'수학 표준점수 테이블'!$H$13+'수학 표준점수 테이블'!$H$16,0))</f>
        <v>118</v>
      </c>
      <c r="F42" s="105">
        <f>IF(OR($B42-F$5&gt;74, $B42-F$5=73, $B42-F$5=1, $B42-F$5&lt;0),"",ROUND(($B42-F$5)*'수학 표준점수 테이블'!$H$10+F$5*'수학 표준점수 테이블'!$H$13+'수학 표준점수 테이블'!$H$16,0))</f>
        <v>118</v>
      </c>
      <c r="G42" s="105">
        <f>IF(OR($B42-G$5&gt;74, $B42-G$5=73, $B42-G$5=1, $B42-G$5&lt;0),"",ROUND(($B42-G$5)*'수학 표준점수 테이블'!$H$10+G$5*'수학 표준점수 테이블'!$H$13+'수학 표준점수 테이블'!$H$16,0))</f>
        <v>118</v>
      </c>
      <c r="H42" s="105">
        <f>IF(OR($B42-H$5&gt;74, $B42-H$5=73, $B42-H$5=1, $B42-H$5&lt;0),"",ROUND(($B42-H$5)*'수학 표준점수 테이블'!$H$10+H$5*'수학 표준점수 테이블'!$H$13+'수학 표준점수 테이블'!$H$16,0))</f>
        <v>118</v>
      </c>
      <c r="I42" s="105">
        <f>IF(OR($B42-I$5&gt;74, $B42-I$5=73, $B42-I$5=1, $B42-I$5&lt;0),"",ROUND(($B42-I$5)*'수학 표준점수 테이블'!$H$10+I$5*'수학 표준점수 테이블'!$H$13+'수학 표준점수 테이블'!$H$16,0))</f>
        <v>117</v>
      </c>
      <c r="J42" s="105">
        <f>IF(OR($B42-J$5&gt;74, $B42-J$5=73, $B42-J$5=1, $B42-J$5&lt;0),"",ROUND(($B42-J$5)*'수학 표준점수 테이블'!$H$10+J$5*'수학 표준점수 테이블'!$H$13+'수학 표준점수 테이블'!$H$16,0))</f>
        <v>117</v>
      </c>
      <c r="K42" s="105">
        <f>IF(OR($B42-K$5&gt;74, $B42-K$5=73, $B42-K$5=1, $B42-K$5&lt;0),"",ROUND(($B42-K$5)*'수학 표준점수 테이블'!$H$10+K$5*'수학 표준점수 테이블'!$H$13+'수학 표준점수 테이블'!$H$16,0))</f>
        <v>117</v>
      </c>
      <c r="L42" s="105">
        <f>IF(OR($B42-L$5&gt;74, $B42-L$5=73, $B42-L$5=1, $B42-L$5&lt;0),"",ROUND(($B42-L$5)*'수학 표준점수 테이블'!$H$10+L$5*'수학 표준점수 테이블'!$H$13+'수학 표준점수 테이블'!$H$16,0))</f>
        <v>117</v>
      </c>
      <c r="M42" s="105">
        <f>IF(OR($B42-M$5&gt;74, $B42-M$5=73, $B42-M$5=1, $B42-M$5&lt;0),"",ROUND(($B42-M$5)*'수학 표준점수 테이블'!$H$10+M$5*'수학 표준점수 테이블'!$H$13+'수학 표준점수 테이블'!$H$16,0))</f>
        <v>117</v>
      </c>
      <c r="N42" s="105">
        <f>IF(OR($B42-N$5&gt;74, $B42-N$5=73, $B42-N$5=1, $B42-N$5&lt;0),"",ROUND(($B42-N$5)*'수학 표준점수 테이블'!$H$10+N$5*'수학 표준점수 테이블'!$H$13+'수학 표준점수 테이블'!$H$16,0))</f>
        <v>117</v>
      </c>
      <c r="O42" s="105">
        <f>IF(OR($B42-O$5&gt;74, $B42-O$5=73, $B42-O$5=1, $B42-O$5&lt;0),"",ROUND(($B42-O$5)*'수학 표준점수 테이블'!$H$10+O$5*'수학 표준점수 테이블'!$H$13+'수학 표준점수 테이블'!$H$16,0))</f>
        <v>117</v>
      </c>
      <c r="P42" s="105">
        <f>IF(OR($B42-P$5&gt;74, $B42-P$5=73, $B42-P$5=1, $B42-P$5&lt;0),"",ROUND(($B42-P$5)*'수학 표준점수 테이블'!$H$10+P$5*'수학 표준점수 테이블'!$H$13+'수학 표준점수 테이블'!$H$16,0))</f>
        <v>117</v>
      </c>
      <c r="Q42" s="105">
        <f>IF(OR($B42-Q$5&gt;74, $B42-Q$5=73, $B42-Q$5=1, $B42-Q$5&lt;0),"",ROUND(($B42-Q$5)*'수학 표준점수 테이블'!$H$10+Q$5*'수학 표준점수 테이블'!$H$13+'수학 표준점수 테이블'!$H$16,0))</f>
        <v>117</v>
      </c>
      <c r="R42" s="105">
        <f>IF(OR($B42-R$5&gt;74, $B42-R$5=73, $B42-R$5=1, $B42-R$5&lt;0),"",ROUND(($B42-R$5)*'수학 표준점수 테이블'!$H$10+R$5*'수학 표준점수 테이블'!$H$13+'수학 표준점수 테이블'!$H$16,0))</f>
        <v>117</v>
      </c>
      <c r="S42" s="105">
        <f>IF(OR($B42-S$5&gt;74, $B42-S$5=73, $B42-S$5=1, $B42-S$5&lt;0),"",ROUND(($B42-S$5)*'수학 표준점수 테이블'!$H$10+S$5*'수학 표준점수 테이블'!$H$13+'수학 표준점수 테이블'!$H$16,0))</f>
        <v>117</v>
      </c>
      <c r="T42" s="105">
        <f>IF(OR($B42-T$5&gt;74, $B42-T$5=73, $B42-T$5=1, $B42-T$5&lt;0),"",ROUND(($B42-T$5)*'수학 표준점수 테이블'!$H$10+T$5*'수학 표준점수 테이블'!$H$13+'수학 표준점수 테이블'!$H$16,0))</f>
        <v>117</v>
      </c>
      <c r="U42" s="105">
        <f>IF(OR($B42-U$5&gt;74, $B42-U$5=73, $B42-U$5=1, $B42-U$5&lt;0),"",ROUND(($B42-U$5)*'수학 표준점수 테이블'!$H$10+U$5*'수학 표준점수 테이블'!$H$13+'수학 표준점수 테이블'!$H$16,0))</f>
        <v>116</v>
      </c>
      <c r="V42" s="105">
        <f>IF(OR($B42-V$5&gt;74, $B42-V$5=73, $B42-V$5=1, $B42-V$5&lt;0),"",ROUND(($B42-V$5)*'수학 표준점수 테이블'!$H$10+V$5*'수학 표준점수 테이블'!$H$13+'수학 표준점수 테이블'!$H$16,0))</f>
        <v>116</v>
      </c>
      <c r="W42" s="105">
        <f>IF(OR($B42-W$5&gt;74, $B42-W$5=73, $B42-W$5=1, $B42-W$5&lt;0),"",ROUND(($B42-W$5)*'수학 표준점수 테이블'!$H$10+W$5*'수학 표준점수 테이블'!$H$13+'수학 표준점수 테이블'!$H$16,0))</f>
        <v>116</v>
      </c>
      <c r="X42" s="105">
        <f>IF(OR($B42-X$5&gt;74, $B42-X$5=73, $B42-X$5=1, $B42-X$5&lt;0),"",ROUND(($B42-X$5)*'수학 표준점수 테이블'!$H$10+X$5*'수학 표준점수 테이블'!$H$13+'수학 표준점수 테이블'!$H$16,0))</f>
        <v>116</v>
      </c>
      <c r="Y42" s="105">
        <f>IF(OR($B42-Y$5&gt;74, $B42-Y$5=73, $B42-Y$5=1, $B42-Y$5&lt;0),"",ROUND(($B42-Y$5)*'수학 표준점수 테이블'!$H$10+Y$5*'수학 표준점수 테이블'!$H$13+'수학 표준점수 테이블'!$H$16,0))</f>
        <v>116</v>
      </c>
      <c r="Z42" s="105">
        <f>IF(OR($B42-Z$5&gt;74, $B42-Z$5=73, $B42-Z$5=1, $B42-Z$5&lt;0),"",ROUND(($B42-Z$5)*'수학 표준점수 테이블'!$H$10+Z$5*'수학 표준점수 테이블'!$H$13+'수학 표준점수 테이블'!$H$16,0))</f>
        <v>116</v>
      </c>
      <c r="AA42" s="112">
        <f>IF(OR($B42-AA$5&gt;74, $B42-AA$5=73, $B42-AA$5=1, $B42-AA$5&lt;0),"",ROUND(($B42-AA$5)*'수학 표준점수 테이블'!$H$10+AA$5*'수학 표준점수 테이블'!$H$13+'수학 표준점수 테이블'!$H$16,0))</f>
        <v>116</v>
      </c>
      <c r="AB42" s="34"/>
      <c r="AC42" s="34">
        <f t="shared" si="6"/>
        <v>116</v>
      </c>
      <c r="AD42" s="34">
        <f t="shared" si="7"/>
        <v>118</v>
      </c>
      <c r="AE42" s="37" t="str">
        <f t="shared" si="8"/>
        <v>116 ~ 118</v>
      </c>
      <c r="AF42" s="37">
        <f t="shared" si="4"/>
        <v>4</v>
      </c>
      <c r="AG42" s="37">
        <f t="shared" si="4"/>
        <v>3</v>
      </c>
      <c r="AH42" s="37" t="str">
        <f t="shared" si="5"/>
        <v>4 ~ 3</v>
      </c>
      <c r="AI42" s="194" t="str">
        <f t="shared" si="0"/>
        <v>조건부 3등급</v>
      </c>
      <c r="AJ42" s="32" t="e">
        <f>IF(AC42=AD42,VLOOKUP(AE42,'인원 입력 기능'!$B$5:$F$102,6,0), VLOOKUP(AC42,'인원 입력 기능'!$B$5:$F$102,6,0)&amp;" ~ "&amp;VLOOKUP(AD42,'인원 입력 기능'!$B$5:$F$102,6,0))</f>
        <v>#REF!</v>
      </c>
    </row>
    <row r="43" spans="1:36">
      <c r="A43" s="16"/>
      <c r="B43" s="191">
        <v>63</v>
      </c>
      <c r="C43" s="117">
        <f>IF(OR($B43-C$5&gt;74, $B43-C$5=73, $B43-C$5=1, $B43-C$5&lt;0),"",ROUND(($B43-C$5)*'수학 표준점수 테이블'!$H$10+C$5*'수학 표준점수 테이블'!$H$13+'수학 표준점수 테이블'!$H$16,0))</f>
        <v>117</v>
      </c>
      <c r="D43" s="105">
        <f>IF(OR($B43-D$5&gt;74, $B43-D$5=73, $B43-D$5=1, $B43-D$5&lt;0),"",ROUND(($B43-D$5)*'수학 표준점수 테이블'!$H$10+D$5*'수학 표준점수 테이블'!$H$13+'수학 표준점수 테이블'!$H$16,0))</f>
        <v>117</v>
      </c>
      <c r="E43" s="105">
        <f>IF(OR($B43-E$5&gt;74, $B43-E$5=73, $B43-E$5=1, $B43-E$5&lt;0),"",ROUND(($B43-E$5)*'수학 표준점수 테이블'!$H$10+E$5*'수학 표준점수 테이블'!$H$13+'수학 표준점수 테이블'!$H$16,0))</f>
        <v>117</v>
      </c>
      <c r="F43" s="105">
        <f>IF(OR($B43-F$5&gt;74, $B43-F$5=73, $B43-F$5=1, $B43-F$5&lt;0),"",ROUND(($B43-F$5)*'수학 표준점수 테이블'!$H$10+F$5*'수학 표준점수 테이블'!$H$13+'수학 표준점수 테이블'!$H$16,0))</f>
        <v>117</v>
      </c>
      <c r="G43" s="105">
        <f>IF(OR($B43-G$5&gt;74, $B43-G$5=73, $B43-G$5=1, $B43-G$5&lt;0),"",ROUND(($B43-G$5)*'수학 표준점수 테이블'!$H$10+G$5*'수학 표준점수 테이블'!$H$13+'수학 표준점수 테이블'!$H$16,0))</f>
        <v>117</v>
      </c>
      <c r="H43" s="105">
        <f>IF(OR($B43-H$5&gt;74, $B43-H$5=73, $B43-H$5=1, $B43-H$5&lt;0),"",ROUND(($B43-H$5)*'수학 표준점수 테이블'!$H$10+H$5*'수학 표준점수 테이블'!$H$13+'수학 표준점수 테이블'!$H$16,0))</f>
        <v>117</v>
      </c>
      <c r="I43" s="105">
        <f>IF(OR($B43-I$5&gt;74, $B43-I$5=73, $B43-I$5=1, $B43-I$5&lt;0),"",ROUND(($B43-I$5)*'수학 표준점수 테이블'!$H$10+I$5*'수학 표준점수 테이블'!$H$13+'수학 표준점수 테이블'!$H$16,0))</f>
        <v>117</v>
      </c>
      <c r="J43" s="105">
        <f>IF(OR($B43-J$5&gt;74, $B43-J$5=73, $B43-J$5=1, $B43-J$5&lt;0),"",ROUND(($B43-J$5)*'수학 표준점수 테이블'!$H$10+J$5*'수학 표준점수 테이블'!$H$13+'수학 표준점수 테이블'!$H$16,0))</f>
        <v>117</v>
      </c>
      <c r="K43" s="105">
        <f>IF(OR($B43-K$5&gt;74, $B43-K$5=73, $B43-K$5=1, $B43-K$5&lt;0),"",ROUND(($B43-K$5)*'수학 표준점수 테이블'!$H$10+K$5*'수학 표준점수 테이블'!$H$13+'수학 표준점수 테이블'!$H$16,0))</f>
        <v>117</v>
      </c>
      <c r="L43" s="105">
        <f>IF(OR($B43-L$5&gt;74, $B43-L$5=73, $B43-L$5=1, $B43-L$5&lt;0),"",ROUND(($B43-L$5)*'수학 표준점수 테이블'!$H$10+L$5*'수학 표준점수 테이블'!$H$13+'수학 표준점수 테이블'!$H$16,0))</f>
        <v>116</v>
      </c>
      <c r="M43" s="105">
        <f>IF(OR($B43-M$5&gt;74, $B43-M$5=73, $B43-M$5=1, $B43-M$5&lt;0),"",ROUND(($B43-M$5)*'수학 표준점수 테이블'!$H$10+M$5*'수학 표준점수 테이블'!$H$13+'수학 표준점수 테이블'!$H$16,0))</f>
        <v>116</v>
      </c>
      <c r="N43" s="105">
        <f>IF(OR($B43-N$5&gt;74, $B43-N$5=73, $B43-N$5=1, $B43-N$5&lt;0),"",ROUND(($B43-N$5)*'수학 표준점수 테이블'!$H$10+N$5*'수학 표준점수 테이블'!$H$13+'수학 표준점수 테이블'!$H$16,0))</f>
        <v>116</v>
      </c>
      <c r="O43" s="105">
        <f>IF(OR($B43-O$5&gt;74, $B43-O$5=73, $B43-O$5=1, $B43-O$5&lt;0),"",ROUND(($B43-O$5)*'수학 표준점수 테이블'!$H$10+O$5*'수학 표준점수 테이블'!$H$13+'수학 표준점수 테이블'!$H$16,0))</f>
        <v>116</v>
      </c>
      <c r="P43" s="105">
        <f>IF(OR($B43-P$5&gt;74, $B43-P$5=73, $B43-P$5=1, $B43-P$5&lt;0),"",ROUND(($B43-P$5)*'수학 표준점수 테이블'!$H$10+P$5*'수학 표준점수 테이블'!$H$13+'수학 표준점수 테이블'!$H$16,0))</f>
        <v>116</v>
      </c>
      <c r="Q43" s="105">
        <f>IF(OR($B43-Q$5&gt;74, $B43-Q$5=73, $B43-Q$5=1, $B43-Q$5&lt;0),"",ROUND(($B43-Q$5)*'수학 표준점수 테이블'!$H$10+Q$5*'수학 표준점수 테이블'!$H$13+'수학 표준점수 테이블'!$H$16,0))</f>
        <v>116</v>
      </c>
      <c r="R43" s="105">
        <f>IF(OR($B43-R$5&gt;74, $B43-R$5=73, $B43-R$5=1, $B43-R$5&lt;0),"",ROUND(($B43-R$5)*'수학 표준점수 테이블'!$H$10+R$5*'수학 표준점수 테이블'!$H$13+'수학 표준점수 테이블'!$H$16,0))</f>
        <v>116</v>
      </c>
      <c r="S43" s="105">
        <f>IF(OR($B43-S$5&gt;74, $B43-S$5=73, $B43-S$5=1, $B43-S$5&lt;0),"",ROUND(($B43-S$5)*'수학 표준점수 테이블'!$H$10+S$5*'수학 표준점수 테이블'!$H$13+'수학 표준점수 테이블'!$H$16,0))</f>
        <v>116</v>
      </c>
      <c r="T43" s="105">
        <f>IF(OR($B43-T$5&gt;74, $B43-T$5=73, $B43-T$5=1, $B43-T$5&lt;0),"",ROUND(($B43-T$5)*'수학 표준점수 테이블'!$H$10+T$5*'수학 표준점수 테이블'!$H$13+'수학 표준점수 테이블'!$H$16,0))</f>
        <v>116</v>
      </c>
      <c r="U43" s="105">
        <f>IF(OR($B43-U$5&gt;74, $B43-U$5=73, $B43-U$5=1, $B43-U$5&lt;0),"",ROUND(($B43-U$5)*'수학 표준점수 테이블'!$H$10+U$5*'수학 표준점수 테이블'!$H$13+'수학 표준점수 테이블'!$H$16,0))</f>
        <v>116</v>
      </c>
      <c r="V43" s="105">
        <f>IF(OR($B43-V$5&gt;74, $B43-V$5=73, $B43-V$5=1, $B43-V$5&lt;0),"",ROUND(($B43-V$5)*'수학 표준점수 테이블'!$H$10+V$5*'수학 표준점수 테이블'!$H$13+'수학 표준점수 테이블'!$H$16,0))</f>
        <v>116</v>
      </c>
      <c r="W43" s="105">
        <f>IF(OR($B43-W$5&gt;74, $B43-W$5=73, $B43-W$5=1, $B43-W$5&lt;0),"",ROUND(($B43-W$5)*'수학 표준점수 테이블'!$H$10+W$5*'수학 표준점수 테이블'!$H$13+'수학 표준점수 테이블'!$H$16,0))</f>
        <v>115</v>
      </c>
      <c r="X43" s="105">
        <f>IF(OR($B43-X$5&gt;74, $B43-X$5=73, $B43-X$5=1, $B43-X$5&lt;0),"",ROUND(($B43-X$5)*'수학 표준점수 테이블'!$H$10+X$5*'수학 표준점수 테이블'!$H$13+'수학 표준점수 테이블'!$H$16,0))</f>
        <v>115</v>
      </c>
      <c r="Y43" s="105">
        <f>IF(OR($B43-Y$5&gt;74, $B43-Y$5=73, $B43-Y$5=1, $B43-Y$5&lt;0),"",ROUND(($B43-Y$5)*'수학 표준점수 테이블'!$H$10+Y$5*'수학 표준점수 테이블'!$H$13+'수학 표준점수 테이블'!$H$16,0))</f>
        <v>115</v>
      </c>
      <c r="Z43" s="105">
        <f>IF(OR($B43-Z$5&gt;74, $B43-Z$5=73, $B43-Z$5=1, $B43-Z$5&lt;0),"",ROUND(($B43-Z$5)*'수학 표준점수 테이블'!$H$10+Z$5*'수학 표준점수 테이블'!$H$13+'수학 표준점수 테이블'!$H$16,0))</f>
        <v>115</v>
      </c>
      <c r="AA43" s="112">
        <f>IF(OR($B43-AA$5&gt;74, $B43-AA$5=73, $B43-AA$5=1, $B43-AA$5&lt;0),"",ROUND(($B43-AA$5)*'수학 표준점수 테이블'!$H$10+AA$5*'수학 표준점수 테이블'!$H$13+'수학 표준점수 테이블'!$H$16,0))</f>
        <v>115</v>
      </c>
      <c r="AB43" s="34"/>
      <c r="AC43" s="34">
        <f t="shared" si="6"/>
        <v>115</v>
      </c>
      <c r="AD43" s="34">
        <f t="shared" si="7"/>
        <v>117</v>
      </c>
      <c r="AE43" s="37" t="str">
        <f t="shared" si="8"/>
        <v>115 ~ 117</v>
      </c>
      <c r="AF43" s="37">
        <f t="shared" si="4"/>
        <v>4</v>
      </c>
      <c r="AG43" s="37">
        <f t="shared" si="4"/>
        <v>4</v>
      </c>
      <c r="AH43" s="37">
        <f t="shared" si="5"/>
        <v>4</v>
      </c>
      <c r="AI43" s="194" t="str">
        <f t="shared" si="0"/>
        <v>4등급</v>
      </c>
      <c r="AJ43" s="32" t="e">
        <f>IF(AC43=AD43,VLOOKUP(AE43,'인원 입력 기능'!$B$5:$F$102,6,0), VLOOKUP(AC43,'인원 입력 기능'!$B$5:$F$102,6,0)&amp;" ~ "&amp;VLOOKUP(AD43,'인원 입력 기능'!$B$5:$F$102,6,0))</f>
        <v>#REF!</v>
      </c>
    </row>
    <row r="44" spans="1:36">
      <c r="A44" s="16"/>
      <c r="B44" s="191">
        <v>62</v>
      </c>
      <c r="C44" s="117">
        <f>IF(OR($B44-C$5&gt;74, $B44-C$5=73, $B44-C$5=1, $B44-C$5&lt;0),"",ROUND(($B44-C$5)*'수학 표준점수 테이블'!$H$10+C$5*'수학 표준점수 테이블'!$H$13+'수학 표준점수 테이블'!$H$16,0))</f>
        <v>116</v>
      </c>
      <c r="D44" s="105">
        <f>IF(OR($B44-D$5&gt;74, $B44-D$5=73, $B44-D$5=1, $B44-D$5&lt;0),"",ROUND(($B44-D$5)*'수학 표준점수 테이블'!$H$10+D$5*'수학 표준점수 테이블'!$H$13+'수학 표준점수 테이블'!$H$16,0))</f>
        <v>116</v>
      </c>
      <c r="E44" s="105">
        <f>IF(OR($B44-E$5&gt;74, $B44-E$5=73, $B44-E$5=1, $B44-E$5&lt;0),"",ROUND(($B44-E$5)*'수학 표준점수 테이블'!$H$10+E$5*'수학 표준점수 테이블'!$H$13+'수학 표준점수 테이블'!$H$16,0))</f>
        <v>116</v>
      </c>
      <c r="F44" s="105">
        <f>IF(OR($B44-F$5&gt;74, $B44-F$5=73, $B44-F$5=1, $B44-F$5&lt;0),"",ROUND(($B44-F$5)*'수학 표준점수 테이블'!$H$10+F$5*'수학 표준점수 테이블'!$H$13+'수학 표준점수 테이블'!$H$16,0))</f>
        <v>116</v>
      </c>
      <c r="G44" s="105">
        <f>IF(OR($B44-G$5&gt;74, $B44-G$5=73, $B44-G$5=1, $B44-G$5&lt;0),"",ROUND(($B44-G$5)*'수학 표준점수 테이블'!$H$10+G$5*'수학 표준점수 테이블'!$H$13+'수학 표준점수 테이블'!$H$16,0))</f>
        <v>116</v>
      </c>
      <c r="H44" s="105">
        <f>IF(OR($B44-H$5&gt;74, $B44-H$5=73, $B44-H$5=1, $B44-H$5&lt;0),"",ROUND(($B44-H$5)*'수학 표준점수 테이블'!$H$10+H$5*'수학 표준점수 테이블'!$H$13+'수학 표준점수 테이블'!$H$16,0))</f>
        <v>116</v>
      </c>
      <c r="I44" s="105">
        <f>IF(OR($B44-I$5&gt;74, $B44-I$5=73, $B44-I$5=1, $B44-I$5&lt;0),"",ROUND(($B44-I$5)*'수학 표준점수 테이블'!$H$10+I$5*'수학 표준점수 테이블'!$H$13+'수학 표준점수 테이블'!$H$16,0))</f>
        <v>116</v>
      </c>
      <c r="J44" s="105">
        <f>IF(OR($B44-J$5&gt;74, $B44-J$5=73, $B44-J$5=1, $B44-J$5&lt;0),"",ROUND(($B44-J$5)*'수학 표준점수 테이블'!$H$10+J$5*'수학 표준점수 테이블'!$H$13+'수학 표준점수 테이블'!$H$16,0))</f>
        <v>116</v>
      </c>
      <c r="K44" s="105">
        <f>IF(OR($B44-K$5&gt;74, $B44-K$5=73, $B44-K$5=1, $B44-K$5&lt;0),"",ROUND(($B44-K$5)*'수학 표준점수 테이블'!$H$10+K$5*'수학 표준점수 테이블'!$H$13+'수학 표준점수 테이블'!$H$16,0))</f>
        <v>116</v>
      </c>
      <c r="L44" s="105">
        <f>IF(OR($B44-L$5&gt;74, $B44-L$5=73, $B44-L$5=1, $B44-L$5&lt;0),"",ROUND(($B44-L$5)*'수학 표준점수 테이블'!$H$10+L$5*'수학 표준점수 테이블'!$H$13+'수학 표준점수 테이블'!$H$16,0))</f>
        <v>116</v>
      </c>
      <c r="M44" s="105">
        <f>IF(OR($B44-M$5&gt;74, $B44-M$5=73, $B44-M$5=1, $B44-M$5&lt;0),"",ROUND(($B44-M$5)*'수학 표준점수 테이블'!$H$10+M$5*'수학 표준점수 테이블'!$H$13+'수학 표준점수 테이블'!$H$16,0))</f>
        <v>116</v>
      </c>
      <c r="N44" s="105">
        <f>IF(OR($B44-N$5&gt;74, $B44-N$5=73, $B44-N$5=1, $B44-N$5&lt;0),"",ROUND(($B44-N$5)*'수학 표준점수 테이블'!$H$10+N$5*'수학 표준점수 테이블'!$H$13+'수학 표준점수 테이블'!$H$16,0))</f>
        <v>115</v>
      </c>
      <c r="O44" s="105">
        <f>IF(OR($B44-O$5&gt;74, $B44-O$5=73, $B44-O$5=1, $B44-O$5&lt;0),"",ROUND(($B44-O$5)*'수학 표준점수 테이블'!$H$10+O$5*'수학 표준점수 테이블'!$H$13+'수학 표준점수 테이블'!$H$16,0))</f>
        <v>115</v>
      </c>
      <c r="P44" s="105">
        <f>IF(OR($B44-P$5&gt;74, $B44-P$5=73, $B44-P$5=1, $B44-P$5&lt;0),"",ROUND(($B44-P$5)*'수학 표준점수 테이블'!$H$10+P$5*'수학 표준점수 테이블'!$H$13+'수학 표준점수 테이블'!$H$16,0))</f>
        <v>115</v>
      </c>
      <c r="Q44" s="105">
        <f>IF(OR($B44-Q$5&gt;74, $B44-Q$5=73, $B44-Q$5=1, $B44-Q$5&lt;0),"",ROUND(($B44-Q$5)*'수학 표준점수 테이블'!$H$10+Q$5*'수학 표준점수 테이블'!$H$13+'수학 표준점수 테이블'!$H$16,0))</f>
        <v>115</v>
      </c>
      <c r="R44" s="105">
        <f>IF(OR($B44-R$5&gt;74, $B44-R$5=73, $B44-R$5=1, $B44-R$5&lt;0),"",ROUND(($B44-R$5)*'수학 표준점수 테이블'!$H$10+R$5*'수학 표준점수 테이블'!$H$13+'수학 표준점수 테이블'!$H$16,0))</f>
        <v>115</v>
      </c>
      <c r="S44" s="105">
        <f>IF(OR($B44-S$5&gt;74, $B44-S$5=73, $B44-S$5=1, $B44-S$5&lt;0),"",ROUND(($B44-S$5)*'수학 표준점수 테이블'!$H$10+S$5*'수학 표준점수 테이블'!$H$13+'수학 표준점수 테이블'!$H$16,0))</f>
        <v>115</v>
      </c>
      <c r="T44" s="105">
        <f>IF(OR($B44-T$5&gt;74, $B44-T$5=73, $B44-T$5=1, $B44-T$5&lt;0),"",ROUND(($B44-T$5)*'수학 표준점수 테이블'!$H$10+T$5*'수학 표준점수 테이블'!$H$13+'수학 표준점수 테이블'!$H$16,0))</f>
        <v>115</v>
      </c>
      <c r="U44" s="105">
        <f>IF(OR($B44-U$5&gt;74, $B44-U$5=73, $B44-U$5=1, $B44-U$5&lt;0),"",ROUND(($B44-U$5)*'수학 표준점수 테이블'!$H$10+U$5*'수학 표준점수 테이블'!$H$13+'수학 표준점수 테이블'!$H$16,0))</f>
        <v>115</v>
      </c>
      <c r="V44" s="105">
        <f>IF(OR($B44-V$5&gt;74, $B44-V$5=73, $B44-V$5=1, $B44-V$5&lt;0),"",ROUND(($B44-V$5)*'수학 표준점수 테이블'!$H$10+V$5*'수학 표준점수 테이블'!$H$13+'수학 표준점수 테이블'!$H$16,0))</f>
        <v>115</v>
      </c>
      <c r="W44" s="105">
        <f>IF(OR($B44-W$5&gt;74, $B44-W$5=73, $B44-W$5=1, $B44-W$5&lt;0),"",ROUND(($B44-W$5)*'수학 표준점수 테이블'!$H$10+W$5*'수학 표준점수 테이블'!$H$13+'수학 표준점수 테이블'!$H$16,0))</f>
        <v>115</v>
      </c>
      <c r="X44" s="105">
        <f>IF(OR($B44-X$5&gt;74, $B44-X$5=73, $B44-X$5=1, $B44-X$5&lt;0),"",ROUND(($B44-X$5)*'수학 표준점수 테이블'!$H$10+X$5*'수학 표준점수 테이블'!$H$13+'수학 표준점수 테이블'!$H$16,0))</f>
        <v>115</v>
      </c>
      <c r="Y44" s="105">
        <f>IF(OR($B44-Y$5&gt;74, $B44-Y$5=73, $B44-Y$5=1, $B44-Y$5&lt;0),"",ROUND(($B44-Y$5)*'수학 표준점수 테이블'!$H$10+Y$5*'수학 표준점수 테이블'!$H$13+'수학 표준점수 테이블'!$H$16,0))</f>
        <v>114</v>
      </c>
      <c r="Z44" s="105">
        <f>IF(OR($B44-Z$5&gt;74, $B44-Z$5=73, $B44-Z$5=1, $B44-Z$5&lt;0),"",ROUND(($B44-Z$5)*'수학 표준점수 테이블'!$H$10+Z$5*'수학 표준점수 테이블'!$H$13+'수학 표준점수 테이블'!$H$16,0))</f>
        <v>114</v>
      </c>
      <c r="AA44" s="112">
        <f>IF(OR($B44-AA$5&gt;74, $B44-AA$5=73, $B44-AA$5=1, $B44-AA$5&lt;0),"",ROUND(($B44-AA$5)*'수학 표준점수 테이블'!$H$10+AA$5*'수학 표준점수 테이블'!$H$13+'수학 표준점수 테이블'!$H$16,0))</f>
        <v>114</v>
      </c>
      <c r="AB44" s="34"/>
      <c r="AC44" s="34">
        <f t="shared" si="6"/>
        <v>114</v>
      </c>
      <c r="AD44" s="34">
        <f t="shared" si="7"/>
        <v>116</v>
      </c>
      <c r="AE44" s="37" t="str">
        <f t="shared" si="8"/>
        <v>114 ~ 116</v>
      </c>
      <c r="AF44" s="37">
        <f t="shared" si="4"/>
        <v>4</v>
      </c>
      <c r="AG44" s="37">
        <f t="shared" si="4"/>
        <v>4</v>
      </c>
      <c r="AH44" s="37">
        <f t="shared" si="5"/>
        <v>4</v>
      </c>
      <c r="AI44" s="194" t="str">
        <f t="shared" si="0"/>
        <v>4등급</v>
      </c>
      <c r="AJ44" s="32" t="e">
        <f>IF(AC44=AD44,VLOOKUP(AE44,'인원 입력 기능'!$B$5:$F$102,6,0), VLOOKUP(AC44,'인원 입력 기능'!$B$5:$F$102,6,0)&amp;" ~ "&amp;VLOOKUP(AD44,'인원 입력 기능'!$B$5:$F$102,6,0))</f>
        <v>#REF!</v>
      </c>
    </row>
    <row r="45" spans="1:36">
      <c r="A45" s="16"/>
      <c r="B45" s="191">
        <v>61</v>
      </c>
      <c r="C45" s="117">
        <f>IF(OR($B45-C$5&gt;74, $B45-C$5=73, $B45-C$5=1, $B45-C$5&lt;0),"",ROUND(($B45-C$5)*'수학 표준점수 테이블'!$H$10+C$5*'수학 표준점수 테이블'!$H$13+'수학 표준점수 테이블'!$H$16,0))</f>
        <v>116</v>
      </c>
      <c r="D45" s="105">
        <f>IF(OR($B45-D$5&gt;74, $B45-D$5=73, $B45-D$5=1, $B45-D$5&lt;0),"",ROUND(($B45-D$5)*'수학 표준점수 테이블'!$H$10+D$5*'수학 표준점수 테이블'!$H$13+'수학 표준점수 테이블'!$H$16,0))</f>
        <v>115</v>
      </c>
      <c r="E45" s="105">
        <f>IF(OR($B45-E$5&gt;74, $B45-E$5=73, $B45-E$5=1, $B45-E$5&lt;0),"",ROUND(($B45-E$5)*'수학 표준점수 테이블'!$H$10+E$5*'수학 표준점수 테이블'!$H$13+'수학 표준점수 테이블'!$H$16,0))</f>
        <v>115</v>
      </c>
      <c r="F45" s="105">
        <f>IF(OR($B45-F$5&gt;74, $B45-F$5=73, $B45-F$5=1, $B45-F$5&lt;0),"",ROUND(($B45-F$5)*'수학 표준점수 테이블'!$H$10+F$5*'수학 표준점수 테이블'!$H$13+'수학 표준점수 테이블'!$H$16,0))</f>
        <v>115</v>
      </c>
      <c r="G45" s="105">
        <f>IF(OR($B45-G$5&gt;74, $B45-G$5=73, $B45-G$5=1, $B45-G$5&lt;0),"",ROUND(($B45-G$5)*'수학 표준점수 테이블'!$H$10+G$5*'수학 표준점수 테이블'!$H$13+'수학 표준점수 테이블'!$H$16,0))</f>
        <v>115</v>
      </c>
      <c r="H45" s="105">
        <f>IF(OR($B45-H$5&gt;74, $B45-H$5=73, $B45-H$5=1, $B45-H$5&lt;0),"",ROUND(($B45-H$5)*'수학 표준점수 테이블'!$H$10+H$5*'수학 표준점수 테이블'!$H$13+'수학 표준점수 테이블'!$H$16,0))</f>
        <v>115</v>
      </c>
      <c r="I45" s="105">
        <f>IF(OR($B45-I$5&gt;74, $B45-I$5=73, $B45-I$5=1, $B45-I$5&lt;0),"",ROUND(($B45-I$5)*'수학 표준점수 테이블'!$H$10+I$5*'수학 표준점수 테이블'!$H$13+'수학 표준점수 테이블'!$H$16,0))</f>
        <v>115</v>
      </c>
      <c r="J45" s="105">
        <f>IF(OR($B45-J$5&gt;74, $B45-J$5=73, $B45-J$5=1, $B45-J$5&lt;0),"",ROUND(($B45-J$5)*'수학 표준점수 테이블'!$H$10+J$5*'수학 표준점수 테이블'!$H$13+'수학 표준점수 테이블'!$H$16,0))</f>
        <v>115</v>
      </c>
      <c r="K45" s="105">
        <f>IF(OR($B45-K$5&gt;74, $B45-K$5=73, $B45-K$5=1, $B45-K$5&lt;0),"",ROUND(($B45-K$5)*'수학 표준점수 테이블'!$H$10+K$5*'수학 표준점수 테이블'!$H$13+'수학 표준점수 테이블'!$H$16,0))</f>
        <v>115</v>
      </c>
      <c r="L45" s="105">
        <f>IF(OR($B45-L$5&gt;74, $B45-L$5=73, $B45-L$5=1, $B45-L$5&lt;0),"",ROUND(($B45-L$5)*'수학 표준점수 테이블'!$H$10+L$5*'수학 표준점수 테이블'!$H$13+'수학 표준점수 테이블'!$H$16,0))</f>
        <v>115</v>
      </c>
      <c r="M45" s="105">
        <f>IF(OR($B45-M$5&gt;74, $B45-M$5=73, $B45-M$5=1, $B45-M$5&lt;0),"",ROUND(($B45-M$5)*'수학 표준점수 테이블'!$H$10+M$5*'수학 표준점수 테이블'!$H$13+'수학 표준점수 테이블'!$H$16,0))</f>
        <v>115</v>
      </c>
      <c r="N45" s="105">
        <f>IF(OR($B45-N$5&gt;74, $B45-N$5=73, $B45-N$5=1, $B45-N$5&lt;0),"",ROUND(($B45-N$5)*'수학 표준점수 테이블'!$H$10+N$5*'수학 표준점수 테이블'!$H$13+'수학 표준점수 테이블'!$H$16,0))</f>
        <v>115</v>
      </c>
      <c r="O45" s="105">
        <f>IF(OR($B45-O$5&gt;74, $B45-O$5=73, $B45-O$5=1, $B45-O$5&lt;0),"",ROUND(($B45-O$5)*'수학 표준점수 테이블'!$H$10+O$5*'수학 표준점수 테이블'!$H$13+'수학 표준점수 테이블'!$H$16,0))</f>
        <v>115</v>
      </c>
      <c r="P45" s="105">
        <f>IF(OR($B45-P$5&gt;74, $B45-P$5=73, $B45-P$5=1, $B45-P$5&lt;0),"",ROUND(($B45-P$5)*'수학 표준점수 테이블'!$H$10+P$5*'수학 표준점수 테이블'!$H$13+'수학 표준점수 테이블'!$H$16,0))</f>
        <v>114</v>
      </c>
      <c r="Q45" s="105">
        <f>IF(OR($B45-Q$5&gt;74, $B45-Q$5=73, $B45-Q$5=1, $B45-Q$5&lt;0),"",ROUND(($B45-Q$5)*'수학 표준점수 테이블'!$H$10+Q$5*'수학 표준점수 테이블'!$H$13+'수학 표준점수 테이블'!$H$16,0))</f>
        <v>114</v>
      </c>
      <c r="R45" s="105">
        <f>IF(OR($B45-R$5&gt;74, $B45-R$5=73, $B45-R$5=1, $B45-R$5&lt;0),"",ROUND(($B45-R$5)*'수학 표준점수 테이블'!$H$10+R$5*'수학 표준점수 테이블'!$H$13+'수학 표준점수 테이블'!$H$16,0))</f>
        <v>114</v>
      </c>
      <c r="S45" s="105">
        <f>IF(OR($B45-S$5&gt;74, $B45-S$5=73, $B45-S$5=1, $B45-S$5&lt;0),"",ROUND(($B45-S$5)*'수학 표준점수 테이블'!$H$10+S$5*'수학 표준점수 테이블'!$H$13+'수학 표준점수 테이블'!$H$16,0))</f>
        <v>114</v>
      </c>
      <c r="T45" s="105">
        <f>IF(OR($B45-T$5&gt;74, $B45-T$5=73, $B45-T$5=1, $B45-T$5&lt;0),"",ROUND(($B45-T$5)*'수학 표준점수 테이블'!$H$10+T$5*'수학 표준점수 테이블'!$H$13+'수학 표준점수 테이블'!$H$16,0))</f>
        <v>114</v>
      </c>
      <c r="U45" s="105">
        <f>IF(OR($B45-U$5&gt;74, $B45-U$5=73, $B45-U$5=1, $B45-U$5&lt;0),"",ROUND(($B45-U$5)*'수학 표준점수 테이블'!$H$10+U$5*'수학 표준점수 테이블'!$H$13+'수학 표준점수 테이블'!$H$16,0))</f>
        <v>114</v>
      </c>
      <c r="V45" s="105">
        <f>IF(OR($B45-V$5&gt;74, $B45-V$5=73, $B45-V$5=1, $B45-V$5&lt;0),"",ROUND(($B45-V$5)*'수학 표준점수 테이블'!$H$10+V$5*'수학 표준점수 테이블'!$H$13+'수학 표준점수 테이블'!$H$16,0))</f>
        <v>114</v>
      </c>
      <c r="W45" s="105">
        <f>IF(OR($B45-W$5&gt;74, $B45-W$5=73, $B45-W$5=1, $B45-W$5&lt;0),"",ROUND(($B45-W$5)*'수학 표준점수 테이블'!$H$10+W$5*'수학 표준점수 테이블'!$H$13+'수학 표준점수 테이블'!$H$16,0))</f>
        <v>114</v>
      </c>
      <c r="X45" s="105">
        <f>IF(OR($B45-X$5&gt;74, $B45-X$5=73, $B45-X$5=1, $B45-X$5&lt;0),"",ROUND(($B45-X$5)*'수학 표준점수 테이블'!$H$10+X$5*'수학 표준점수 테이블'!$H$13+'수학 표준점수 테이블'!$H$16,0))</f>
        <v>114</v>
      </c>
      <c r="Y45" s="105">
        <f>IF(OR($B45-Y$5&gt;74, $B45-Y$5=73, $B45-Y$5=1, $B45-Y$5&lt;0),"",ROUND(($B45-Y$5)*'수학 표준점수 테이블'!$H$10+Y$5*'수학 표준점수 테이블'!$H$13+'수학 표준점수 테이블'!$H$16,0))</f>
        <v>114</v>
      </c>
      <c r="Z45" s="105">
        <f>IF(OR($B45-Z$5&gt;74, $B45-Z$5=73, $B45-Z$5=1, $B45-Z$5&lt;0),"",ROUND(($B45-Z$5)*'수학 표준점수 테이블'!$H$10+Z$5*'수학 표준점수 테이블'!$H$13+'수학 표준점수 테이블'!$H$16,0))</f>
        <v>114</v>
      </c>
      <c r="AA45" s="112">
        <f>IF(OR($B45-AA$5&gt;74, $B45-AA$5=73, $B45-AA$5=1, $B45-AA$5&lt;0),"",ROUND(($B45-AA$5)*'수학 표준점수 테이블'!$H$10+AA$5*'수학 표준점수 테이블'!$H$13+'수학 표준점수 테이블'!$H$16,0))</f>
        <v>113</v>
      </c>
      <c r="AB45" s="34"/>
      <c r="AC45" s="34">
        <f t="shared" si="6"/>
        <v>113</v>
      </c>
      <c r="AD45" s="34">
        <f t="shared" si="7"/>
        <v>116</v>
      </c>
      <c r="AE45" s="37" t="str">
        <f t="shared" si="8"/>
        <v>113 ~ 116</v>
      </c>
      <c r="AF45" s="37">
        <f t="shared" si="4"/>
        <v>4</v>
      </c>
      <c r="AG45" s="37">
        <f t="shared" si="4"/>
        <v>4</v>
      </c>
      <c r="AH45" s="37">
        <f t="shared" si="5"/>
        <v>4</v>
      </c>
      <c r="AI45" s="194" t="str">
        <f t="shared" si="0"/>
        <v>4등급</v>
      </c>
      <c r="AJ45" s="32" t="e">
        <f>IF(AC45=AD45,VLOOKUP(AE45,'인원 입력 기능'!$B$5:$F$102,6,0), VLOOKUP(AC45,'인원 입력 기능'!$B$5:$F$102,6,0)&amp;" ~ "&amp;VLOOKUP(AD45,'인원 입력 기능'!$B$5:$F$102,6,0))</f>
        <v>#REF!</v>
      </c>
    </row>
    <row r="46" spans="1:36">
      <c r="A46" s="16"/>
      <c r="B46" s="187">
        <v>60</v>
      </c>
      <c r="C46" s="113">
        <f>IF(OR($B46-C$5&gt;74, $B46-C$5=73, $B46-C$5=1, $B46-C$5&lt;0),"",ROUND(($B46-C$5)*'수학 표준점수 테이블'!$H$10+C$5*'수학 표준점수 테이블'!$H$13+'수학 표준점수 테이블'!$H$16,0))</f>
        <v>115</v>
      </c>
      <c r="D46" s="101">
        <f>IF(OR($B46-D$5&gt;74, $B46-D$5=73, $B46-D$5=1, $B46-D$5&lt;0),"",ROUND(($B46-D$5)*'수학 표준점수 테이블'!$H$10+D$5*'수학 표준점수 테이블'!$H$13+'수학 표준점수 테이블'!$H$16,0))</f>
        <v>115</v>
      </c>
      <c r="E46" s="101">
        <f>IF(OR($B46-E$5&gt;74, $B46-E$5=73, $B46-E$5=1, $B46-E$5&lt;0),"",ROUND(($B46-E$5)*'수학 표준점수 테이블'!$H$10+E$5*'수학 표준점수 테이블'!$H$13+'수학 표준점수 테이블'!$H$16,0))</f>
        <v>115</v>
      </c>
      <c r="F46" s="101">
        <f>IF(OR($B46-F$5&gt;74, $B46-F$5=73, $B46-F$5=1, $B46-F$5&lt;0),"",ROUND(($B46-F$5)*'수학 표준점수 테이블'!$H$10+F$5*'수학 표준점수 테이블'!$H$13+'수학 표준점수 테이블'!$H$16,0))</f>
        <v>115</v>
      </c>
      <c r="G46" s="101">
        <f>IF(OR($B46-G$5&gt;74, $B46-G$5=73, $B46-G$5=1, $B46-G$5&lt;0),"",ROUND(($B46-G$5)*'수학 표준점수 테이블'!$H$10+G$5*'수학 표준점수 테이블'!$H$13+'수학 표준점수 테이블'!$H$16,0))</f>
        <v>114</v>
      </c>
      <c r="H46" s="101">
        <f>IF(OR($B46-H$5&gt;74, $B46-H$5=73, $B46-H$5=1, $B46-H$5&lt;0),"",ROUND(($B46-H$5)*'수학 표준점수 테이블'!$H$10+H$5*'수학 표준점수 테이블'!$H$13+'수학 표준점수 테이블'!$H$16,0))</f>
        <v>114</v>
      </c>
      <c r="I46" s="101">
        <f>IF(OR($B46-I$5&gt;74, $B46-I$5=73, $B46-I$5=1, $B46-I$5&lt;0),"",ROUND(($B46-I$5)*'수학 표준점수 테이블'!$H$10+I$5*'수학 표준점수 테이블'!$H$13+'수학 표준점수 테이블'!$H$16,0))</f>
        <v>114</v>
      </c>
      <c r="J46" s="101">
        <f>IF(OR($B46-J$5&gt;74, $B46-J$5=73, $B46-J$5=1, $B46-J$5&lt;0),"",ROUND(($B46-J$5)*'수학 표준점수 테이블'!$H$10+J$5*'수학 표준점수 테이블'!$H$13+'수학 표준점수 테이블'!$H$16,0))</f>
        <v>114</v>
      </c>
      <c r="K46" s="101">
        <f>IF(OR($B46-K$5&gt;74, $B46-K$5=73, $B46-K$5=1, $B46-K$5&lt;0),"",ROUND(($B46-K$5)*'수학 표준점수 테이블'!$H$10+K$5*'수학 표준점수 테이블'!$H$13+'수학 표준점수 테이블'!$H$16,0))</f>
        <v>114</v>
      </c>
      <c r="L46" s="101">
        <f>IF(OR($B46-L$5&gt;74, $B46-L$5=73, $B46-L$5=1, $B46-L$5&lt;0),"",ROUND(($B46-L$5)*'수학 표준점수 테이블'!$H$10+L$5*'수학 표준점수 테이블'!$H$13+'수학 표준점수 테이블'!$H$16,0))</f>
        <v>114</v>
      </c>
      <c r="M46" s="101">
        <f>IF(OR($B46-M$5&gt;74, $B46-M$5=73, $B46-M$5=1, $B46-M$5&lt;0),"",ROUND(($B46-M$5)*'수학 표준점수 테이블'!$H$10+M$5*'수학 표준점수 테이블'!$H$13+'수학 표준점수 테이블'!$H$16,0))</f>
        <v>114</v>
      </c>
      <c r="N46" s="101">
        <f>IF(OR($B46-N$5&gt;74, $B46-N$5=73, $B46-N$5=1, $B46-N$5&lt;0),"",ROUND(($B46-N$5)*'수학 표준점수 테이블'!$H$10+N$5*'수학 표준점수 테이블'!$H$13+'수학 표준점수 테이블'!$H$16,0))</f>
        <v>114</v>
      </c>
      <c r="O46" s="101">
        <f>IF(OR($B46-O$5&gt;74, $B46-O$5=73, $B46-O$5=1, $B46-O$5&lt;0),"",ROUND(($B46-O$5)*'수학 표준점수 테이블'!$H$10+O$5*'수학 표준점수 테이블'!$H$13+'수학 표준점수 테이블'!$H$16,0))</f>
        <v>114</v>
      </c>
      <c r="P46" s="101">
        <f>IF(OR($B46-P$5&gt;74, $B46-P$5=73, $B46-P$5=1, $B46-P$5&lt;0),"",ROUND(($B46-P$5)*'수학 표준점수 테이블'!$H$10+P$5*'수학 표준점수 테이블'!$H$13+'수학 표준점수 테이블'!$H$16,0))</f>
        <v>114</v>
      </c>
      <c r="Q46" s="101">
        <f>IF(OR($B46-Q$5&gt;74, $B46-Q$5=73, $B46-Q$5=1, $B46-Q$5&lt;0),"",ROUND(($B46-Q$5)*'수학 표준점수 테이블'!$H$10+Q$5*'수학 표준점수 테이블'!$H$13+'수학 표준점수 테이블'!$H$16,0))</f>
        <v>114</v>
      </c>
      <c r="R46" s="101">
        <f>IF(OR($B46-R$5&gt;74, $B46-R$5=73, $B46-R$5=1, $B46-R$5&lt;0),"",ROUND(($B46-R$5)*'수학 표준점수 테이블'!$H$10+R$5*'수학 표준점수 테이블'!$H$13+'수학 표준점수 테이블'!$H$16,0))</f>
        <v>113</v>
      </c>
      <c r="S46" s="101">
        <f>IF(OR($B46-S$5&gt;74, $B46-S$5=73, $B46-S$5=1, $B46-S$5&lt;0),"",ROUND(($B46-S$5)*'수학 표준점수 테이블'!$H$10+S$5*'수학 표준점수 테이블'!$H$13+'수학 표준점수 테이블'!$H$16,0))</f>
        <v>113</v>
      </c>
      <c r="T46" s="101">
        <f>IF(OR($B46-T$5&gt;74, $B46-T$5=73, $B46-T$5=1, $B46-T$5&lt;0),"",ROUND(($B46-T$5)*'수학 표준점수 테이블'!$H$10+T$5*'수학 표준점수 테이블'!$H$13+'수학 표준점수 테이블'!$H$16,0))</f>
        <v>113</v>
      </c>
      <c r="U46" s="101">
        <f>IF(OR($B46-U$5&gt;74, $B46-U$5=73, $B46-U$5=1, $B46-U$5&lt;0),"",ROUND(($B46-U$5)*'수학 표준점수 테이블'!$H$10+U$5*'수학 표준점수 테이블'!$H$13+'수학 표준점수 테이블'!$H$16,0))</f>
        <v>113</v>
      </c>
      <c r="V46" s="101">
        <f>IF(OR($B46-V$5&gt;74, $B46-V$5=73, $B46-V$5=1, $B46-V$5&lt;0),"",ROUND(($B46-V$5)*'수학 표준점수 테이블'!$H$10+V$5*'수학 표준점수 테이블'!$H$13+'수학 표준점수 테이블'!$H$16,0))</f>
        <v>113</v>
      </c>
      <c r="W46" s="101">
        <f>IF(OR($B46-W$5&gt;74, $B46-W$5=73, $B46-W$5=1, $B46-W$5&lt;0),"",ROUND(($B46-W$5)*'수학 표준점수 테이블'!$H$10+W$5*'수학 표준점수 테이블'!$H$13+'수학 표준점수 테이블'!$H$16,0))</f>
        <v>113</v>
      </c>
      <c r="X46" s="101">
        <f>IF(OR($B46-X$5&gt;74, $B46-X$5=73, $B46-X$5=1, $B46-X$5&lt;0),"",ROUND(($B46-X$5)*'수학 표준점수 테이블'!$H$10+X$5*'수학 표준점수 테이블'!$H$13+'수학 표준점수 테이블'!$H$16,0))</f>
        <v>113</v>
      </c>
      <c r="Y46" s="101">
        <f>IF(OR($B46-Y$5&gt;74, $B46-Y$5=73, $B46-Y$5=1, $B46-Y$5&lt;0),"",ROUND(($B46-Y$5)*'수학 표준점수 테이블'!$H$10+Y$5*'수학 표준점수 테이블'!$H$13+'수학 표준점수 테이블'!$H$16,0))</f>
        <v>113</v>
      </c>
      <c r="Z46" s="101">
        <f>IF(OR($B46-Z$5&gt;74, $B46-Z$5=73, $B46-Z$5=1, $B46-Z$5&lt;0),"",ROUND(($B46-Z$5)*'수학 표준점수 테이블'!$H$10+Z$5*'수학 표준점수 테이블'!$H$13+'수학 표준점수 테이블'!$H$16,0))</f>
        <v>113</v>
      </c>
      <c r="AA46" s="108">
        <f>IF(OR($B46-AA$5&gt;74, $B46-AA$5=73, $B46-AA$5=1, $B46-AA$5&lt;0),"",ROUND(($B46-AA$5)*'수학 표준점수 테이블'!$H$10+AA$5*'수학 표준점수 테이블'!$H$13+'수학 표준점수 테이블'!$H$16,0))</f>
        <v>113</v>
      </c>
      <c r="AB46" s="34"/>
      <c r="AC46" s="34">
        <f t="shared" si="6"/>
        <v>113</v>
      </c>
      <c r="AD46" s="34">
        <f t="shared" si="7"/>
        <v>115</v>
      </c>
      <c r="AE46" s="37" t="str">
        <f t="shared" si="8"/>
        <v>113 ~ 115</v>
      </c>
      <c r="AF46" s="37">
        <f t="shared" si="4"/>
        <v>4</v>
      </c>
      <c r="AG46" s="37">
        <f t="shared" si="4"/>
        <v>4</v>
      </c>
      <c r="AH46" s="37">
        <f t="shared" si="5"/>
        <v>4</v>
      </c>
      <c r="AI46" s="194" t="str">
        <f t="shared" si="0"/>
        <v>4등급</v>
      </c>
      <c r="AJ46" s="32" t="e">
        <f>IF(AC46=AD46,VLOOKUP(AE46,'인원 입력 기능'!$B$5:$F$102,6,0), VLOOKUP(AC46,'인원 입력 기능'!$B$5:$F$102,6,0)&amp;" ~ "&amp;VLOOKUP(AD46,'인원 입력 기능'!$B$5:$F$102,6,0))</f>
        <v>#REF!</v>
      </c>
    </row>
    <row r="47" spans="1:36">
      <c r="A47" s="16"/>
      <c r="B47" s="187">
        <v>59</v>
      </c>
      <c r="C47" s="113">
        <f>IF(OR($B47-C$5&gt;74, $B47-C$5=73, $B47-C$5=1, $B47-C$5&lt;0),"",ROUND(($B47-C$5)*'수학 표준점수 테이블'!$H$10+C$5*'수학 표준점수 테이블'!$H$13+'수학 표준점수 테이블'!$H$16,0))</f>
        <v>114</v>
      </c>
      <c r="D47" s="101">
        <f>IF(OR($B47-D$5&gt;74, $B47-D$5=73, $B47-D$5=1, $B47-D$5&lt;0),"",ROUND(($B47-D$5)*'수학 표준점수 테이블'!$H$10+D$5*'수학 표준점수 테이블'!$H$13+'수학 표준점수 테이블'!$H$16,0))</f>
        <v>114</v>
      </c>
      <c r="E47" s="101">
        <f>IF(OR($B47-E$5&gt;74, $B47-E$5=73, $B47-E$5=1, $B47-E$5&lt;0),"",ROUND(($B47-E$5)*'수학 표준점수 테이블'!$H$10+E$5*'수학 표준점수 테이블'!$H$13+'수학 표준점수 테이블'!$H$16,0))</f>
        <v>114</v>
      </c>
      <c r="F47" s="101">
        <f>IF(OR($B47-F$5&gt;74, $B47-F$5=73, $B47-F$5=1, $B47-F$5&lt;0),"",ROUND(($B47-F$5)*'수학 표준점수 테이블'!$H$10+F$5*'수학 표준점수 테이블'!$H$13+'수학 표준점수 테이블'!$H$16,0))</f>
        <v>114</v>
      </c>
      <c r="G47" s="101">
        <f>IF(OR($B47-G$5&gt;74, $B47-G$5=73, $B47-G$5=1, $B47-G$5&lt;0),"",ROUND(($B47-G$5)*'수학 표준점수 테이블'!$H$10+G$5*'수학 표준점수 테이블'!$H$13+'수학 표준점수 테이블'!$H$16,0))</f>
        <v>114</v>
      </c>
      <c r="H47" s="101">
        <f>IF(OR($B47-H$5&gt;74, $B47-H$5=73, $B47-H$5=1, $B47-H$5&lt;0),"",ROUND(($B47-H$5)*'수학 표준점수 테이블'!$H$10+H$5*'수학 표준점수 테이블'!$H$13+'수학 표준점수 테이블'!$H$16,0))</f>
        <v>114</v>
      </c>
      <c r="I47" s="101">
        <f>IF(OR($B47-I$5&gt;74, $B47-I$5=73, $B47-I$5=1, $B47-I$5&lt;0),"",ROUND(($B47-I$5)*'수학 표준점수 테이블'!$H$10+I$5*'수학 표준점수 테이블'!$H$13+'수학 표준점수 테이블'!$H$16,0))</f>
        <v>113</v>
      </c>
      <c r="J47" s="101">
        <f>IF(OR($B47-J$5&gt;74, $B47-J$5=73, $B47-J$5=1, $B47-J$5&lt;0),"",ROUND(($B47-J$5)*'수학 표준점수 테이블'!$H$10+J$5*'수학 표준점수 테이블'!$H$13+'수학 표준점수 테이블'!$H$16,0))</f>
        <v>113</v>
      </c>
      <c r="K47" s="101">
        <f>IF(OR($B47-K$5&gt;74, $B47-K$5=73, $B47-K$5=1, $B47-K$5&lt;0),"",ROUND(($B47-K$5)*'수학 표준점수 테이블'!$H$10+K$5*'수학 표준점수 테이블'!$H$13+'수학 표준점수 테이블'!$H$16,0))</f>
        <v>113</v>
      </c>
      <c r="L47" s="101">
        <f>IF(OR($B47-L$5&gt;74, $B47-L$5=73, $B47-L$5=1, $B47-L$5&lt;0),"",ROUND(($B47-L$5)*'수학 표준점수 테이블'!$H$10+L$5*'수학 표준점수 테이블'!$H$13+'수학 표준점수 테이블'!$H$16,0))</f>
        <v>113</v>
      </c>
      <c r="M47" s="101">
        <f>IF(OR($B47-M$5&gt;74, $B47-M$5=73, $B47-M$5=1, $B47-M$5&lt;0),"",ROUND(($B47-M$5)*'수학 표준점수 테이블'!$H$10+M$5*'수학 표준점수 테이블'!$H$13+'수학 표준점수 테이블'!$H$16,0))</f>
        <v>113</v>
      </c>
      <c r="N47" s="101">
        <f>IF(OR($B47-N$5&gt;74, $B47-N$5=73, $B47-N$5=1, $B47-N$5&lt;0),"",ROUND(($B47-N$5)*'수학 표준점수 테이블'!$H$10+N$5*'수학 표준점수 테이블'!$H$13+'수학 표준점수 테이블'!$H$16,0))</f>
        <v>113</v>
      </c>
      <c r="O47" s="101">
        <f>IF(OR($B47-O$5&gt;74, $B47-O$5=73, $B47-O$5=1, $B47-O$5&lt;0),"",ROUND(($B47-O$5)*'수학 표준점수 테이블'!$H$10+O$5*'수학 표준점수 테이블'!$H$13+'수학 표준점수 테이블'!$H$16,0))</f>
        <v>113</v>
      </c>
      <c r="P47" s="101">
        <f>IF(OR($B47-P$5&gt;74, $B47-P$5=73, $B47-P$5=1, $B47-P$5&lt;0),"",ROUND(($B47-P$5)*'수학 표준점수 테이블'!$H$10+P$5*'수학 표준점수 테이블'!$H$13+'수학 표준점수 테이블'!$H$16,0))</f>
        <v>113</v>
      </c>
      <c r="Q47" s="101">
        <f>IF(OR($B47-Q$5&gt;74, $B47-Q$5=73, $B47-Q$5=1, $B47-Q$5&lt;0),"",ROUND(($B47-Q$5)*'수학 표준점수 테이블'!$H$10+Q$5*'수학 표준점수 테이블'!$H$13+'수학 표준점수 테이블'!$H$16,0))</f>
        <v>113</v>
      </c>
      <c r="R47" s="101">
        <f>IF(OR($B47-R$5&gt;74, $B47-R$5=73, $B47-R$5=1, $B47-R$5&lt;0),"",ROUND(($B47-R$5)*'수학 표준점수 테이블'!$H$10+R$5*'수학 표준점수 테이블'!$H$13+'수학 표준점수 테이블'!$H$16,0))</f>
        <v>113</v>
      </c>
      <c r="S47" s="101">
        <f>IF(OR($B47-S$5&gt;74, $B47-S$5=73, $B47-S$5=1, $B47-S$5&lt;0),"",ROUND(($B47-S$5)*'수학 표준점수 테이블'!$H$10+S$5*'수학 표준점수 테이블'!$H$13+'수학 표준점수 테이블'!$H$16,0))</f>
        <v>113</v>
      </c>
      <c r="T47" s="101">
        <f>IF(OR($B47-T$5&gt;74, $B47-T$5=73, $B47-T$5=1, $B47-T$5&lt;0),"",ROUND(($B47-T$5)*'수학 표준점수 테이블'!$H$10+T$5*'수학 표준점수 테이블'!$H$13+'수학 표준점수 테이블'!$H$16,0))</f>
        <v>112</v>
      </c>
      <c r="U47" s="101">
        <f>IF(OR($B47-U$5&gt;74, $B47-U$5=73, $B47-U$5=1, $B47-U$5&lt;0),"",ROUND(($B47-U$5)*'수학 표준점수 테이블'!$H$10+U$5*'수학 표준점수 테이블'!$H$13+'수학 표준점수 테이블'!$H$16,0))</f>
        <v>112</v>
      </c>
      <c r="V47" s="101">
        <f>IF(OR($B47-V$5&gt;74, $B47-V$5=73, $B47-V$5=1, $B47-V$5&lt;0),"",ROUND(($B47-V$5)*'수학 표준점수 테이블'!$H$10+V$5*'수학 표준점수 테이블'!$H$13+'수학 표준점수 테이블'!$H$16,0))</f>
        <v>112</v>
      </c>
      <c r="W47" s="101">
        <f>IF(OR($B47-W$5&gt;74, $B47-W$5=73, $B47-W$5=1, $B47-W$5&lt;0),"",ROUND(($B47-W$5)*'수학 표준점수 테이블'!$H$10+W$5*'수학 표준점수 테이블'!$H$13+'수학 표준점수 테이블'!$H$16,0))</f>
        <v>112</v>
      </c>
      <c r="X47" s="101">
        <f>IF(OR($B47-X$5&gt;74, $B47-X$5=73, $B47-X$5=1, $B47-X$5&lt;0),"",ROUND(($B47-X$5)*'수학 표준점수 테이블'!$H$10+X$5*'수학 표준점수 테이블'!$H$13+'수학 표준점수 테이블'!$H$16,0))</f>
        <v>112</v>
      </c>
      <c r="Y47" s="101">
        <f>IF(OR($B47-Y$5&gt;74, $B47-Y$5=73, $B47-Y$5=1, $B47-Y$5&lt;0),"",ROUND(($B47-Y$5)*'수학 표준점수 테이블'!$H$10+Y$5*'수학 표준점수 테이블'!$H$13+'수학 표준점수 테이블'!$H$16,0))</f>
        <v>112</v>
      </c>
      <c r="Z47" s="101">
        <f>IF(OR($B47-Z$5&gt;74, $B47-Z$5=73, $B47-Z$5=1, $B47-Z$5&lt;0),"",ROUND(($B47-Z$5)*'수학 표준점수 테이블'!$H$10+Z$5*'수학 표준점수 테이블'!$H$13+'수학 표준점수 테이블'!$H$16,0))</f>
        <v>112</v>
      </c>
      <c r="AA47" s="108">
        <f>IF(OR($B47-AA$5&gt;74, $B47-AA$5=73, $B47-AA$5=1, $B47-AA$5&lt;0),"",ROUND(($B47-AA$5)*'수학 표준점수 테이블'!$H$10+AA$5*'수학 표준점수 테이블'!$H$13+'수학 표준점수 테이블'!$H$16,0))</f>
        <v>112</v>
      </c>
      <c r="AB47" s="34"/>
      <c r="AC47" s="34">
        <f t="shared" si="6"/>
        <v>112</v>
      </c>
      <c r="AD47" s="34">
        <f t="shared" si="7"/>
        <v>114</v>
      </c>
      <c r="AE47" s="37" t="str">
        <f t="shared" si="8"/>
        <v>112 ~ 114</v>
      </c>
      <c r="AF47" s="37">
        <f t="shared" si="4"/>
        <v>4</v>
      </c>
      <c r="AG47" s="37">
        <f t="shared" si="4"/>
        <v>4</v>
      </c>
      <c r="AH47" s="37">
        <f t="shared" si="5"/>
        <v>4</v>
      </c>
      <c r="AI47" s="194" t="str">
        <f t="shared" si="0"/>
        <v>4등급</v>
      </c>
      <c r="AJ47" s="32" t="e">
        <f>IF(AC47=AD47,VLOOKUP(AE47,'인원 입력 기능'!$B$5:$F$102,6,0), VLOOKUP(AC47,'인원 입력 기능'!$B$5:$F$102,6,0)&amp;" ~ "&amp;VLOOKUP(AD47,'인원 입력 기능'!$B$5:$F$102,6,0))</f>
        <v>#REF!</v>
      </c>
    </row>
    <row r="48" spans="1:36">
      <c r="A48" s="16"/>
      <c r="B48" s="187">
        <v>58</v>
      </c>
      <c r="C48" s="113">
        <f>IF(OR($B48-C$5&gt;74, $B48-C$5=73, $B48-C$5=1, $B48-C$5&lt;0),"",ROUND(($B48-C$5)*'수학 표준점수 테이블'!$H$10+C$5*'수학 표준점수 테이블'!$H$13+'수학 표준점수 테이블'!$H$16,0))</f>
        <v>113</v>
      </c>
      <c r="D48" s="101">
        <f>IF(OR($B48-D$5&gt;74, $B48-D$5=73, $B48-D$5=1, $B48-D$5&lt;0),"",ROUND(($B48-D$5)*'수학 표준점수 테이블'!$H$10+D$5*'수학 표준점수 테이블'!$H$13+'수학 표준점수 테이블'!$H$16,0))</f>
        <v>113</v>
      </c>
      <c r="E48" s="101">
        <f>IF(OR($B48-E$5&gt;74, $B48-E$5=73, $B48-E$5=1, $B48-E$5&lt;0),"",ROUND(($B48-E$5)*'수학 표준점수 테이블'!$H$10+E$5*'수학 표준점수 테이블'!$H$13+'수학 표준점수 테이블'!$H$16,0))</f>
        <v>113</v>
      </c>
      <c r="F48" s="101">
        <f>IF(OR($B48-F$5&gt;74, $B48-F$5=73, $B48-F$5=1, $B48-F$5&lt;0),"",ROUND(($B48-F$5)*'수학 표준점수 테이블'!$H$10+F$5*'수학 표준점수 테이블'!$H$13+'수학 표준점수 테이블'!$H$16,0))</f>
        <v>113</v>
      </c>
      <c r="G48" s="101">
        <f>IF(OR($B48-G$5&gt;74, $B48-G$5=73, $B48-G$5=1, $B48-G$5&lt;0),"",ROUND(($B48-G$5)*'수학 표준점수 테이블'!$H$10+G$5*'수학 표준점수 테이블'!$H$13+'수학 표준점수 테이블'!$H$16,0))</f>
        <v>113</v>
      </c>
      <c r="H48" s="101">
        <f>IF(OR($B48-H$5&gt;74, $B48-H$5=73, $B48-H$5=1, $B48-H$5&lt;0),"",ROUND(($B48-H$5)*'수학 표준점수 테이블'!$H$10+H$5*'수학 표준점수 테이블'!$H$13+'수학 표준점수 테이블'!$H$16,0))</f>
        <v>113</v>
      </c>
      <c r="I48" s="101">
        <f>IF(OR($B48-I$5&gt;74, $B48-I$5=73, $B48-I$5=1, $B48-I$5&lt;0),"",ROUND(($B48-I$5)*'수학 표준점수 테이블'!$H$10+I$5*'수학 표준점수 테이블'!$H$13+'수학 표준점수 테이블'!$H$16,0))</f>
        <v>113</v>
      </c>
      <c r="J48" s="101">
        <f>IF(OR($B48-J$5&gt;74, $B48-J$5=73, $B48-J$5=1, $B48-J$5&lt;0),"",ROUND(($B48-J$5)*'수학 표준점수 테이블'!$H$10+J$5*'수학 표준점수 테이블'!$H$13+'수학 표준점수 테이블'!$H$16,0))</f>
        <v>113</v>
      </c>
      <c r="K48" s="101">
        <f>IF(OR($B48-K$5&gt;74, $B48-K$5=73, $B48-K$5=1, $B48-K$5&lt;0),"",ROUND(($B48-K$5)*'수학 표준점수 테이블'!$H$10+K$5*'수학 표준점수 테이블'!$H$13+'수학 표준점수 테이블'!$H$16,0))</f>
        <v>112</v>
      </c>
      <c r="L48" s="101">
        <f>IF(OR($B48-L$5&gt;74, $B48-L$5=73, $B48-L$5=1, $B48-L$5&lt;0),"",ROUND(($B48-L$5)*'수학 표준점수 테이블'!$H$10+L$5*'수학 표준점수 테이블'!$H$13+'수학 표준점수 테이블'!$H$16,0))</f>
        <v>112</v>
      </c>
      <c r="M48" s="101">
        <f>IF(OR($B48-M$5&gt;74, $B48-M$5=73, $B48-M$5=1, $B48-M$5&lt;0),"",ROUND(($B48-M$5)*'수학 표준점수 테이블'!$H$10+M$5*'수학 표준점수 테이블'!$H$13+'수학 표준점수 테이블'!$H$16,0))</f>
        <v>112</v>
      </c>
      <c r="N48" s="101">
        <f>IF(OR($B48-N$5&gt;74, $B48-N$5=73, $B48-N$5=1, $B48-N$5&lt;0),"",ROUND(($B48-N$5)*'수학 표준점수 테이블'!$H$10+N$5*'수학 표준점수 테이블'!$H$13+'수학 표준점수 테이블'!$H$16,0))</f>
        <v>112</v>
      </c>
      <c r="O48" s="101">
        <f>IF(OR($B48-O$5&gt;74, $B48-O$5=73, $B48-O$5=1, $B48-O$5&lt;0),"",ROUND(($B48-O$5)*'수학 표준점수 테이블'!$H$10+O$5*'수학 표준점수 테이블'!$H$13+'수학 표준점수 테이블'!$H$16,0))</f>
        <v>112</v>
      </c>
      <c r="P48" s="101">
        <f>IF(OR($B48-P$5&gt;74, $B48-P$5=73, $B48-P$5=1, $B48-P$5&lt;0),"",ROUND(($B48-P$5)*'수학 표준점수 테이블'!$H$10+P$5*'수학 표준점수 테이블'!$H$13+'수학 표준점수 테이블'!$H$16,0))</f>
        <v>112</v>
      </c>
      <c r="Q48" s="101">
        <f>IF(OR($B48-Q$5&gt;74, $B48-Q$5=73, $B48-Q$5=1, $B48-Q$5&lt;0),"",ROUND(($B48-Q$5)*'수학 표준점수 테이블'!$H$10+Q$5*'수학 표준점수 테이블'!$H$13+'수학 표준점수 테이블'!$H$16,0))</f>
        <v>112</v>
      </c>
      <c r="R48" s="101">
        <f>IF(OR($B48-R$5&gt;74, $B48-R$5=73, $B48-R$5=1, $B48-R$5&lt;0),"",ROUND(($B48-R$5)*'수학 표준점수 테이블'!$H$10+R$5*'수학 표준점수 테이블'!$H$13+'수학 표준점수 테이블'!$H$16,0))</f>
        <v>112</v>
      </c>
      <c r="S48" s="101">
        <f>IF(OR($B48-S$5&gt;74, $B48-S$5=73, $B48-S$5=1, $B48-S$5&lt;0),"",ROUND(($B48-S$5)*'수학 표준점수 테이블'!$H$10+S$5*'수학 표준점수 테이블'!$H$13+'수학 표준점수 테이블'!$H$16,0))</f>
        <v>112</v>
      </c>
      <c r="T48" s="101">
        <f>IF(OR($B48-T$5&gt;74, $B48-T$5=73, $B48-T$5=1, $B48-T$5&lt;0),"",ROUND(($B48-T$5)*'수학 표준점수 테이블'!$H$10+T$5*'수학 표준점수 테이블'!$H$13+'수학 표준점수 테이블'!$H$16,0))</f>
        <v>112</v>
      </c>
      <c r="U48" s="101">
        <f>IF(OR($B48-U$5&gt;74, $B48-U$5=73, $B48-U$5=1, $B48-U$5&lt;0),"",ROUND(($B48-U$5)*'수학 표준점수 테이블'!$H$10+U$5*'수학 표준점수 테이블'!$H$13+'수학 표준점수 테이블'!$H$16,0))</f>
        <v>112</v>
      </c>
      <c r="V48" s="101">
        <f>IF(OR($B48-V$5&gt;74, $B48-V$5=73, $B48-V$5=1, $B48-V$5&lt;0),"",ROUND(($B48-V$5)*'수학 표준점수 테이블'!$H$10+V$5*'수학 표준점수 테이블'!$H$13+'수학 표준점수 테이블'!$H$16,0))</f>
        <v>112</v>
      </c>
      <c r="W48" s="101">
        <f>IF(OR($B48-W$5&gt;74, $B48-W$5=73, $B48-W$5=1, $B48-W$5&lt;0),"",ROUND(($B48-W$5)*'수학 표준점수 테이블'!$H$10+W$5*'수학 표준점수 테이블'!$H$13+'수학 표준점수 테이블'!$H$16,0))</f>
        <v>111</v>
      </c>
      <c r="X48" s="101">
        <f>IF(OR($B48-X$5&gt;74, $B48-X$5=73, $B48-X$5=1, $B48-X$5&lt;0),"",ROUND(($B48-X$5)*'수학 표준점수 테이블'!$H$10+X$5*'수학 표준점수 테이블'!$H$13+'수학 표준점수 테이블'!$H$16,0))</f>
        <v>111</v>
      </c>
      <c r="Y48" s="101">
        <f>IF(OR($B48-Y$5&gt;74, $B48-Y$5=73, $B48-Y$5=1, $B48-Y$5&lt;0),"",ROUND(($B48-Y$5)*'수학 표준점수 테이블'!$H$10+Y$5*'수학 표준점수 테이블'!$H$13+'수학 표준점수 테이블'!$H$16,0))</f>
        <v>111</v>
      </c>
      <c r="Z48" s="101">
        <f>IF(OR($B48-Z$5&gt;74, $B48-Z$5=73, $B48-Z$5=1, $B48-Z$5&lt;0),"",ROUND(($B48-Z$5)*'수학 표준점수 테이블'!$H$10+Z$5*'수학 표준점수 테이블'!$H$13+'수학 표준점수 테이블'!$H$16,0))</f>
        <v>111</v>
      </c>
      <c r="AA48" s="108">
        <f>IF(OR($B48-AA$5&gt;74, $B48-AA$5=73, $B48-AA$5=1, $B48-AA$5&lt;0),"",ROUND(($B48-AA$5)*'수학 표준점수 테이블'!$H$10+AA$5*'수학 표준점수 테이블'!$H$13+'수학 표준점수 테이블'!$H$16,0))</f>
        <v>111</v>
      </c>
      <c r="AB48" s="34"/>
      <c r="AC48" s="34">
        <f t="shared" si="6"/>
        <v>111</v>
      </c>
      <c r="AD48" s="34">
        <f t="shared" si="7"/>
        <v>113</v>
      </c>
      <c r="AE48" s="37" t="str">
        <f t="shared" si="8"/>
        <v>111 ~ 113</v>
      </c>
      <c r="AF48" s="37">
        <f t="shared" si="4"/>
        <v>4</v>
      </c>
      <c r="AG48" s="37">
        <f t="shared" si="4"/>
        <v>4</v>
      </c>
      <c r="AH48" s="37">
        <f t="shared" si="5"/>
        <v>4</v>
      </c>
      <c r="AI48" s="194" t="str">
        <f t="shared" si="0"/>
        <v>4등급</v>
      </c>
      <c r="AJ48" s="32" t="e">
        <f>IF(AC48=AD48,VLOOKUP(AE48,'인원 입력 기능'!$B$5:$F$102,6,0), VLOOKUP(AC48,'인원 입력 기능'!$B$5:$F$102,6,0)&amp;" ~ "&amp;VLOOKUP(AD48,'인원 입력 기능'!$B$5:$F$102,6,0))</f>
        <v>#REF!</v>
      </c>
    </row>
    <row r="49" spans="1:36">
      <c r="A49" s="16"/>
      <c r="B49" s="187">
        <v>57</v>
      </c>
      <c r="C49" s="113">
        <f>IF(OR($B49-C$5&gt;74, $B49-C$5=73, $B49-C$5=1, $B49-C$5&lt;0),"",ROUND(($B49-C$5)*'수학 표준점수 테이블'!$H$10+C$5*'수학 표준점수 테이블'!$H$13+'수학 표준점수 테이블'!$H$16,0))</f>
        <v>112</v>
      </c>
      <c r="D49" s="101">
        <f>IF(OR($B49-D$5&gt;74, $B49-D$5=73, $B49-D$5=1, $B49-D$5&lt;0),"",ROUND(($B49-D$5)*'수학 표준점수 테이블'!$H$10+D$5*'수학 표준점수 테이블'!$H$13+'수학 표준점수 테이블'!$H$16,0))</f>
        <v>112</v>
      </c>
      <c r="E49" s="101">
        <f>IF(OR($B49-E$5&gt;74, $B49-E$5=73, $B49-E$5=1, $B49-E$5&lt;0),"",ROUND(($B49-E$5)*'수학 표준점수 테이블'!$H$10+E$5*'수학 표준점수 테이블'!$H$13+'수학 표준점수 테이블'!$H$16,0))</f>
        <v>112</v>
      </c>
      <c r="F49" s="101">
        <f>IF(OR($B49-F$5&gt;74, $B49-F$5=73, $B49-F$5=1, $B49-F$5&lt;0),"",ROUND(($B49-F$5)*'수학 표준점수 테이블'!$H$10+F$5*'수학 표준점수 테이블'!$H$13+'수학 표준점수 테이블'!$H$16,0))</f>
        <v>112</v>
      </c>
      <c r="G49" s="101">
        <f>IF(OR($B49-G$5&gt;74, $B49-G$5=73, $B49-G$5=1, $B49-G$5&lt;0),"",ROUND(($B49-G$5)*'수학 표준점수 테이블'!$H$10+G$5*'수학 표준점수 테이블'!$H$13+'수학 표준점수 테이블'!$H$16,0))</f>
        <v>112</v>
      </c>
      <c r="H49" s="101">
        <f>IF(OR($B49-H$5&gt;74, $B49-H$5=73, $B49-H$5=1, $B49-H$5&lt;0),"",ROUND(($B49-H$5)*'수학 표준점수 테이블'!$H$10+H$5*'수학 표준점수 테이블'!$H$13+'수학 표준점수 테이블'!$H$16,0))</f>
        <v>112</v>
      </c>
      <c r="I49" s="101">
        <f>IF(OR($B49-I$5&gt;74, $B49-I$5=73, $B49-I$5=1, $B49-I$5&lt;0),"",ROUND(($B49-I$5)*'수학 표준점수 테이블'!$H$10+I$5*'수학 표준점수 테이블'!$H$13+'수학 표준점수 테이블'!$H$16,0))</f>
        <v>112</v>
      </c>
      <c r="J49" s="101">
        <f>IF(OR($B49-J$5&gt;74, $B49-J$5=73, $B49-J$5=1, $B49-J$5&lt;0),"",ROUND(($B49-J$5)*'수학 표준점수 테이블'!$H$10+J$5*'수학 표준점수 테이블'!$H$13+'수학 표준점수 테이블'!$H$16,0))</f>
        <v>112</v>
      </c>
      <c r="K49" s="101">
        <f>IF(OR($B49-K$5&gt;74, $B49-K$5=73, $B49-K$5=1, $B49-K$5&lt;0),"",ROUND(($B49-K$5)*'수학 표준점수 테이블'!$H$10+K$5*'수학 표준점수 테이블'!$H$13+'수학 표준점수 테이블'!$H$16,0))</f>
        <v>112</v>
      </c>
      <c r="L49" s="101">
        <f>IF(OR($B49-L$5&gt;74, $B49-L$5=73, $B49-L$5=1, $B49-L$5&lt;0),"",ROUND(($B49-L$5)*'수학 표준점수 테이블'!$H$10+L$5*'수학 표준점수 테이블'!$H$13+'수학 표준점수 테이블'!$H$16,0))</f>
        <v>112</v>
      </c>
      <c r="M49" s="101">
        <f>IF(OR($B49-M$5&gt;74, $B49-M$5=73, $B49-M$5=1, $B49-M$5&lt;0),"",ROUND(($B49-M$5)*'수학 표준점수 테이블'!$H$10+M$5*'수학 표준점수 테이블'!$H$13+'수학 표준점수 테이블'!$H$16,0))</f>
        <v>111</v>
      </c>
      <c r="N49" s="101">
        <f>IF(OR($B49-N$5&gt;74, $B49-N$5=73, $B49-N$5=1, $B49-N$5&lt;0),"",ROUND(($B49-N$5)*'수학 표준점수 테이블'!$H$10+N$5*'수학 표준점수 테이블'!$H$13+'수학 표준점수 테이블'!$H$16,0))</f>
        <v>111</v>
      </c>
      <c r="O49" s="101">
        <f>IF(OR($B49-O$5&gt;74, $B49-O$5=73, $B49-O$5=1, $B49-O$5&lt;0),"",ROUND(($B49-O$5)*'수학 표준점수 테이블'!$H$10+O$5*'수학 표준점수 테이블'!$H$13+'수학 표준점수 테이블'!$H$16,0))</f>
        <v>111</v>
      </c>
      <c r="P49" s="101">
        <f>IF(OR($B49-P$5&gt;74, $B49-P$5=73, $B49-P$5=1, $B49-P$5&lt;0),"",ROUND(($B49-P$5)*'수학 표준점수 테이블'!$H$10+P$5*'수학 표준점수 테이블'!$H$13+'수학 표준점수 테이블'!$H$16,0))</f>
        <v>111</v>
      </c>
      <c r="Q49" s="101">
        <f>IF(OR($B49-Q$5&gt;74, $B49-Q$5=73, $B49-Q$5=1, $B49-Q$5&lt;0),"",ROUND(($B49-Q$5)*'수학 표준점수 테이블'!$H$10+Q$5*'수학 표준점수 테이블'!$H$13+'수학 표준점수 테이블'!$H$16,0))</f>
        <v>111</v>
      </c>
      <c r="R49" s="101">
        <f>IF(OR($B49-R$5&gt;74, $B49-R$5=73, $B49-R$5=1, $B49-R$5&lt;0),"",ROUND(($B49-R$5)*'수학 표준점수 테이블'!$H$10+R$5*'수학 표준점수 테이블'!$H$13+'수학 표준점수 테이블'!$H$16,0))</f>
        <v>111</v>
      </c>
      <c r="S49" s="101">
        <f>IF(OR($B49-S$5&gt;74, $B49-S$5=73, $B49-S$5=1, $B49-S$5&lt;0),"",ROUND(($B49-S$5)*'수학 표준점수 테이블'!$H$10+S$5*'수학 표준점수 테이블'!$H$13+'수학 표준점수 테이블'!$H$16,0))</f>
        <v>111</v>
      </c>
      <c r="T49" s="101">
        <f>IF(OR($B49-T$5&gt;74, $B49-T$5=73, $B49-T$5=1, $B49-T$5&lt;0),"",ROUND(($B49-T$5)*'수학 표준점수 테이블'!$H$10+T$5*'수학 표준점수 테이블'!$H$13+'수학 표준점수 테이블'!$H$16,0))</f>
        <v>111</v>
      </c>
      <c r="U49" s="101">
        <f>IF(OR($B49-U$5&gt;74, $B49-U$5=73, $B49-U$5=1, $B49-U$5&lt;0),"",ROUND(($B49-U$5)*'수학 표준점수 테이블'!$H$10+U$5*'수학 표준점수 테이블'!$H$13+'수학 표준점수 테이블'!$H$16,0))</f>
        <v>111</v>
      </c>
      <c r="V49" s="101">
        <f>IF(OR($B49-V$5&gt;74, $B49-V$5=73, $B49-V$5=1, $B49-V$5&lt;0),"",ROUND(($B49-V$5)*'수학 표준점수 테이블'!$H$10+V$5*'수학 표준점수 테이블'!$H$13+'수학 표준점수 테이블'!$H$16,0))</f>
        <v>111</v>
      </c>
      <c r="W49" s="101">
        <f>IF(OR($B49-W$5&gt;74, $B49-W$5=73, $B49-W$5=1, $B49-W$5&lt;0),"",ROUND(($B49-W$5)*'수학 표준점수 테이블'!$H$10+W$5*'수학 표준점수 테이블'!$H$13+'수학 표준점수 테이블'!$H$16,0))</f>
        <v>111</v>
      </c>
      <c r="X49" s="101">
        <f>IF(OR($B49-X$5&gt;74, $B49-X$5=73, $B49-X$5=1, $B49-X$5&lt;0),"",ROUND(($B49-X$5)*'수학 표준점수 테이블'!$H$10+X$5*'수학 표준점수 테이블'!$H$13+'수학 표준점수 테이블'!$H$16,0))</f>
        <v>111</v>
      </c>
      <c r="Y49" s="101">
        <f>IF(OR($B49-Y$5&gt;74, $B49-Y$5=73, $B49-Y$5=1, $B49-Y$5&lt;0),"",ROUND(($B49-Y$5)*'수학 표준점수 테이블'!$H$10+Y$5*'수학 표준점수 테이블'!$H$13+'수학 표준점수 테이블'!$H$16,0))</f>
        <v>110</v>
      </c>
      <c r="Z49" s="101">
        <f>IF(OR($B49-Z$5&gt;74, $B49-Z$5=73, $B49-Z$5=1, $B49-Z$5&lt;0),"",ROUND(($B49-Z$5)*'수학 표준점수 테이블'!$H$10+Z$5*'수학 표준점수 테이블'!$H$13+'수학 표준점수 테이블'!$H$16,0))</f>
        <v>110</v>
      </c>
      <c r="AA49" s="108">
        <f>IF(OR($B49-AA$5&gt;74, $B49-AA$5=73, $B49-AA$5=1, $B49-AA$5&lt;0),"",ROUND(($B49-AA$5)*'수학 표준점수 테이블'!$H$10+AA$5*'수학 표준점수 테이블'!$H$13+'수학 표준점수 테이블'!$H$16,0))</f>
        <v>110</v>
      </c>
      <c r="AB49" s="34"/>
      <c r="AC49" s="34">
        <f t="shared" si="6"/>
        <v>110</v>
      </c>
      <c r="AD49" s="34">
        <f t="shared" si="7"/>
        <v>112</v>
      </c>
      <c r="AE49" s="37" t="str">
        <f t="shared" si="8"/>
        <v>110 ~ 112</v>
      </c>
      <c r="AF49" s="37">
        <f t="shared" si="4"/>
        <v>4</v>
      </c>
      <c r="AG49" s="37">
        <f t="shared" si="4"/>
        <v>4</v>
      </c>
      <c r="AH49" s="37">
        <f t="shared" si="5"/>
        <v>4</v>
      </c>
      <c r="AI49" s="194" t="str">
        <f t="shared" si="0"/>
        <v>4등급</v>
      </c>
      <c r="AJ49" s="32" t="e">
        <f>IF(AC49=AD49,VLOOKUP(AE49,'인원 입력 기능'!$B$5:$F$102,6,0), VLOOKUP(AC49,'인원 입력 기능'!$B$5:$F$102,6,0)&amp;" ~ "&amp;VLOOKUP(AD49,'인원 입력 기능'!$B$5:$F$102,6,0))</f>
        <v>#REF!</v>
      </c>
    </row>
    <row r="50" spans="1:36">
      <c r="A50" s="16"/>
      <c r="B50" s="188">
        <v>56</v>
      </c>
      <c r="C50" s="114">
        <f>IF(OR($B50-C$5&gt;74, $B50-C$5=73, $B50-C$5=1, $B50-C$5&lt;0),"",ROUND(($B50-C$5)*'수학 표준점수 테이블'!$H$10+C$5*'수학 표준점수 테이블'!$H$13+'수학 표준점수 테이블'!$H$16,0))</f>
        <v>112</v>
      </c>
      <c r="D50" s="102">
        <f>IF(OR($B50-D$5&gt;74, $B50-D$5=73, $B50-D$5=1, $B50-D$5&lt;0),"",ROUND(($B50-D$5)*'수학 표준점수 테이블'!$H$10+D$5*'수학 표준점수 테이블'!$H$13+'수학 표준점수 테이블'!$H$16,0))</f>
        <v>111</v>
      </c>
      <c r="E50" s="102">
        <f>IF(OR($B50-E$5&gt;74, $B50-E$5=73, $B50-E$5=1, $B50-E$5&lt;0),"",ROUND(($B50-E$5)*'수학 표준점수 테이블'!$H$10+E$5*'수학 표준점수 테이블'!$H$13+'수학 표준점수 테이블'!$H$16,0))</f>
        <v>111</v>
      </c>
      <c r="F50" s="102">
        <f>IF(OR($B50-F$5&gt;74, $B50-F$5=73, $B50-F$5=1, $B50-F$5&lt;0),"",ROUND(($B50-F$5)*'수학 표준점수 테이블'!$H$10+F$5*'수학 표준점수 테이블'!$H$13+'수학 표준점수 테이블'!$H$16,0))</f>
        <v>111</v>
      </c>
      <c r="G50" s="102">
        <f>IF(OR($B50-G$5&gt;74, $B50-G$5=73, $B50-G$5=1, $B50-G$5&lt;0),"",ROUND(($B50-G$5)*'수학 표준점수 테이블'!$H$10+G$5*'수학 표준점수 테이블'!$H$13+'수학 표준점수 테이블'!$H$16,0))</f>
        <v>111</v>
      </c>
      <c r="H50" s="102">
        <f>IF(OR($B50-H$5&gt;74, $B50-H$5=73, $B50-H$5=1, $B50-H$5&lt;0),"",ROUND(($B50-H$5)*'수학 표준점수 테이블'!$H$10+H$5*'수학 표준점수 테이블'!$H$13+'수학 표준점수 테이블'!$H$16,0))</f>
        <v>111</v>
      </c>
      <c r="I50" s="102">
        <f>IF(OR($B50-I$5&gt;74, $B50-I$5=73, $B50-I$5=1, $B50-I$5&lt;0),"",ROUND(($B50-I$5)*'수학 표준점수 테이블'!$H$10+I$5*'수학 표준점수 테이블'!$H$13+'수학 표준점수 테이블'!$H$16,0))</f>
        <v>111</v>
      </c>
      <c r="J50" s="102">
        <f>IF(OR($B50-J$5&gt;74, $B50-J$5=73, $B50-J$5=1, $B50-J$5&lt;0),"",ROUND(($B50-J$5)*'수학 표준점수 테이블'!$H$10+J$5*'수학 표준점수 테이블'!$H$13+'수학 표준점수 테이블'!$H$16,0))</f>
        <v>111</v>
      </c>
      <c r="K50" s="102">
        <f>IF(OR($B50-K$5&gt;74, $B50-K$5=73, $B50-K$5=1, $B50-K$5&lt;0),"",ROUND(($B50-K$5)*'수학 표준점수 테이블'!$H$10+K$5*'수학 표준점수 테이블'!$H$13+'수학 표준점수 테이블'!$H$16,0))</f>
        <v>111</v>
      </c>
      <c r="L50" s="102">
        <f>IF(OR($B50-L$5&gt;74, $B50-L$5=73, $B50-L$5=1, $B50-L$5&lt;0),"",ROUND(($B50-L$5)*'수학 표준점수 테이블'!$H$10+L$5*'수학 표준점수 테이블'!$H$13+'수학 표준점수 테이블'!$H$16,0))</f>
        <v>111</v>
      </c>
      <c r="M50" s="102">
        <f>IF(OR($B50-M$5&gt;74, $B50-M$5=73, $B50-M$5=1, $B50-M$5&lt;0),"",ROUND(($B50-M$5)*'수학 표준점수 테이블'!$H$10+M$5*'수학 표준점수 테이블'!$H$13+'수학 표준점수 테이블'!$H$16,0))</f>
        <v>111</v>
      </c>
      <c r="N50" s="102">
        <f>IF(OR($B50-N$5&gt;74, $B50-N$5=73, $B50-N$5=1, $B50-N$5&lt;0),"",ROUND(($B50-N$5)*'수학 표준점수 테이블'!$H$10+N$5*'수학 표준점수 테이블'!$H$13+'수학 표준점수 테이블'!$H$16,0))</f>
        <v>111</v>
      </c>
      <c r="O50" s="102">
        <f>IF(OR($B50-O$5&gt;74, $B50-O$5=73, $B50-O$5=1, $B50-O$5&lt;0),"",ROUND(($B50-O$5)*'수학 표준점수 테이블'!$H$10+O$5*'수학 표준점수 테이블'!$H$13+'수학 표준점수 테이블'!$H$16,0))</f>
        <v>110</v>
      </c>
      <c r="P50" s="102">
        <f>IF(OR($B50-P$5&gt;74, $B50-P$5=73, $B50-P$5=1, $B50-P$5&lt;0),"",ROUND(($B50-P$5)*'수학 표준점수 테이블'!$H$10+P$5*'수학 표준점수 테이블'!$H$13+'수학 표준점수 테이블'!$H$16,0))</f>
        <v>110</v>
      </c>
      <c r="Q50" s="102">
        <f>IF(OR($B50-Q$5&gt;74, $B50-Q$5=73, $B50-Q$5=1, $B50-Q$5&lt;0),"",ROUND(($B50-Q$5)*'수학 표준점수 테이블'!$H$10+Q$5*'수학 표준점수 테이블'!$H$13+'수학 표준점수 테이블'!$H$16,0))</f>
        <v>110</v>
      </c>
      <c r="R50" s="102">
        <f>IF(OR($B50-R$5&gt;74, $B50-R$5=73, $B50-R$5=1, $B50-R$5&lt;0),"",ROUND(($B50-R$5)*'수학 표준점수 테이블'!$H$10+R$5*'수학 표준점수 테이블'!$H$13+'수학 표준점수 테이블'!$H$16,0))</f>
        <v>110</v>
      </c>
      <c r="S50" s="102">
        <f>IF(OR($B50-S$5&gt;74, $B50-S$5=73, $B50-S$5=1, $B50-S$5&lt;0),"",ROUND(($B50-S$5)*'수학 표준점수 테이블'!$H$10+S$5*'수학 표준점수 테이블'!$H$13+'수학 표준점수 테이블'!$H$16,0))</f>
        <v>110</v>
      </c>
      <c r="T50" s="102">
        <f>IF(OR($B50-T$5&gt;74, $B50-T$5=73, $B50-T$5=1, $B50-T$5&lt;0),"",ROUND(($B50-T$5)*'수학 표준점수 테이블'!$H$10+T$5*'수학 표준점수 테이블'!$H$13+'수학 표준점수 테이블'!$H$16,0))</f>
        <v>110</v>
      </c>
      <c r="U50" s="102">
        <f>IF(OR($B50-U$5&gt;74, $B50-U$5=73, $B50-U$5=1, $B50-U$5&lt;0),"",ROUND(($B50-U$5)*'수학 표준점수 테이블'!$H$10+U$5*'수학 표준점수 테이블'!$H$13+'수학 표준점수 테이블'!$H$16,0))</f>
        <v>110</v>
      </c>
      <c r="V50" s="102">
        <f>IF(OR($B50-V$5&gt;74, $B50-V$5=73, $B50-V$5=1, $B50-V$5&lt;0),"",ROUND(($B50-V$5)*'수학 표준점수 테이블'!$H$10+V$5*'수학 표준점수 테이블'!$H$13+'수학 표준점수 테이블'!$H$16,0))</f>
        <v>110</v>
      </c>
      <c r="W50" s="102">
        <f>IF(OR($B50-W$5&gt;74, $B50-W$5=73, $B50-W$5=1, $B50-W$5&lt;0),"",ROUND(($B50-W$5)*'수학 표준점수 테이블'!$H$10+W$5*'수학 표준점수 테이블'!$H$13+'수학 표준점수 테이블'!$H$16,0))</f>
        <v>110</v>
      </c>
      <c r="X50" s="102">
        <f>IF(OR($B50-X$5&gt;74, $B50-X$5=73, $B50-X$5=1, $B50-X$5&lt;0),"",ROUND(($B50-X$5)*'수학 표준점수 테이블'!$H$10+X$5*'수학 표준점수 테이블'!$H$13+'수학 표준점수 테이블'!$H$16,0))</f>
        <v>110</v>
      </c>
      <c r="Y50" s="102">
        <f>IF(OR($B50-Y$5&gt;74, $B50-Y$5=73, $B50-Y$5=1, $B50-Y$5&lt;0),"",ROUND(($B50-Y$5)*'수학 표준점수 테이블'!$H$10+Y$5*'수학 표준점수 테이블'!$H$13+'수학 표준점수 테이블'!$H$16,0))</f>
        <v>110</v>
      </c>
      <c r="Z50" s="102">
        <f>IF(OR($B50-Z$5&gt;74, $B50-Z$5=73, $B50-Z$5=1, $B50-Z$5&lt;0),"",ROUND(($B50-Z$5)*'수학 표준점수 테이블'!$H$10+Z$5*'수학 표준점수 테이블'!$H$13+'수학 표준점수 테이블'!$H$16,0))</f>
        <v>110</v>
      </c>
      <c r="AA50" s="109">
        <f>IF(OR($B50-AA$5&gt;74, $B50-AA$5=73, $B50-AA$5=1, $B50-AA$5&lt;0),"",ROUND(($B50-AA$5)*'수학 표준점수 테이블'!$H$10+AA$5*'수학 표준점수 테이블'!$H$13+'수학 표준점수 테이블'!$H$16,0))</f>
        <v>109</v>
      </c>
      <c r="AB50" s="34"/>
      <c r="AC50" s="34">
        <f t="shared" si="6"/>
        <v>109</v>
      </c>
      <c r="AD50" s="34">
        <f t="shared" si="7"/>
        <v>112</v>
      </c>
      <c r="AE50" s="37" t="str">
        <f t="shared" si="8"/>
        <v>109 ~ 112</v>
      </c>
      <c r="AF50" s="37">
        <f t="shared" si="4"/>
        <v>4</v>
      </c>
      <c r="AG50" s="37">
        <f t="shared" si="4"/>
        <v>4</v>
      </c>
      <c r="AH50" s="37">
        <f t="shared" si="5"/>
        <v>4</v>
      </c>
      <c r="AI50" s="194" t="str">
        <f t="shared" si="0"/>
        <v>4등급</v>
      </c>
      <c r="AJ50" s="32" t="e">
        <f>IF(AC50=AD50,VLOOKUP(AE50,'인원 입력 기능'!$B$5:$F$102,6,0), VLOOKUP(AC50,'인원 입력 기능'!$B$5:$F$102,6,0)&amp;" ~ "&amp;VLOOKUP(AD50,'인원 입력 기능'!$B$5:$F$102,6,0))</f>
        <v>#REF!</v>
      </c>
    </row>
    <row r="51" spans="1:36">
      <c r="A51" s="16"/>
      <c r="B51" s="188">
        <v>55</v>
      </c>
      <c r="C51" s="114">
        <f>IF(OR($B51-C$5&gt;74, $B51-C$5=73, $B51-C$5=1, $B51-C$5&lt;0),"",ROUND(($B51-C$5)*'수학 표준점수 테이블'!$H$10+C$5*'수학 표준점수 테이블'!$H$13+'수학 표준점수 테이블'!$H$16,0))</f>
        <v>111</v>
      </c>
      <c r="D51" s="102">
        <f>IF(OR($B51-D$5&gt;74, $B51-D$5=73, $B51-D$5=1, $B51-D$5&lt;0),"",ROUND(($B51-D$5)*'수학 표준점수 테이블'!$H$10+D$5*'수학 표준점수 테이블'!$H$13+'수학 표준점수 테이블'!$H$16,0))</f>
        <v>111</v>
      </c>
      <c r="E51" s="102">
        <f>IF(OR($B51-E$5&gt;74, $B51-E$5=73, $B51-E$5=1, $B51-E$5&lt;0),"",ROUND(($B51-E$5)*'수학 표준점수 테이블'!$H$10+E$5*'수학 표준점수 테이블'!$H$13+'수학 표준점수 테이블'!$H$16,0))</f>
        <v>111</v>
      </c>
      <c r="F51" s="102">
        <f>IF(OR($B51-F$5&gt;74, $B51-F$5=73, $B51-F$5=1, $B51-F$5&lt;0),"",ROUND(($B51-F$5)*'수학 표준점수 테이블'!$H$10+F$5*'수학 표준점수 테이블'!$H$13+'수학 표준점수 테이블'!$H$16,0))</f>
        <v>110</v>
      </c>
      <c r="G51" s="102">
        <f>IF(OR($B51-G$5&gt;74, $B51-G$5=73, $B51-G$5=1, $B51-G$5&lt;0),"",ROUND(($B51-G$5)*'수학 표준점수 테이블'!$H$10+G$5*'수학 표준점수 테이블'!$H$13+'수학 표준점수 테이블'!$H$16,0))</f>
        <v>110</v>
      </c>
      <c r="H51" s="102">
        <f>IF(OR($B51-H$5&gt;74, $B51-H$5=73, $B51-H$5=1, $B51-H$5&lt;0),"",ROUND(($B51-H$5)*'수학 표준점수 테이블'!$H$10+H$5*'수학 표준점수 테이블'!$H$13+'수학 표준점수 테이블'!$H$16,0))</f>
        <v>110</v>
      </c>
      <c r="I51" s="102">
        <f>IF(OR($B51-I$5&gt;74, $B51-I$5=73, $B51-I$5=1, $B51-I$5&lt;0),"",ROUND(($B51-I$5)*'수학 표준점수 테이블'!$H$10+I$5*'수학 표준점수 테이블'!$H$13+'수학 표준점수 테이블'!$H$16,0))</f>
        <v>110</v>
      </c>
      <c r="J51" s="102">
        <f>IF(OR($B51-J$5&gt;74, $B51-J$5=73, $B51-J$5=1, $B51-J$5&lt;0),"",ROUND(($B51-J$5)*'수학 표준점수 테이블'!$H$10+J$5*'수학 표준점수 테이블'!$H$13+'수학 표준점수 테이블'!$H$16,0))</f>
        <v>110</v>
      </c>
      <c r="K51" s="102">
        <f>IF(OR($B51-K$5&gt;74, $B51-K$5=73, $B51-K$5=1, $B51-K$5&lt;0),"",ROUND(($B51-K$5)*'수학 표준점수 테이블'!$H$10+K$5*'수학 표준점수 테이블'!$H$13+'수학 표준점수 테이블'!$H$16,0))</f>
        <v>110</v>
      </c>
      <c r="L51" s="102">
        <f>IF(OR($B51-L$5&gt;74, $B51-L$5=73, $B51-L$5=1, $B51-L$5&lt;0),"",ROUND(($B51-L$5)*'수학 표준점수 테이블'!$H$10+L$5*'수학 표준점수 테이블'!$H$13+'수학 표준점수 테이블'!$H$16,0))</f>
        <v>110</v>
      </c>
      <c r="M51" s="102">
        <f>IF(OR($B51-M$5&gt;74, $B51-M$5=73, $B51-M$5=1, $B51-M$5&lt;0),"",ROUND(($B51-M$5)*'수학 표준점수 테이블'!$H$10+M$5*'수학 표준점수 테이블'!$H$13+'수학 표준점수 테이블'!$H$16,0))</f>
        <v>110</v>
      </c>
      <c r="N51" s="102">
        <f>IF(OR($B51-N$5&gt;74, $B51-N$5=73, $B51-N$5=1, $B51-N$5&lt;0),"",ROUND(($B51-N$5)*'수학 표준점수 테이블'!$H$10+N$5*'수학 표준점수 테이블'!$H$13+'수학 표준점수 테이블'!$H$16,0))</f>
        <v>110</v>
      </c>
      <c r="O51" s="102">
        <f>IF(OR($B51-O$5&gt;74, $B51-O$5=73, $B51-O$5=1, $B51-O$5&lt;0),"",ROUND(($B51-O$5)*'수학 표준점수 테이블'!$H$10+O$5*'수학 표준점수 테이블'!$H$13+'수학 표준점수 테이블'!$H$16,0))</f>
        <v>110</v>
      </c>
      <c r="P51" s="102">
        <f>IF(OR($B51-P$5&gt;74, $B51-P$5=73, $B51-P$5=1, $B51-P$5&lt;0),"",ROUND(($B51-P$5)*'수학 표준점수 테이블'!$H$10+P$5*'수학 표준점수 테이블'!$H$13+'수학 표준점수 테이블'!$H$16,0))</f>
        <v>110</v>
      </c>
      <c r="Q51" s="102">
        <f>IF(OR($B51-Q$5&gt;74, $B51-Q$5=73, $B51-Q$5=1, $B51-Q$5&lt;0),"",ROUND(($B51-Q$5)*'수학 표준점수 테이블'!$H$10+Q$5*'수학 표준점수 테이블'!$H$13+'수학 표준점수 테이블'!$H$16,0))</f>
        <v>110</v>
      </c>
      <c r="R51" s="102">
        <f>IF(OR($B51-R$5&gt;74, $B51-R$5=73, $B51-R$5=1, $B51-R$5&lt;0),"",ROUND(($B51-R$5)*'수학 표준점수 테이블'!$H$10+R$5*'수학 표준점수 테이블'!$H$13+'수학 표준점수 테이블'!$H$16,0))</f>
        <v>109</v>
      </c>
      <c r="S51" s="102">
        <f>IF(OR($B51-S$5&gt;74, $B51-S$5=73, $B51-S$5=1, $B51-S$5&lt;0),"",ROUND(($B51-S$5)*'수학 표준점수 테이블'!$H$10+S$5*'수학 표준점수 테이블'!$H$13+'수학 표준점수 테이블'!$H$16,0))</f>
        <v>109</v>
      </c>
      <c r="T51" s="102">
        <f>IF(OR($B51-T$5&gt;74, $B51-T$5=73, $B51-T$5=1, $B51-T$5&lt;0),"",ROUND(($B51-T$5)*'수학 표준점수 테이블'!$H$10+T$5*'수학 표준점수 테이블'!$H$13+'수학 표준점수 테이블'!$H$16,0))</f>
        <v>109</v>
      </c>
      <c r="U51" s="102">
        <f>IF(OR($B51-U$5&gt;74, $B51-U$5=73, $B51-U$5=1, $B51-U$5&lt;0),"",ROUND(($B51-U$5)*'수학 표준점수 테이블'!$H$10+U$5*'수학 표준점수 테이블'!$H$13+'수학 표준점수 테이블'!$H$16,0))</f>
        <v>109</v>
      </c>
      <c r="V51" s="102">
        <f>IF(OR($B51-V$5&gt;74, $B51-V$5=73, $B51-V$5=1, $B51-V$5&lt;0),"",ROUND(($B51-V$5)*'수학 표준점수 테이블'!$H$10+V$5*'수학 표준점수 테이블'!$H$13+'수학 표준점수 테이블'!$H$16,0))</f>
        <v>109</v>
      </c>
      <c r="W51" s="102">
        <f>IF(OR($B51-W$5&gt;74, $B51-W$5=73, $B51-W$5=1, $B51-W$5&lt;0),"",ROUND(($B51-W$5)*'수학 표준점수 테이블'!$H$10+W$5*'수학 표준점수 테이블'!$H$13+'수학 표준점수 테이블'!$H$16,0))</f>
        <v>109</v>
      </c>
      <c r="X51" s="102">
        <f>IF(OR($B51-X$5&gt;74, $B51-X$5=73, $B51-X$5=1, $B51-X$5&lt;0),"",ROUND(($B51-X$5)*'수학 표준점수 테이블'!$H$10+X$5*'수학 표준점수 테이블'!$H$13+'수학 표준점수 테이블'!$H$16,0))</f>
        <v>109</v>
      </c>
      <c r="Y51" s="102">
        <f>IF(OR($B51-Y$5&gt;74, $B51-Y$5=73, $B51-Y$5=1, $B51-Y$5&lt;0),"",ROUND(($B51-Y$5)*'수학 표준점수 테이블'!$H$10+Y$5*'수학 표준점수 테이블'!$H$13+'수학 표준점수 테이블'!$H$16,0))</f>
        <v>109</v>
      </c>
      <c r="Z51" s="102">
        <f>IF(OR($B51-Z$5&gt;74, $B51-Z$5=73, $B51-Z$5=1, $B51-Z$5&lt;0),"",ROUND(($B51-Z$5)*'수학 표준점수 테이블'!$H$10+Z$5*'수학 표준점수 테이블'!$H$13+'수학 표준점수 테이블'!$H$16,0))</f>
        <v>109</v>
      </c>
      <c r="AA51" s="109">
        <f>IF(OR($B51-AA$5&gt;74, $B51-AA$5=73, $B51-AA$5=1, $B51-AA$5&lt;0),"",ROUND(($B51-AA$5)*'수학 표준점수 테이블'!$H$10+AA$5*'수학 표준점수 테이블'!$H$13+'수학 표준점수 테이블'!$H$16,0))</f>
        <v>109</v>
      </c>
      <c r="AB51" s="34"/>
      <c r="AC51" s="34">
        <f t="shared" si="6"/>
        <v>109</v>
      </c>
      <c r="AD51" s="34">
        <f t="shared" si="7"/>
        <v>111</v>
      </c>
      <c r="AE51" s="37" t="str">
        <f t="shared" si="8"/>
        <v>109 ~ 111</v>
      </c>
      <c r="AF51" s="37">
        <f t="shared" si="4"/>
        <v>4</v>
      </c>
      <c r="AG51" s="37">
        <f t="shared" si="4"/>
        <v>4</v>
      </c>
      <c r="AH51" s="37">
        <f t="shared" si="5"/>
        <v>4</v>
      </c>
      <c r="AI51" s="194" t="str">
        <f t="shared" si="0"/>
        <v>4등급</v>
      </c>
      <c r="AJ51" s="32" t="e">
        <f>IF(AC51=AD51,VLOOKUP(AE51,'인원 입력 기능'!$B$5:$F$102,6,0), VLOOKUP(AC51,'인원 입력 기능'!$B$5:$F$102,6,0)&amp;" ~ "&amp;VLOOKUP(AD51,'인원 입력 기능'!$B$5:$F$102,6,0))</f>
        <v>#REF!</v>
      </c>
    </row>
    <row r="52" spans="1:36">
      <c r="A52" s="16"/>
      <c r="B52" s="188">
        <v>54</v>
      </c>
      <c r="C52" s="114">
        <f>IF(OR($B52-C$5&gt;74, $B52-C$5=73, $B52-C$5=1, $B52-C$5&lt;0),"",ROUND(($B52-C$5)*'수학 표준점수 테이블'!$H$10+C$5*'수학 표준점수 테이블'!$H$13+'수학 표준점수 테이블'!$H$16,0))</f>
        <v>110</v>
      </c>
      <c r="D52" s="102">
        <f>IF(OR($B52-D$5&gt;74, $B52-D$5=73, $B52-D$5=1, $B52-D$5&lt;0),"",ROUND(($B52-D$5)*'수학 표준점수 테이블'!$H$10+D$5*'수학 표준점수 테이블'!$H$13+'수학 표준점수 테이블'!$H$16,0))</f>
        <v>110</v>
      </c>
      <c r="E52" s="102">
        <f>IF(OR($B52-E$5&gt;74, $B52-E$5=73, $B52-E$5=1, $B52-E$5&lt;0),"",ROUND(($B52-E$5)*'수학 표준점수 테이블'!$H$10+E$5*'수학 표준점수 테이블'!$H$13+'수학 표준점수 테이블'!$H$16,0))</f>
        <v>110</v>
      </c>
      <c r="F52" s="102">
        <f>IF(OR($B52-F$5&gt;74, $B52-F$5=73, $B52-F$5=1, $B52-F$5&lt;0),"",ROUND(($B52-F$5)*'수학 표준점수 테이블'!$H$10+F$5*'수학 표준점수 테이블'!$H$13+'수학 표준점수 테이블'!$H$16,0))</f>
        <v>110</v>
      </c>
      <c r="G52" s="102">
        <f>IF(OR($B52-G$5&gt;74, $B52-G$5=73, $B52-G$5=1, $B52-G$5&lt;0),"",ROUND(($B52-G$5)*'수학 표준점수 테이블'!$H$10+G$5*'수학 표준점수 테이블'!$H$13+'수학 표준점수 테이블'!$H$16,0))</f>
        <v>110</v>
      </c>
      <c r="H52" s="102">
        <f>IF(OR($B52-H$5&gt;74, $B52-H$5=73, $B52-H$5=1, $B52-H$5&lt;0),"",ROUND(($B52-H$5)*'수학 표준점수 테이블'!$H$10+H$5*'수학 표준점수 테이블'!$H$13+'수학 표준점수 테이블'!$H$16,0))</f>
        <v>109</v>
      </c>
      <c r="I52" s="102">
        <f>IF(OR($B52-I$5&gt;74, $B52-I$5=73, $B52-I$5=1, $B52-I$5&lt;0),"",ROUND(($B52-I$5)*'수학 표준점수 테이블'!$H$10+I$5*'수학 표준점수 테이블'!$H$13+'수학 표준점수 테이블'!$H$16,0))</f>
        <v>109</v>
      </c>
      <c r="J52" s="102">
        <f>IF(OR($B52-J$5&gt;74, $B52-J$5=73, $B52-J$5=1, $B52-J$5&lt;0),"",ROUND(($B52-J$5)*'수학 표준점수 테이블'!$H$10+J$5*'수학 표준점수 테이블'!$H$13+'수학 표준점수 테이블'!$H$16,0))</f>
        <v>109</v>
      </c>
      <c r="K52" s="102">
        <f>IF(OR($B52-K$5&gt;74, $B52-K$5=73, $B52-K$5=1, $B52-K$5&lt;0),"",ROUND(($B52-K$5)*'수학 표준점수 테이블'!$H$10+K$5*'수학 표준점수 테이블'!$H$13+'수학 표준점수 테이블'!$H$16,0))</f>
        <v>109</v>
      </c>
      <c r="L52" s="102">
        <f>IF(OR($B52-L$5&gt;74, $B52-L$5=73, $B52-L$5=1, $B52-L$5&lt;0),"",ROUND(($B52-L$5)*'수학 표준점수 테이블'!$H$10+L$5*'수학 표준점수 테이블'!$H$13+'수학 표준점수 테이블'!$H$16,0))</f>
        <v>109</v>
      </c>
      <c r="M52" s="102">
        <f>IF(OR($B52-M$5&gt;74, $B52-M$5=73, $B52-M$5=1, $B52-M$5&lt;0),"",ROUND(($B52-M$5)*'수학 표준점수 테이블'!$H$10+M$5*'수학 표준점수 테이블'!$H$13+'수학 표준점수 테이블'!$H$16,0))</f>
        <v>109</v>
      </c>
      <c r="N52" s="102">
        <f>IF(OR($B52-N$5&gt;74, $B52-N$5=73, $B52-N$5=1, $B52-N$5&lt;0),"",ROUND(($B52-N$5)*'수학 표준점수 테이블'!$H$10+N$5*'수학 표준점수 테이블'!$H$13+'수학 표준점수 테이블'!$H$16,0))</f>
        <v>109</v>
      </c>
      <c r="O52" s="102">
        <f>IF(OR($B52-O$5&gt;74, $B52-O$5=73, $B52-O$5=1, $B52-O$5&lt;0),"",ROUND(($B52-O$5)*'수학 표준점수 테이블'!$H$10+O$5*'수학 표준점수 테이블'!$H$13+'수학 표준점수 테이블'!$H$16,0))</f>
        <v>109</v>
      </c>
      <c r="P52" s="102">
        <f>IF(OR($B52-P$5&gt;74, $B52-P$5=73, $B52-P$5=1, $B52-P$5&lt;0),"",ROUND(($B52-P$5)*'수학 표준점수 테이블'!$H$10+P$5*'수학 표준점수 테이블'!$H$13+'수학 표준점수 테이블'!$H$16,0))</f>
        <v>109</v>
      </c>
      <c r="Q52" s="102">
        <f>IF(OR($B52-Q$5&gt;74, $B52-Q$5=73, $B52-Q$5=1, $B52-Q$5&lt;0),"",ROUND(($B52-Q$5)*'수학 표준점수 테이블'!$H$10+Q$5*'수학 표준점수 테이블'!$H$13+'수학 표준점수 테이블'!$H$16,0))</f>
        <v>109</v>
      </c>
      <c r="R52" s="102">
        <f>IF(OR($B52-R$5&gt;74, $B52-R$5=73, $B52-R$5=1, $B52-R$5&lt;0),"",ROUND(($B52-R$5)*'수학 표준점수 테이블'!$H$10+R$5*'수학 표준점수 테이블'!$H$13+'수학 표준점수 테이블'!$H$16,0))</f>
        <v>109</v>
      </c>
      <c r="S52" s="102">
        <f>IF(OR($B52-S$5&gt;74, $B52-S$5=73, $B52-S$5=1, $B52-S$5&lt;0),"",ROUND(($B52-S$5)*'수학 표준점수 테이블'!$H$10+S$5*'수학 표준점수 테이블'!$H$13+'수학 표준점수 테이블'!$H$16,0))</f>
        <v>109</v>
      </c>
      <c r="T52" s="102">
        <f>IF(OR($B52-T$5&gt;74, $B52-T$5=73, $B52-T$5=1, $B52-T$5&lt;0),"",ROUND(($B52-T$5)*'수학 표준점수 테이블'!$H$10+T$5*'수학 표준점수 테이블'!$H$13+'수학 표준점수 테이블'!$H$16,0))</f>
        <v>108</v>
      </c>
      <c r="U52" s="102">
        <f>IF(OR($B52-U$5&gt;74, $B52-U$5=73, $B52-U$5=1, $B52-U$5&lt;0),"",ROUND(($B52-U$5)*'수학 표준점수 테이블'!$H$10+U$5*'수학 표준점수 테이블'!$H$13+'수학 표준점수 테이블'!$H$16,0))</f>
        <v>108</v>
      </c>
      <c r="V52" s="102">
        <f>IF(OR($B52-V$5&gt;74, $B52-V$5=73, $B52-V$5=1, $B52-V$5&lt;0),"",ROUND(($B52-V$5)*'수학 표준점수 테이블'!$H$10+V$5*'수학 표준점수 테이블'!$H$13+'수학 표준점수 테이블'!$H$16,0))</f>
        <v>108</v>
      </c>
      <c r="W52" s="102">
        <f>IF(OR($B52-W$5&gt;74, $B52-W$5=73, $B52-W$5=1, $B52-W$5&lt;0),"",ROUND(($B52-W$5)*'수학 표준점수 테이블'!$H$10+W$5*'수학 표준점수 테이블'!$H$13+'수학 표준점수 테이블'!$H$16,0))</f>
        <v>108</v>
      </c>
      <c r="X52" s="102">
        <f>IF(OR($B52-X$5&gt;74, $B52-X$5=73, $B52-X$5=1, $B52-X$5&lt;0),"",ROUND(($B52-X$5)*'수학 표준점수 테이블'!$H$10+X$5*'수학 표준점수 테이블'!$H$13+'수학 표준점수 테이블'!$H$16,0))</f>
        <v>108</v>
      </c>
      <c r="Y52" s="102">
        <f>IF(OR($B52-Y$5&gt;74, $B52-Y$5=73, $B52-Y$5=1, $B52-Y$5&lt;0),"",ROUND(($B52-Y$5)*'수학 표준점수 테이블'!$H$10+Y$5*'수학 표준점수 테이블'!$H$13+'수학 표준점수 테이블'!$H$16,0))</f>
        <v>108</v>
      </c>
      <c r="Z52" s="102">
        <f>IF(OR($B52-Z$5&gt;74, $B52-Z$5=73, $B52-Z$5=1, $B52-Z$5&lt;0),"",ROUND(($B52-Z$5)*'수학 표준점수 테이블'!$H$10+Z$5*'수학 표준점수 테이블'!$H$13+'수학 표준점수 테이블'!$H$16,0))</f>
        <v>108</v>
      </c>
      <c r="AA52" s="109">
        <f>IF(OR($B52-AA$5&gt;74, $B52-AA$5=73, $B52-AA$5=1, $B52-AA$5&lt;0),"",ROUND(($B52-AA$5)*'수학 표준점수 테이블'!$H$10+AA$5*'수학 표준점수 테이블'!$H$13+'수학 표준점수 테이블'!$H$16,0))</f>
        <v>108</v>
      </c>
      <c r="AB52" s="34"/>
      <c r="AC52" s="34">
        <f t="shared" si="6"/>
        <v>108</v>
      </c>
      <c r="AD52" s="34">
        <f t="shared" si="7"/>
        <v>110</v>
      </c>
      <c r="AE52" s="37" t="str">
        <f t="shared" si="8"/>
        <v>108 ~ 110</v>
      </c>
      <c r="AF52" s="37">
        <f t="shared" si="4"/>
        <v>4</v>
      </c>
      <c r="AG52" s="37">
        <f t="shared" si="4"/>
        <v>4</v>
      </c>
      <c r="AH52" s="37">
        <f t="shared" si="5"/>
        <v>4</v>
      </c>
      <c r="AI52" s="194" t="str">
        <f t="shared" si="0"/>
        <v>4등급</v>
      </c>
      <c r="AJ52" s="32" t="e">
        <f>IF(AC52=AD52,VLOOKUP(AE52,'인원 입력 기능'!$B$5:$F$102,6,0), VLOOKUP(AC52,'인원 입력 기능'!$B$5:$F$102,6,0)&amp;" ~ "&amp;VLOOKUP(AD52,'인원 입력 기능'!$B$5:$F$102,6,0))</f>
        <v>#REF!</v>
      </c>
    </row>
    <row r="53" spans="1:36">
      <c r="A53" s="16"/>
      <c r="B53" s="188">
        <v>53</v>
      </c>
      <c r="C53" s="114">
        <f>IF(OR($B53-C$5&gt;74, $B53-C$5=73, $B53-C$5=1, $B53-C$5&lt;0),"",ROUND(($B53-C$5)*'수학 표준점수 테이블'!$H$10+C$5*'수학 표준점수 테이블'!$H$13+'수학 표준점수 테이블'!$H$16,0))</f>
        <v>109</v>
      </c>
      <c r="D53" s="102">
        <f>IF(OR($B53-D$5&gt;74, $B53-D$5=73, $B53-D$5=1, $B53-D$5&lt;0),"",ROUND(($B53-D$5)*'수학 표준점수 테이블'!$H$10+D$5*'수학 표준점수 테이블'!$H$13+'수학 표준점수 테이블'!$H$16,0))</f>
        <v>109</v>
      </c>
      <c r="E53" s="102">
        <f>IF(OR($B53-E$5&gt;74, $B53-E$5=73, $B53-E$5=1, $B53-E$5&lt;0),"",ROUND(($B53-E$5)*'수학 표준점수 테이블'!$H$10+E$5*'수학 표준점수 테이블'!$H$13+'수학 표준점수 테이블'!$H$16,0))</f>
        <v>109</v>
      </c>
      <c r="F53" s="102">
        <f>IF(OR($B53-F$5&gt;74, $B53-F$5=73, $B53-F$5=1, $B53-F$5&lt;0),"",ROUND(($B53-F$5)*'수학 표준점수 테이블'!$H$10+F$5*'수학 표준점수 테이블'!$H$13+'수학 표준점수 테이블'!$H$16,0))</f>
        <v>109</v>
      </c>
      <c r="G53" s="102">
        <f>IF(OR($B53-G$5&gt;74, $B53-G$5=73, $B53-G$5=1, $B53-G$5&lt;0),"",ROUND(($B53-G$5)*'수학 표준점수 테이블'!$H$10+G$5*'수학 표준점수 테이블'!$H$13+'수학 표준점수 테이블'!$H$16,0))</f>
        <v>109</v>
      </c>
      <c r="H53" s="102">
        <f>IF(OR($B53-H$5&gt;74, $B53-H$5=73, $B53-H$5=1, $B53-H$5&lt;0),"",ROUND(($B53-H$5)*'수학 표준점수 테이블'!$H$10+H$5*'수학 표준점수 테이블'!$H$13+'수학 표준점수 테이블'!$H$16,0))</f>
        <v>109</v>
      </c>
      <c r="I53" s="102">
        <f>IF(OR($B53-I$5&gt;74, $B53-I$5=73, $B53-I$5=1, $B53-I$5&lt;0),"",ROUND(($B53-I$5)*'수학 표준점수 테이블'!$H$10+I$5*'수학 표준점수 테이블'!$H$13+'수학 표준점수 테이블'!$H$16,0))</f>
        <v>109</v>
      </c>
      <c r="J53" s="102">
        <f>IF(OR($B53-J$5&gt;74, $B53-J$5=73, $B53-J$5=1, $B53-J$5&lt;0),"",ROUND(($B53-J$5)*'수학 표준점수 테이블'!$H$10+J$5*'수학 표준점수 테이블'!$H$13+'수학 표준점수 테이블'!$H$16,0))</f>
        <v>108</v>
      </c>
      <c r="K53" s="102">
        <f>IF(OR($B53-K$5&gt;74, $B53-K$5=73, $B53-K$5=1, $B53-K$5&lt;0),"",ROUND(($B53-K$5)*'수학 표준점수 테이블'!$H$10+K$5*'수학 표준점수 테이블'!$H$13+'수학 표준점수 테이블'!$H$16,0))</f>
        <v>108</v>
      </c>
      <c r="L53" s="102">
        <f>IF(OR($B53-L$5&gt;74, $B53-L$5=73, $B53-L$5=1, $B53-L$5&lt;0),"",ROUND(($B53-L$5)*'수학 표준점수 테이블'!$H$10+L$5*'수학 표준점수 테이블'!$H$13+'수학 표준점수 테이블'!$H$16,0))</f>
        <v>108</v>
      </c>
      <c r="M53" s="102">
        <f>IF(OR($B53-M$5&gt;74, $B53-M$5=73, $B53-M$5=1, $B53-M$5&lt;0),"",ROUND(($B53-M$5)*'수학 표준점수 테이블'!$H$10+M$5*'수학 표준점수 테이블'!$H$13+'수학 표준점수 테이블'!$H$16,0))</f>
        <v>108</v>
      </c>
      <c r="N53" s="102">
        <f>IF(OR($B53-N$5&gt;74, $B53-N$5=73, $B53-N$5=1, $B53-N$5&lt;0),"",ROUND(($B53-N$5)*'수학 표준점수 테이블'!$H$10+N$5*'수학 표준점수 테이블'!$H$13+'수학 표준점수 테이블'!$H$16,0))</f>
        <v>108</v>
      </c>
      <c r="O53" s="102">
        <f>IF(OR($B53-O$5&gt;74, $B53-O$5=73, $B53-O$5=1, $B53-O$5&lt;0),"",ROUND(($B53-O$5)*'수학 표준점수 테이블'!$H$10+O$5*'수학 표준점수 테이블'!$H$13+'수학 표준점수 테이블'!$H$16,0))</f>
        <v>108</v>
      </c>
      <c r="P53" s="102">
        <f>IF(OR($B53-P$5&gt;74, $B53-P$5=73, $B53-P$5=1, $B53-P$5&lt;0),"",ROUND(($B53-P$5)*'수학 표준점수 테이블'!$H$10+P$5*'수학 표준점수 테이블'!$H$13+'수학 표준점수 테이블'!$H$16,0))</f>
        <v>108</v>
      </c>
      <c r="Q53" s="102">
        <f>IF(OR($B53-Q$5&gt;74, $B53-Q$5=73, $B53-Q$5=1, $B53-Q$5&lt;0),"",ROUND(($B53-Q$5)*'수학 표준점수 테이블'!$H$10+Q$5*'수학 표준점수 테이블'!$H$13+'수학 표준점수 테이블'!$H$16,0))</f>
        <v>108</v>
      </c>
      <c r="R53" s="102">
        <f>IF(OR($B53-R$5&gt;74, $B53-R$5=73, $B53-R$5=1, $B53-R$5&lt;0),"",ROUND(($B53-R$5)*'수학 표준점수 테이블'!$H$10+R$5*'수학 표준점수 테이블'!$H$13+'수학 표준점수 테이블'!$H$16,0))</f>
        <v>108</v>
      </c>
      <c r="S53" s="102">
        <f>IF(OR($B53-S$5&gt;74, $B53-S$5=73, $B53-S$5=1, $B53-S$5&lt;0),"",ROUND(($B53-S$5)*'수학 표준점수 테이블'!$H$10+S$5*'수학 표준점수 테이블'!$H$13+'수학 표준점수 테이블'!$H$16,0))</f>
        <v>108</v>
      </c>
      <c r="T53" s="102">
        <f>IF(OR($B53-T$5&gt;74, $B53-T$5=73, $B53-T$5=1, $B53-T$5&lt;0),"",ROUND(($B53-T$5)*'수학 표준점수 테이블'!$H$10+T$5*'수학 표준점수 테이블'!$H$13+'수학 표준점수 테이블'!$H$16,0))</f>
        <v>108</v>
      </c>
      <c r="U53" s="102">
        <f>IF(OR($B53-U$5&gt;74, $B53-U$5=73, $B53-U$5=1, $B53-U$5&lt;0),"",ROUND(($B53-U$5)*'수학 표준점수 테이블'!$H$10+U$5*'수학 표준점수 테이블'!$H$13+'수학 표준점수 테이블'!$H$16,0))</f>
        <v>108</v>
      </c>
      <c r="V53" s="102">
        <f>IF(OR($B53-V$5&gt;74, $B53-V$5=73, $B53-V$5=1, $B53-V$5&lt;0),"",ROUND(($B53-V$5)*'수학 표준점수 테이블'!$H$10+V$5*'수학 표준점수 테이블'!$H$13+'수학 표준점수 테이블'!$H$16,0))</f>
        <v>107</v>
      </c>
      <c r="W53" s="102">
        <f>IF(OR($B53-W$5&gt;74, $B53-W$5=73, $B53-W$5=1, $B53-W$5&lt;0),"",ROUND(($B53-W$5)*'수학 표준점수 테이블'!$H$10+W$5*'수학 표준점수 테이블'!$H$13+'수학 표준점수 테이블'!$H$16,0))</f>
        <v>107</v>
      </c>
      <c r="X53" s="102">
        <f>IF(OR($B53-X$5&gt;74, $B53-X$5=73, $B53-X$5=1, $B53-X$5&lt;0),"",ROUND(($B53-X$5)*'수학 표준점수 테이블'!$H$10+X$5*'수학 표준점수 테이블'!$H$13+'수학 표준점수 테이블'!$H$16,0))</f>
        <v>107</v>
      </c>
      <c r="Y53" s="102">
        <f>IF(OR($B53-Y$5&gt;74, $B53-Y$5=73, $B53-Y$5=1, $B53-Y$5&lt;0),"",ROUND(($B53-Y$5)*'수학 표준점수 테이블'!$H$10+Y$5*'수학 표준점수 테이블'!$H$13+'수학 표준점수 테이블'!$H$16,0))</f>
        <v>107</v>
      </c>
      <c r="Z53" s="102">
        <f>IF(OR($B53-Z$5&gt;74, $B53-Z$5=73, $B53-Z$5=1, $B53-Z$5&lt;0),"",ROUND(($B53-Z$5)*'수학 표준점수 테이블'!$H$10+Z$5*'수학 표준점수 테이블'!$H$13+'수학 표준점수 테이블'!$H$16,0))</f>
        <v>107</v>
      </c>
      <c r="AA53" s="109">
        <f>IF(OR($B53-AA$5&gt;74, $B53-AA$5=73, $B53-AA$5=1, $B53-AA$5&lt;0),"",ROUND(($B53-AA$5)*'수학 표준점수 테이블'!$H$10+AA$5*'수학 표준점수 테이블'!$H$13+'수학 표준점수 테이블'!$H$16,0))</f>
        <v>107</v>
      </c>
      <c r="AB53" s="34"/>
      <c r="AC53" s="34">
        <f t="shared" si="6"/>
        <v>107</v>
      </c>
      <c r="AD53" s="34">
        <f t="shared" si="7"/>
        <v>109</v>
      </c>
      <c r="AE53" s="37" t="str">
        <f t="shared" si="8"/>
        <v>107 ~ 109</v>
      </c>
      <c r="AF53" s="37">
        <f t="shared" si="4"/>
        <v>5</v>
      </c>
      <c r="AG53" s="37">
        <f t="shared" si="4"/>
        <v>4</v>
      </c>
      <c r="AH53" s="37" t="str">
        <f t="shared" si="5"/>
        <v>5 ~ 4</v>
      </c>
      <c r="AI53" s="194" t="str">
        <f t="shared" si="0"/>
        <v>조건부 4등급</v>
      </c>
      <c r="AJ53" s="32" t="e">
        <f>IF(AC53=AD53,VLOOKUP(AE53,'인원 입력 기능'!$B$5:$F$102,6,0), VLOOKUP(AC53,'인원 입력 기능'!$B$5:$F$102,6,0)&amp;" ~ "&amp;VLOOKUP(AD53,'인원 입력 기능'!$B$5:$F$102,6,0))</f>
        <v>#REF!</v>
      </c>
    </row>
    <row r="54" spans="1:36">
      <c r="A54" s="16"/>
      <c r="B54" s="189">
        <v>52</v>
      </c>
      <c r="C54" s="115">
        <f>IF(OR($B54-C$5&gt;74, $B54-C$5=73, $B54-C$5=1, $B54-C$5&lt;0),"",ROUND(($B54-C$5)*'수학 표준점수 테이블'!$H$10+C$5*'수학 표준점수 테이블'!$H$13+'수학 표준점수 테이블'!$H$16,0))</f>
        <v>108</v>
      </c>
      <c r="D54" s="103">
        <f>IF(OR($B54-D$5&gt;74, $B54-D$5=73, $B54-D$5=1, $B54-D$5&lt;0),"",ROUND(($B54-D$5)*'수학 표준점수 테이블'!$H$10+D$5*'수학 표준점수 테이블'!$H$13+'수학 표준점수 테이블'!$H$16,0))</f>
        <v>108</v>
      </c>
      <c r="E54" s="103">
        <f>IF(OR($B54-E$5&gt;74, $B54-E$5=73, $B54-E$5=1, $B54-E$5&lt;0),"",ROUND(($B54-E$5)*'수학 표준점수 테이블'!$H$10+E$5*'수학 표준점수 테이블'!$H$13+'수학 표준점수 테이블'!$H$16,0))</f>
        <v>108</v>
      </c>
      <c r="F54" s="103">
        <f>IF(OR($B54-F$5&gt;74, $B54-F$5=73, $B54-F$5=1, $B54-F$5&lt;0),"",ROUND(($B54-F$5)*'수학 표준점수 테이블'!$H$10+F$5*'수학 표준점수 테이블'!$H$13+'수학 표준점수 테이블'!$H$16,0))</f>
        <v>108</v>
      </c>
      <c r="G54" s="103">
        <f>IF(OR($B54-G$5&gt;74, $B54-G$5=73, $B54-G$5=1, $B54-G$5&lt;0),"",ROUND(($B54-G$5)*'수학 표준점수 테이블'!$H$10+G$5*'수학 표준점수 테이블'!$H$13+'수학 표준점수 테이블'!$H$16,0))</f>
        <v>108</v>
      </c>
      <c r="H54" s="103">
        <f>IF(OR($B54-H$5&gt;74, $B54-H$5=73, $B54-H$5=1, $B54-H$5&lt;0),"",ROUND(($B54-H$5)*'수학 표준점수 테이블'!$H$10+H$5*'수학 표준점수 테이블'!$H$13+'수학 표준점수 테이블'!$H$16,0))</f>
        <v>108</v>
      </c>
      <c r="I54" s="103">
        <f>IF(OR($B54-I$5&gt;74, $B54-I$5=73, $B54-I$5=1, $B54-I$5&lt;0),"",ROUND(($B54-I$5)*'수학 표준점수 테이블'!$H$10+I$5*'수학 표준점수 테이블'!$H$13+'수학 표준점수 테이블'!$H$16,0))</f>
        <v>108</v>
      </c>
      <c r="J54" s="103">
        <f>IF(OR($B54-J$5&gt;74, $B54-J$5=73, $B54-J$5=1, $B54-J$5&lt;0),"",ROUND(($B54-J$5)*'수학 표준점수 테이블'!$H$10+J$5*'수학 표준점수 테이블'!$H$13+'수학 표준점수 테이블'!$H$16,0))</f>
        <v>108</v>
      </c>
      <c r="K54" s="103">
        <f>IF(OR($B54-K$5&gt;74, $B54-K$5=73, $B54-K$5=1, $B54-K$5&lt;0),"",ROUND(($B54-K$5)*'수학 표준점수 테이블'!$H$10+K$5*'수학 표준점수 테이블'!$H$13+'수학 표준점수 테이블'!$H$16,0))</f>
        <v>108</v>
      </c>
      <c r="L54" s="103">
        <f>IF(OR($B54-L$5&gt;74, $B54-L$5=73, $B54-L$5=1, $B54-L$5&lt;0),"",ROUND(($B54-L$5)*'수학 표준점수 테이블'!$H$10+L$5*'수학 표준점수 테이블'!$H$13+'수학 표준점수 테이블'!$H$16,0))</f>
        <v>108</v>
      </c>
      <c r="M54" s="103">
        <f>IF(OR($B54-M$5&gt;74, $B54-M$5=73, $B54-M$5=1, $B54-M$5&lt;0),"",ROUND(($B54-M$5)*'수학 표준점수 테이블'!$H$10+M$5*'수학 표준점수 테이블'!$H$13+'수학 표준점수 테이블'!$H$16,0))</f>
        <v>107</v>
      </c>
      <c r="N54" s="103">
        <f>IF(OR($B54-N$5&gt;74, $B54-N$5=73, $B54-N$5=1, $B54-N$5&lt;0),"",ROUND(($B54-N$5)*'수학 표준점수 테이블'!$H$10+N$5*'수학 표준점수 테이블'!$H$13+'수학 표준점수 테이블'!$H$16,0))</f>
        <v>107</v>
      </c>
      <c r="O54" s="103">
        <f>IF(OR($B54-O$5&gt;74, $B54-O$5=73, $B54-O$5=1, $B54-O$5&lt;0),"",ROUND(($B54-O$5)*'수학 표준점수 테이블'!$H$10+O$5*'수학 표준점수 테이블'!$H$13+'수학 표준점수 테이블'!$H$16,0))</f>
        <v>107</v>
      </c>
      <c r="P54" s="103">
        <f>IF(OR($B54-P$5&gt;74, $B54-P$5=73, $B54-P$5=1, $B54-P$5&lt;0),"",ROUND(($B54-P$5)*'수학 표준점수 테이블'!$H$10+P$5*'수학 표준점수 테이블'!$H$13+'수학 표준점수 테이블'!$H$16,0))</f>
        <v>107</v>
      </c>
      <c r="Q54" s="103">
        <f>IF(OR($B54-Q$5&gt;74, $B54-Q$5=73, $B54-Q$5=1, $B54-Q$5&lt;0),"",ROUND(($B54-Q$5)*'수학 표준점수 테이블'!$H$10+Q$5*'수학 표준점수 테이블'!$H$13+'수학 표준점수 테이블'!$H$16,0))</f>
        <v>107</v>
      </c>
      <c r="R54" s="103">
        <f>IF(OR($B54-R$5&gt;74, $B54-R$5=73, $B54-R$5=1, $B54-R$5&lt;0),"",ROUND(($B54-R$5)*'수학 표준점수 테이블'!$H$10+R$5*'수학 표준점수 테이블'!$H$13+'수학 표준점수 테이블'!$H$16,0))</f>
        <v>107</v>
      </c>
      <c r="S54" s="103">
        <f>IF(OR($B54-S$5&gt;74, $B54-S$5=73, $B54-S$5=1, $B54-S$5&lt;0),"",ROUND(($B54-S$5)*'수학 표준점수 테이블'!$H$10+S$5*'수학 표준점수 테이블'!$H$13+'수학 표준점수 테이블'!$H$16,0))</f>
        <v>107</v>
      </c>
      <c r="T54" s="103">
        <f>IF(OR($B54-T$5&gt;74, $B54-T$5=73, $B54-T$5=1, $B54-T$5&lt;0),"",ROUND(($B54-T$5)*'수학 표준점수 테이블'!$H$10+T$5*'수학 표준점수 테이블'!$H$13+'수학 표준점수 테이블'!$H$16,0))</f>
        <v>107</v>
      </c>
      <c r="U54" s="103">
        <f>IF(OR($B54-U$5&gt;74, $B54-U$5=73, $B54-U$5=1, $B54-U$5&lt;0),"",ROUND(($B54-U$5)*'수학 표준점수 테이블'!$H$10+U$5*'수학 표준점수 테이블'!$H$13+'수학 표준점수 테이블'!$H$16,0))</f>
        <v>107</v>
      </c>
      <c r="V54" s="103">
        <f>IF(OR($B54-V$5&gt;74, $B54-V$5=73, $B54-V$5=1, $B54-V$5&lt;0),"",ROUND(($B54-V$5)*'수학 표준점수 테이블'!$H$10+V$5*'수학 표준점수 테이블'!$H$13+'수학 표준점수 테이블'!$H$16,0))</f>
        <v>107</v>
      </c>
      <c r="W54" s="103">
        <f>IF(OR($B54-W$5&gt;74, $B54-W$5=73, $B54-W$5=1, $B54-W$5&lt;0),"",ROUND(($B54-W$5)*'수학 표준점수 테이블'!$H$10+W$5*'수학 표준점수 테이블'!$H$13+'수학 표준점수 테이블'!$H$16,0))</f>
        <v>107</v>
      </c>
      <c r="X54" s="103">
        <f>IF(OR($B54-X$5&gt;74, $B54-X$5=73, $B54-X$5=1, $B54-X$5&lt;0),"",ROUND(($B54-X$5)*'수학 표준점수 테이블'!$H$10+X$5*'수학 표준점수 테이블'!$H$13+'수학 표준점수 테이블'!$H$16,0))</f>
        <v>106</v>
      </c>
      <c r="Y54" s="103">
        <f>IF(OR($B54-Y$5&gt;74, $B54-Y$5=73, $B54-Y$5=1, $B54-Y$5&lt;0),"",ROUND(($B54-Y$5)*'수학 표준점수 테이블'!$H$10+Y$5*'수학 표준점수 테이블'!$H$13+'수학 표준점수 테이블'!$H$16,0))</f>
        <v>106</v>
      </c>
      <c r="Z54" s="103">
        <f>IF(OR($B54-Z$5&gt;74, $B54-Z$5=73, $B54-Z$5=1, $B54-Z$5&lt;0),"",ROUND(($B54-Z$5)*'수학 표준점수 테이블'!$H$10+Z$5*'수학 표준점수 테이블'!$H$13+'수학 표준점수 테이블'!$H$16,0))</f>
        <v>106</v>
      </c>
      <c r="AA54" s="110">
        <f>IF(OR($B54-AA$5&gt;74, $B54-AA$5=73, $B54-AA$5=1, $B54-AA$5&lt;0),"",ROUND(($B54-AA$5)*'수학 표준점수 테이블'!$H$10+AA$5*'수학 표준점수 테이블'!$H$13+'수학 표준점수 테이블'!$H$16,0))</f>
        <v>106</v>
      </c>
      <c r="AB54" s="34"/>
      <c r="AC54" s="34">
        <f t="shared" si="6"/>
        <v>106</v>
      </c>
      <c r="AD54" s="34">
        <f t="shared" si="7"/>
        <v>108</v>
      </c>
      <c r="AE54" s="37" t="str">
        <f t="shared" si="8"/>
        <v>106 ~ 108</v>
      </c>
      <c r="AF54" s="37">
        <f t="shared" si="4"/>
        <v>5</v>
      </c>
      <c r="AG54" s="37">
        <f t="shared" si="4"/>
        <v>4</v>
      </c>
      <c r="AH54" s="37" t="str">
        <f t="shared" si="5"/>
        <v>5 ~ 4</v>
      </c>
      <c r="AI54" s="194" t="str">
        <f t="shared" si="0"/>
        <v>조건부 4등급</v>
      </c>
      <c r="AJ54" s="32" t="e">
        <f>IF(AC54=AD54,VLOOKUP(AE54,'인원 입력 기능'!$B$5:$F$102,6,0), VLOOKUP(AC54,'인원 입력 기능'!$B$5:$F$102,6,0)&amp;" ~ "&amp;VLOOKUP(AD54,'인원 입력 기능'!$B$5:$F$102,6,0))</f>
        <v>#REF!</v>
      </c>
    </row>
    <row r="55" spans="1:36">
      <c r="A55" s="16"/>
      <c r="B55" s="189">
        <v>51</v>
      </c>
      <c r="C55" s="115">
        <f>IF(OR($B55-C$5&gt;74, $B55-C$5=73, $B55-C$5=1, $B55-C$5&lt;0),"",ROUND(($B55-C$5)*'수학 표준점수 테이블'!$H$10+C$5*'수학 표준점수 테이블'!$H$13+'수학 표준점수 테이블'!$H$16,0))</f>
        <v>108</v>
      </c>
      <c r="D55" s="103">
        <f>IF(OR($B55-D$5&gt;74, $B55-D$5=73, $B55-D$5=1, $B55-D$5&lt;0),"",ROUND(($B55-D$5)*'수학 표준점수 테이블'!$H$10+D$5*'수학 표준점수 테이블'!$H$13+'수학 표준점수 테이블'!$H$16,0))</f>
        <v>107</v>
      </c>
      <c r="E55" s="103">
        <f>IF(OR($B55-E$5&gt;74, $B55-E$5=73, $B55-E$5=1, $B55-E$5&lt;0),"",ROUND(($B55-E$5)*'수학 표준점수 테이블'!$H$10+E$5*'수학 표준점수 테이블'!$H$13+'수학 표준점수 테이블'!$H$16,0))</f>
        <v>107</v>
      </c>
      <c r="F55" s="103">
        <f>IF(OR($B55-F$5&gt;74, $B55-F$5=73, $B55-F$5=1, $B55-F$5&lt;0),"",ROUND(($B55-F$5)*'수학 표준점수 테이블'!$H$10+F$5*'수학 표준점수 테이블'!$H$13+'수학 표준점수 테이블'!$H$16,0))</f>
        <v>107</v>
      </c>
      <c r="G55" s="103">
        <f>IF(OR($B55-G$5&gt;74, $B55-G$5=73, $B55-G$5=1, $B55-G$5&lt;0),"",ROUND(($B55-G$5)*'수학 표준점수 테이블'!$H$10+G$5*'수학 표준점수 테이블'!$H$13+'수학 표준점수 테이블'!$H$16,0))</f>
        <v>107</v>
      </c>
      <c r="H55" s="103">
        <f>IF(OR($B55-H$5&gt;74, $B55-H$5=73, $B55-H$5=1, $B55-H$5&lt;0),"",ROUND(($B55-H$5)*'수학 표준점수 테이블'!$H$10+H$5*'수학 표준점수 테이블'!$H$13+'수학 표준점수 테이블'!$H$16,0))</f>
        <v>107</v>
      </c>
      <c r="I55" s="103">
        <f>IF(OR($B55-I$5&gt;74, $B55-I$5=73, $B55-I$5=1, $B55-I$5&lt;0),"",ROUND(($B55-I$5)*'수학 표준점수 테이블'!$H$10+I$5*'수학 표준점수 테이블'!$H$13+'수학 표준점수 테이블'!$H$16,0))</f>
        <v>107</v>
      </c>
      <c r="J55" s="103">
        <f>IF(OR($B55-J$5&gt;74, $B55-J$5=73, $B55-J$5=1, $B55-J$5&lt;0),"",ROUND(($B55-J$5)*'수학 표준점수 테이블'!$H$10+J$5*'수학 표준점수 테이블'!$H$13+'수학 표준점수 테이블'!$H$16,0))</f>
        <v>107</v>
      </c>
      <c r="K55" s="103">
        <f>IF(OR($B55-K$5&gt;74, $B55-K$5=73, $B55-K$5=1, $B55-K$5&lt;0),"",ROUND(($B55-K$5)*'수학 표준점수 테이블'!$H$10+K$5*'수학 표준점수 테이블'!$H$13+'수학 표준점수 테이블'!$H$16,0))</f>
        <v>107</v>
      </c>
      <c r="L55" s="103">
        <f>IF(OR($B55-L$5&gt;74, $B55-L$5=73, $B55-L$5=1, $B55-L$5&lt;0),"",ROUND(($B55-L$5)*'수학 표준점수 테이블'!$H$10+L$5*'수학 표준점수 테이블'!$H$13+'수학 표준점수 테이블'!$H$16,0))</f>
        <v>107</v>
      </c>
      <c r="M55" s="103">
        <f>IF(OR($B55-M$5&gt;74, $B55-M$5=73, $B55-M$5=1, $B55-M$5&lt;0),"",ROUND(($B55-M$5)*'수학 표준점수 테이블'!$H$10+M$5*'수학 표준점수 테이블'!$H$13+'수학 표준점수 테이블'!$H$16,0))</f>
        <v>107</v>
      </c>
      <c r="N55" s="103">
        <f>IF(OR($B55-N$5&gt;74, $B55-N$5=73, $B55-N$5=1, $B55-N$5&lt;0),"",ROUND(($B55-N$5)*'수학 표준점수 테이블'!$H$10+N$5*'수학 표준점수 테이블'!$H$13+'수학 표준점수 테이블'!$H$16,0))</f>
        <v>107</v>
      </c>
      <c r="O55" s="103">
        <f>IF(OR($B55-O$5&gt;74, $B55-O$5=73, $B55-O$5=1, $B55-O$5&lt;0),"",ROUND(($B55-O$5)*'수학 표준점수 테이블'!$H$10+O$5*'수학 표준점수 테이블'!$H$13+'수학 표준점수 테이블'!$H$16,0))</f>
        <v>106</v>
      </c>
      <c r="P55" s="103">
        <f>IF(OR($B55-P$5&gt;74, $B55-P$5=73, $B55-P$5=1, $B55-P$5&lt;0),"",ROUND(($B55-P$5)*'수학 표준점수 테이블'!$H$10+P$5*'수학 표준점수 테이블'!$H$13+'수학 표준점수 테이블'!$H$16,0))</f>
        <v>106</v>
      </c>
      <c r="Q55" s="103">
        <f>IF(OR($B55-Q$5&gt;74, $B55-Q$5=73, $B55-Q$5=1, $B55-Q$5&lt;0),"",ROUND(($B55-Q$5)*'수학 표준점수 테이블'!$H$10+Q$5*'수학 표준점수 테이블'!$H$13+'수학 표준점수 테이블'!$H$16,0))</f>
        <v>106</v>
      </c>
      <c r="R55" s="103">
        <f>IF(OR($B55-R$5&gt;74, $B55-R$5=73, $B55-R$5=1, $B55-R$5&lt;0),"",ROUND(($B55-R$5)*'수학 표준점수 테이블'!$H$10+R$5*'수학 표준점수 테이블'!$H$13+'수학 표준점수 테이블'!$H$16,0))</f>
        <v>106</v>
      </c>
      <c r="S55" s="103">
        <f>IF(OR($B55-S$5&gt;74, $B55-S$5=73, $B55-S$5=1, $B55-S$5&lt;0),"",ROUND(($B55-S$5)*'수학 표준점수 테이블'!$H$10+S$5*'수학 표준점수 테이블'!$H$13+'수학 표준점수 테이블'!$H$16,0))</f>
        <v>106</v>
      </c>
      <c r="T55" s="103">
        <f>IF(OR($B55-T$5&gt;74, $B55-T$5=73, $B55-T$5=1, $B55-T$5&lt;0),"",ROUND(($B55-T$5)*'수학 표준점수 테이블'!$H$10+T$5*'수학 표준점수 테이블'!$H$13+'수학 표준점수 테이블'!$H$16,0))</f>
        <v>106</v>
      </c>
      <c r="U55" s="103">
        <f>IF(OR($B55-U$5&gt;74, $B55-U$5=73, $B55-U$5=1, $B55-U$5&lt;0),"",ROUND(($B55-U$5)*'수학 표준점수 테이블'!$H$10+U$5*'수학 표준점수 테이블'!$H$13+'수학 표준점수 테이블'!$H$16,0))</f>
        <v>106</v>
      </c>
      <c r="V55" s="103">
        <f>IF(OR($B55-V$5&gt;74, $B55-V$5=73, $B55-V$5=1, $B55-V$5&lt;0),"",ROUND(($B55-V$5)*'수학 표준점수 테이블'!$H$10+V$5*'수학 표준점수 테이블'!$H$13+'수학 표준점수 테이블'!$H$16,0))</f>
        <v>106</v>
      </c>
      <c r="W55" s="103">
        <f>IF(OR($B55-W$5&gt;74, $B55-W$5=73, $B55-W$5=1, $B55-W$5&lt;0),"",ROUND(($B55-W$5)*'수학 표준점수 테이블'!$H$10+W$5*'수학 표준점수 테이블'!$H$13+'수학 표준점수 테이블'!$H$16,0))</f>
        <v>106</v>
      </c>
      <c r="X55" s="103">
        <f>IF(OR($B55-X$5&gt;74, $B55-X$5=73, $B55-X$5=1, $B55-X$5&lt;0),"",ROUND(($B55-X$5)*'수학 표준점수 테이블'!$H$10+X$5*'수학 표준점수 테이블'!$H$13+'수학 표준점수 테이블'!$H$16,0))</f>
        <v>106</v>
      </c>
      <c r="Y55" s="103">
        <f>IF(OR($B55-Y$5&gt;74, $B55-Y$5=73, $B55-Y$5=1, $B55-Y$5&lt;0),"",ROUND(($B55-Y$5)*'수학 표준점수 테이블'!$H$10+Y$5*'수학 표준점수 테이블'!$H$13+'수학 표준점수 테이블'!$H$16,0))</f>
        <v>106</v>
      </c>
      <c r="Z55" s="103">
        <f>IF(OR($B55-Z$5&gt;74, $B55-Z$5=73, $B55-Z$5=1, $B55-Z$5&lt;0),"",ROUND(($B55-Z$5)*'수학 표준점수 테이블'!$H$10+Z$5*'수학 표준점수 테이블'!$H$13+'수학 표준점수 테이블'!$H$16,0))</f>
        <v>105</v>
      </c>
      <c r="AA55" s="110">
        <f>IF(OR($B55-AA$5&gt;74, $B55-AA$5=73, $B55-AA$5=1, $B55-AA$5&lt;0),"",ROUND(($B55-AA$5)*'수학 표준점수 테이블'!$H$10+AA$5*'수학 표준점수 테이블'!$H$13+'수학 표준점수 테이블'!$H$16,0))</f>
        <v>105</v>
      </c>
      <c r="AB55" s="34"/>
      <c r="AC55" s="34">
        <f t="shared" si="6"/>
        <v>105</v>
      </c>
      <c r="AD55" s="34">
        <f t="shared" si="7"/>
        <v>108</v>
      </c>
      <c r="AE55" s="37" t="str">
        <f t="shared" si="8"/>
        <v>105 ~ 108</v>
      </c>
      <c r="AF55" s="37">
        <f t="shared" si="4"/>
        <v>5</v>
      </c>
      <c r="AG55" s="37">
        <f t="shared" si="4"/>
        <v>4</v>
      </c>
      <c r="AH55" s="37" t="str">
        <f t="shared" si="5"/>
        <v>5 ~ 4</v>
      </c>
      <c r="AI55" s="194" t="str">
        <f t="shared" si="0"/>
        <v>조건부 4등급</v>
      </c>
      <c r="AJ55" s="32" t="e">
        <f>IF(AC55=AD55,VLOOKUP(AE55,'인원 입력 기능'!$B$5:$F$102,6,0), VLOOKUP(AC55,'인원 입력 기능'!$B$5:$F$102,6,0)&amp;" ~ "&amp;VLOOKUP(AD55,'인원 입력 기능'!$B$5:$F$102,6,0))</f>
        <v>#REF!</v>
      </c>
    </row>
    <row r="56" spans="1:36">
      <c r="A56" s="16"/>
      <c r="B56" s="189">
        <v>50</v>
      </c>
      <c r="C56" s="115">
        <f>IF(OR($B56-C$5&gt;74, $B56-C$5=73, $B56-C$5=1, $B56-C$5&lt;0),"",ROUND(($B56-C$5)*'수학 표준점수 테이블'!$H$10+C$5*'수학 표준점수 테이블'!$H$13+'수학 표준점수 테이블'!$H$16,0))</f>
        <v>107</v>
      </c>
      <c r="D56" s="103">
        <f>IF(OR($B56-D$5&gt;74, $B56-D$5=73, $B56-D$5=1, $B56-D$5&lt;0),"",ROUND(($B56-D$5)*'수학 표준점수 테이블'!$H$10+D$5*'수학 표준점수 테이블'!$H$13+'수학 표준점수 테이블'!$H$16,0))</f>
        <v>107</v>
      </c>
      <c r="E56" s="103">
        <f>IF(OR($B56-E$5&gt;74, $B56-E$5=73, $B56-E$5=1, $B56-E$5&lt;0),"",ROUND(($B56-E$5)*'수학 표준점수 테이블'!$H$10+E$5*'수학 표준점수 테이블'!$H$13+'수학 표준점수 테이블'!$H$16,0))</f>
        <v>107</v>
      </c>
      <c r="F56" s="103">
        <f>IF(OR($B56-F$5&gt;74, $B56-F$5=73, $B56-F$5=1, $B56-F$5&lt;0),"",ROUND(($B56-F$5)*'수학 표준점수 테이블'!$H$10+F$5*'수학 표준점수 테이블'!$H$13+'수학 표준점수 테이블'!$H$16,0))</f>
        <v>106</v>
      </c>
      <c r="G56" s="103">
        <f>IF(OR($B56-G$5&gt;74, $B56-G$5=73, $B56-G$5=1, $B56-G$5&lt;0),"",ROUND(($B56-G$5)*'수학 표준점수 테이블'!$H$10+G$5*'수학 표준점수 테이블'!$H$13+'수학 표준점수 테이블'!$H$16,0))</f>
        <v>106</v>
      </c>
      <c r="H56" s="103">
        <f>IF(OR($B56-H$5&gt;74, $B56-H$5=73, $B56-H$5=1, $B56-H$5&lt;0),"",ROUND(($B56-H$5)*'수학 표준점수 테이블'!$H$10+H$5*'수학 표준점수 테이블'!$H$13+'수학 표준점수 테이블'!$H$16,0))</f>
        <v>106</v>
      </c>
      <c r="I56" s="103">
        <f>IF(OR($B56-I$5&gt;74, $B56-I$5=73, $B56-I$5=1, $B56-I$5&lt;0),"",ROUND(($B56-I$5)*'수학 표준점수 테이블'!$H$10+I$5*'수학 표준점수 테이블'!$H$13+'수학 표준점수 테이블'!$H$16,0))</f>
        <v>106</v>
      </c>
      <c r="J56" s="103">
        <f>IF(OR($B56-J$5&gt;74, $B56-J$5=73, $B56-J$5=1, $B56-J$5&lt;0),"",ROUND(($B56-J$5)*'수학 표준점수 테이블'!$H$10+J$5*'수학 표준점수 테이블'!$H$13+'수학 표준점수 테이블'!$H$16,0))</f>
        <v>106</v>
      </c>
      <c r="K56" s="103">
        <f>IF(OR($B56-K$5&gt;74, $B56-K$5=73, $B56-K$5=1, $B56-K$5&lt;0),"",ROUND(($B56-K$5)*'수학 표준점수 테이블'!$H$10+K$5*'수학 표준점수 테이블'!$H$13+'수학 표준점수 테이블'!$H$16,0))</f>
        <v>106</v>
      </c>
      <c r="L56" s="103">
        <f>IF(OR($B56-L$5&gt;74, $B56-L$5=73, $B56-L$5=1, $B56-L$5&lt;0),"",ROUND(($B56-L$5)*'수학 표준점수 테이블'!$H$10+L$5*'수학 표준점수 테이블'!$H$13+'수학 표준점수 테이블'!$H$16,0))</f>
        <v>106</v>
      </c>
      <c r="M56" s="103">
        <f>IF(OR($B56-M$5&gt;74, $B56-M$5=73, $B56-M$5=1, $B56-M$5&lt;0),"",ROUND(($B56-M$5)*'수학 표준점수 테이블'!$H$10+M$5*'수학 표준점수 테이블'!$H$13+'수학 표준점수 테이블'!$H$16,0))</f>
        <v>106</v>
      </c>
      <c r="N56" s="103">
        <f>IF(OR($B56-N$5&gt;74, $B56-N$5=73, $B56-N$5=1, $B56-N$5&lt;0),"",ROUND(($B56-N$5)*'수학 표준점수 테이블'!$H$10+N$5*'수학 표준점수 테이블'!$H$13+'수학 표준점수 테이블'!$H$16,0))</f>
        <v>106</v>
      </c>
      <c r="O56" s="103">
        <f>IF(OR($B56-O$5&gt;74, $B56-O$5=73, $B56-O$5=1, $B56-O$5&lt;0),"",ROUND(($B56-O$5)*'수학 표준점수 테이블'!$H$10+O$5*'수학 표준점수 테이블'!$H$13+'수학 표준점수 테이블'!$H$16,0))</f>
        <v>106</v>
      </c>
      <c r="P56" s="103">
        <f>IF(OR($B56-P$5&gt;74, $B56-P$5=73, $B56-P$5=1, $B56-P$5&lt;0),"",ROUND(($B56-P$5)*'수학 표준점수 테이블'!$H$10+P$5*'수학 표준점수 테이블'!$H$13+'수학 표준점수 테이블'!$H$16,0))</f>
        <v>106</v>
      </c>
      <c r="Q56" s="103">
        <f>IF(OR($B56-Q$5&gt;74, $B56-Q$5=73, $B56-Q$5=1, $B56-Q$5&lt;0),"",ROUND(($B56-Q$5)*'수학 표준점수 테이블'!$H$10+Q$5*'수학 표준점수 테이블'!$H$13+'수학 표준점수 테이블'!$H$16,0))</f>
        <v>105</v>
      </c>
      <c r="R56" s="103">
        <f>IF(OR($B56-R$5&gt;74, $B56-R$5=73, $B56-R$5=1, $B56-R$5&lt;0),"",ROUND(($B56-R$5)*'수학 표준점수 테이블'!$H$10+R$5*'수학 표준점수 테이블'!$H$13+'수학 표준점수 테이블'!$H$16,0))</f>
        <v>105</v>
      </c>
      <c r="S56" s="103">
        <f>IF(OR($B56-S$5&gt;74, $B56-S$5=73, $B56-S$5=1, $B56-S$5&lt;0),"",ROUND(($B56-S$5)*'수학 표준점수 테이블'!$H$10+S$5*'수학 표준점수 테이블'!$H$13+'수학 표준점수 테이블'!$H$16,0))</f>
        <v>105</v>
      </c>
      <c r="T56" s="103">
        <f>IF(OR($B56-T$5&gt;74, $B56-T$5=73, $B56-T$5=1, $B56-T$5&lt;0),"",ROUND(($B56-T$5)*'수학 표준점수 테이블'!$H$10+T$5*'수학 표준점수 테이블'!$H$13+'수학 표준점수 테이블'!$H$16,0))</f>
        <v>105</v>
      </c>
      <c r="U56" s="103">
        <f>IF(OR($B56-U$5&gt;74, $B56-U$5=73, $B56-U$5=1, $B56-U$5&lt;0),"",ROUND(($B56-U$5)*'수학 표준점수 테이블'!$H$10+U$5*'수학 표준점수 테이블'!$H$13+'수학 표준점수 테이블'!$H$16,0))</f>
        <v>105</v>
      </c>
      <c r="V56" s="103">
        <f>IF(OR($B56-V$5&gt;74, $B56-V$5=73, $B56-V$5=1, $B56-V$5&lt;0),"",ROUND(($B56-V$5)*'수학 표준점수 테이블'!$H$10+V$5*'수학 표준점수 테이블'!$H$13+'수학 표준점수 테이블'!$H$16,0))</f>
        <v>105</v>
      </c>
      <c r="W56" s="103">
        <f>IF(OR($B56-W$5&gt;74, $B56-W$5=73, $B56-W$5=1, $B56-W$5&lt;0),"",ROUND(($B56-W$5)*'수학 표준점수 테이블'!$H$10+W$5*'수학 표준점수 테이블'!$H$13+'수학 표준점수 테이블'!$H$16,0))</f>
        <v>105</v>
      </c>
      <c r="X56" s="103">
        <f>IF(OR($B56-X$5&gt;74, $B56-X$5=73, $B56-X$5=1, $B56-X$5&lt;0),"",ROUND(($B56-X$5)*'수학 표준점수 테이블'!$H$10+X$5*'수학 표준점수 테이블'!$H$13+'수학 표준점수 테이블'!$H$16,0))</f>
        <v>105</v>
      </c>
      <c r="Y56" s="103">
        <f>IF(OR($B56-Y$5&gt;74, $B56-Y$5=73, $B56-Y$5=1, $B56-Y$5&lt;0),"",ROUND(($B56-Y$5)*'수학 표준점수 테이블'!$H$10+Y$5*'수학 표준점수 테이블'!$H$13+'수학 표준점수 테이블'!$H$16,0))</f>
        <v>105</v>
      </c>
      <c r="Z56" s="103">
        <f>IF(OR($B56-Z$5&gt;74, $B56-Z$5=73, $B56-Z$5=1, $B56-Z$5&lt;0),"",ROUND(($B56-Z$5)*'수학 표준점수 테이블'!$H$10+Z$5*'수학 표준점수 테이블'!$H$13+'수학 표준점수 테이블'!$H$16,0))</f>
        <v>105</v>
      </c>
      <c r="AA56" s="110">
        <f>IF(OR($B56-AA$5&gt;74, $B56-AA$5=73, $B56-AA$5=1, $B56-AA$5&lt;0),"",ROUND(($B56-AA$5)*'수학 표준점수 테이블'!$H$10+AA$5*'수학 표준점수 테이블'!$H$13+'수학 표준점수 테이블'!$H$16,0))</f>
        <v>105</v>
      </c>
      <c r="AB56" s="34"/>
      <c r="AC56" s="34">
        <f t="shared" si="6"/>
        <v>105</v>
      </c>
      <c r="AD56" s="34">
        <f t="shared" si="7"/>
        <v>107</v>
      </c>
      <c r="AE56" s="37" t="str">
        <f t="shared" si="8"/>
        <v>105 ~ 107</v>
      </c>
      <c r="AF56" s="37">
        <f t="shared" si="4"/>
        <v>5</v>
      </c>
      <c r="AG56" s="37">
        <f t="shared" si="4"/>
        <v>5</v>
      </c>
      <c r="AH56" s="37">
        <f t="shared" si="5"/>
        <v>5</v>
      </c>
      <c r="AI56" s="194" t="str">
        <f t="shared" si="0"/>
        <v>5등급</v>
      </c>
      <c r="AJ56" s="32" t="e">
        <f>IF(AC56=AD56,VLOOKUP(AE56,'인원 입력 기능'!$B$5:$F$102,6,0), VLOOKUP(AC56,'인원 입력 기능'!$B$5:$F$102,6,0)&amp;" ~ "&amp;VLOOKUP(AD56,'인원 입력 기능'!$B$5:$F$102,6,0))</f>
        <v>#REF!</v>
      </c>
    </row>
    <row r="57" spans="1:36">
      <c r="A57" s="16"/>
      <c r="B57" s="189">
        <v>49</v>
      </c>
      <c r="C57" s="115">
        <f>IF(OR($B57-C$5&gt;74, $B57-C$5=73, $B57-C$5=1, $B57-C$5&lt;0),"",ROUND(($B57-C$5)*'수학 표준점수 테이블'!$H$10+C$5*'수학 표준점수 테이블'!$H$13+'수학 표준점수 테이블'!$H$16,0))</f>
        <v>106</v>
      </c>
      <c r="D57" s="103">
        <f>IF(OR($B57-D$5&gt;74, $B57-D$5=73, $B57-D$5=1, $B57-D$5&lt;0),"",ROUND(($B57-D$5)*'수학 표준점수 테이블'!$H$10+D$5*'수학 표준점수 테이블'!$H$13+'수학 표준점수 테이블'!$H$16,0))</f>
        <v>106</v>
      </c>
      <c r="E57" s="103">
        <f>IF(OR($B57-E$5&gt;74, $B57-E$5=73, $B57-E$5=1, $B57-E$5&lt;0),"",ROUND(($B57-E$5)*'수학 표준점수 테이블'!$H$10+E$5*'수학 표준점수 테이블'!$H$13+'수학 표준점수 테이블'!$H$16,0))</f>
        <v>106</v>
      </c>
      <c r="F57" s="103">
        <f>IF(OR($B57-F$5&gt;74, $B57-F$5=73, $B57-F$5=1, $B57-F$5&lt;0),"",ROUND(($B57-F$5)*'수학 표준점수 테이블'!$H$10+F$5*'수학 표준점수 테이블'!$H$13+'수학 표준점수 테이블'!$H$16,0))</f>
        <v>106</v>
      </c>
      <c r="G57" s="103">
        <f>IF(OR($B57-G$5&gt;74, $B57-G$5=73, $B57-G$5=1, $B57-G$5&lt;0),"",ROUND(($B57-G$5)*'수학 표준점수 테이블'!$H$10+G$5*'수학 표준점수 테이블'!$H$13+'수학 표준점수 테이블'!$H$16,0))</f>
        <v>106</v>
      </c>
      <c r="H57" s="103">
        <f>IF(OR($B57-H$5&gt;74, $B57-H$5=73, $B57-H$5=1, $B57-H$5&lt;0),"",ROUND(($B57-H$5)*'수학 표준점수 테이블'!$H$10+H$5*'수학 표준점수 테이블'!$H$13+'수학 표준점수 테이블'!$H$16,0))</f>
        <v>105</v>
      </c>
      <c r="I57" s="103">
        <f>IF(OR($B57-I$5&gt;74, $B57-I$5=73, $B57-I$5=1, $B57-I$5&lt;0),"",ROUND(($B57-I$5)*'수학 표준점수 테이블'!$H$10+I$5*'수학 표준점수 테이블'!$H$13+'수학 표준점수 테이블'!$H$16,0))</f>
        <v>105</v>
      </c>
      <c r="J57" s="103">
        <f>IF(OR($B57-J$5&gt;74, $B57-J$5=73, $B57-J$5=1, $B57-J$5&lt;0),"",ROUND(($B57-J$5)*'수학 표준점수 테이블'!$H$10+J$5*'수학 표준점수 테이블'!$H$13+'수학 표준점수 테이블'!$H$16,0))</f>
        <v>105</v>
      </c>
      <c r="K57" s="103">
        <f>IF(OR($B57-K$5&gt;74, $B57-K$5=73, $B57-K$5=1, $B57-K$5&lt;0),"",ROUND(($B57-K$5)*'수학 표준점수 테이블'!$H$10+K$5*'수학 표준점수 테이블'!$H$13+'수학 표준점수 테이블'!$H$16,0))</f>
        <v>105</v>
      </c>
      <c r="L57" s="103">
        <f>IF(OR($B57-L$5&gt;74, $B57-L$5=73, $B57-L$5=1, $B57-L$5&lt;0),"",ROUND(($B57-L$5)*'수학 표준점수 테이블'!$H$10+L$5*'수학 표준점수 테이블'!$H$13+'수학 표준점수 테이블'!$H$16,0))</f>
        <v>105</v>
      </c>
      <c r="M57" s="103">
        <f>IF(OR($B57-M$5&gt;74, $B57-M$5=73, $B57-M$5=1, $B57-M$5&lt;0),"",ROUND(($B57-M$5)*'수학 표준점수 테이블'!$H$10+M$5*'수학 표준점수 테이블'!$H$13+'수학 표준점수 테이블'!$H$16,0))</f>
        <v>105</v>
      </c>
      <c r="N57" s="103">
        <f>IF(OR($B57-N$5&gt;74, $B57-N$5=73, $B57-N$5=1, $B57-N$5&lt;0),"",ROUND(($B57-N$5)*'수학 표준점수 테이블'!$H$10+N$5*'수학 표준점수 테이블'!$H$13+'수학 표준점수 테이블'!$H$16,0))</f>
        <v>105</v>
      </c>
      <c r="O57" s="103">
        <f>IF(OR($B57-O$5&gt;74, $B57-O$5=73, $B57-O$5=1, $B57-O$5&lt;0),"",ROUND(($B57-O$5)*'수학 표준점수 테이블'!$H$10+O$5*'수학 표준점수 테이블'!$H$13+'수학 표준점수 테이블'!$H$16,0))</f>
        <v>105</v>
      </c>
      <c r="P57" s="103">
        <f>IF(OR($B57-P$5&gt;74, $B57-P$5=73, $B57-P$5=1, $B57-P$5&lt;0),"",ROUND(($B57-P$5)*'수학 표준점수 테이블'!$H$10+P$5*'수학 표준점수 테이블'!$H$13+'수학 표준점수 테이블'!$H$16,0))</f>
        <v>105</v>
      </c>
      <c r="Q57" s="103">
        <f>IF(OR($B57-Q$5&gt;74, $B57-Q$5=73, $B57-Q$5=1, $B57-Q$5&lt;0),"",ROUND(($B57-Q$5)*'수학 표준점수 테이블'!$H$10+Q$5*'수학 표준점수 테이블'!$H$13+'수학 표준점수 테이블'!$H$16,0))</f>
        <v>105</v>
      </c>
      <c r="R57" s="103">
        <f>IF(OR($B57-R$5&gt;74, $B57-R$5=73, $B57-R$5=1, $B57-R$5&lt;0),"",ROUND(($B57-R$5)*'수학 표준점수 테이블'!$H$10+R$5*'수학 표준점수 테이블'!$H$13+'수학 표준점수 테이블'!$H$16,0))</f>
        <v>105</v>
      </c>
      <c r="S57" s="103">
        <f>IF(OR($B57-S$5&gt;74, $B57-S$5=73, $B57-S$5=1, $B57-S$5&lt;0),"",ROUND(($B57-S$5)*'수학 표준점수 테이블'!$H$10+S$5*'수학 표준점수 테이블'!$H$13+'수학 표준점수 테이블'!$H$16,0))</f>
        <v>104</v>
      </c>
      <c r="T57" s="103">
        <f>IF(OR($B57-T$5&gt;74, $B57-T$5=73, $B57-T$5=1, $B57-T$5&lt;0),"",ROUND(($B57-T$5)*'수학 표준점수 테이블'!$H$10+T$5*'수학 표준점수 테이블'!$H$13+'수학 표준점수 테이블'!$H$16,0))</f>
        <v>104</v>
      </c>
      <c r="U57" s="103">
        <f>IF(OR($B57-U$5&gt;74, $B57-U$5=73, $B57-U$5=1, $B57-U$5&lt;0),"",ROUND(($B57-U$5)*'수학 표준점수 테이블'!$H$10+U$5*'수학 표준점수 테이블'!$H$13+'수학 표준점수 테이블'!$H$16,0))</f>
        <v>104</v>
      </c>
      <c r="V57" s="103">
        <f>IF(OR($B57-V$5&gt;74, $B57-V$5=73, $B57-V$5=1, $B57-V$5&lt;0),"",ROUND(($B57-V$5)*'수학 표준점수 테이블'!$H$10+V$5*'수학 표준점수 테이블'!$H$13+'수학 표준점수 테이블'!$H$16,0))</f>
        <v>104</v>
      </c>
      <c r="W57" s="103">
        <f>IF(OR($B57-W$5&gt;74, $B57-W$5=73, $B57-W$5=1, $B57-W$5&lt;0),"",ROUND(($B57-W$5)*'수학 표준점수 테이블'!$H$10+W$5*'수학 표준점수 테이블'!$H$13+'수학 표준점수 테이블'!$H$16,0))</f>
        <v>104</v>
      </c>
      <c r="X57" s="103">
        <f>IF(OR($B57-X$5&gt;74, $B57-X$5=73, $B57-X$5=1, $B57-X$5&lt;0),"",ROUND(($B57-X$5)*'수학 표준점수 테이블'!$H$10+X$5*'수학 표준점수 테이블'!$H$13+'수학 표준점수 테이블'!$H$16,0))</f>
        <v>104</v>
      </c>
      <c r="Y57" s="103">
        <f>IF(OR($B57-Y$5&gt;74, $B57-Y$5=73, $B57-Y$5=1, $B57-Y$5&lt;0),"",ROUND(($B57-Y$5)*'수학 표준점수 테이블'!$H$10+Y$5*'수학 표준점수 테이블'!$H$13+'수학 표준점수 테이블'!$H$16,0))</f>
        <v>104</v>
      </c>
      <c r="Z57" s="103">
        <f>IF(OR($B57-Z$5&gt;74, $B57-Z$5=73, $B57-Z$5=1, $B57-Z$5&lt;0),"",ROUND(($B57-Z$5)*'수학 표준점수 테이블'!$H$10+Z$5*'수학 표준점수 테이블'!$H$13+'수학 표준점수 테이블'!$H$16,0))</f>
        <v>104</v>
      </c>
      <c r="AA57" s="110">
        <f>IF(OR($B57-AA$5&gt;74, $B57-AA$5=73, $B57-AA$5=1, $B57-AA$5&lt;0),"",ROUND(($B57-AA$5)*'수학 표준점수 테이블'!$H$10+AA$5*'수학 표준점수 테이블'!$H$13+'수학 표준점수 테이블'!$H$16,0))</f>
        <v>104</v>
      </c>
      <c r="AB57" s="34"/>
      <c r="AC57" s="34">
        <f t="shared" si="6"/>
        <v>104</v>
      </c>
      <c r="AD57" s="34">
        <f t="shared" si="7"/>
        <v>106</v>
      </c>
      <c r="AE57" s="37" t="str">
        <f t="shared" si="8"/>
        <v>104 ~ 106</v>
      </c>
      <c r="AF57" s="37">
        <f t="shared" si="4"/>
        <v>5</v>
      </c>
      <c r="AG57" s="37">
        <f t="shared" si="4"/>
        <v>5</v>
      </c>
      <c r="AH57" s="37">
        <f t="shared" si="5"/>
        <v>5</v>
      </c>
      <c r="AI57" s="194" t="str">
        <f t="shared" si="0"/>
        <v>5등급</v>
      </c>
      <c r="AJ57" s="32" t="e">
        <f>IF(AC57=AD57,VLOOKUP(AE57,'인원 입력 기능'!$B$5:$F$102,6,0), VLOOKUP(AC57,'인원 입력 기능'!$B$5:$F$102,6,0)&amp;" ~ "&amp;VLOOKUP(AD57,'인원 입력 기능'!$B$5:$F$102,6,0))</f>
        <v>#REF!</v>
      </c>
    </row>
    <row r="58" spans="1:36">
      <c r="A58" s="16"/>
      <c r="B58" s="190">
        <v>48</v>
      </c>
      <c r="C58" s="116">
        <f>IF(OR($B58-C$5&gt;74, $B58-C$5=73, $B58-C$5=1, $B58-C$5&lt;0),"",ROUND(($B58-C$5)*'수학 표준점수 테이블'!$H$10+C$5*'수학 표준점수 테이블'!$H$13+'수학 표준점수 테이블'!$H$16,0))</f>
        <v>105</v>
      </c>
      <c r="D58" s="104">
        <f>IF(OR($B58-D$5&gt;74, $B58-D$5=73, $B58-D$5=1, $B58-D$5&lt;0),"",ROUND(($B58-D$5)*'수학 표준점수 테이블'!$H$10+D$5*'수학 표준점수 테이블'!$H$13+'수학 표준점수 테이블'!$H$16,0))</f>
        <v>105</v>
      </c>
      <c r="E58" s="104">
        <f>IF(OR($B58-E$5&gt;74, $B58-E$5=73, $B58-E$5=1, $B58-E$5&lt;0),"",ROUND(($B58-E$5)*'수학 표준점수 테이블'!$H$10+E$5*'수학 표준점수 테이블'!$H$13+'수학 표준점수 테이블'!$H$16,0))</f>
        <v>105</v>
      </c>
      <c r="F58" s="104">
        <f>IF(OR($B58-F$5&gt;74, $B58-F$5=73, $B58-F$5=1, $B58-F$5&lt;0),"",ROUND(($B58-F$5)*'수학 표준점수 테이블'!$H$10+F$5*'수학 표준점수 테이블'!$H$13+'수학 표준점수 테이블'!$H$16,0))</f>
        <v>105</v>
      </c>
      <c r="G58" s="104">
        <f>IF(OR($B58-G$5&gt;74, $B58-G$5=73, $B58-G$5=1, $B58-G$5&lt;0),"",ROUND(($B58-G$5)*'수학 표준점수 테이블'!$H$10+G$5*'수학 표준점수 테이블'!$H$13+'수학 표준점수 테이블'!$H$16,0))</f>
        <v>105</v>
      </c>
      <c r="H58" s="104">
        <f>IF(OR($B58-H$5&gt;74, $B58-H$5=73, $B58-H$5=1, $B58-H$5&lt;0),"",ROUND(($B58-H$5)*'수학 표준점수 테이블'!$H$10+H$5*'수학 표준점수 테이블'!$H$13+'수학 표준점수 테이블'!$H$16,0))</f>
        <v>105</v>
      </c>
      <c r="I58" s="104">
        <f>IF(OR($B58-I$5&gt;74, $B58-I$5=73, $B58-I$5=1, $B58-I$5&lt;0),"",ROUND(($B58-I$5)*'수학 표준점수 테이블'!$H$10+I$5*'수학 표준점수 테이블'!$H$13+'수학 표준점수 테이블'!$H$16,0))</f>
        <v>105</v>
      </c>
      <c r="J58" s="104">
        <f>IF(OR($B58-J$5&gt;74, $B58-J$5=73, $B58-J$5=1, $B58-J$5&lt;0),"",ROUND(($B58-J$5)*'수학 표준점수 테이블'!$H$10+J$5*'수학 표준점수 테이블'!$H$13+'수학 표준점수 테이블'!$H$16,0))</f>
        <v>104</v>
      </c>
      <c r="K58" s="104">
        <f>IF(OR($B58-K$5&gt;74, $B58-K$5=73, $B58-K$5=1, $B58-K$5&lt;0),"",ROUND(($B58-K$5)*'수학 표준점수 테이블'!$H$10+K$5*'수학 표준점수 테이블'!$H$13+'수학 표준점수 테이블'!$H$16,0))</f>
        <v>104</v>
      </c>
      <c r="L58" s="104">
        <f>IF(OR($B58-L$5&gt;74, $B58-L$5=73, $B58-L$5=1, $B58-L$5&lt;0),"",ROUND(($B58-L$5)*'수학 표준점수 테이블'!$H$10+L$5*'수학 표준점수 테이블'!$H$13+'수학 표준점수 테이블'!$H$16,0))</f>
        <v>104</v>
      </c>
      <c r="M58" s="104">
        <f>IF(OR($B58-M$5&gt;74, $B58-M$5=73, $B58-M$5=1, $B58-M$5&lt;0),"",ROUND(($B58-M$5)*'수학 표준점수 테이블'!$H$10+M$5*'수학 표준점수 테이블'!$H$13+'수학 표준점수 테이블'!$H$16,0))</f>
        <v>104</v>
      </c>
      <c r="N58" s="104">
        <f>IF(OR($B58-N$5&gt;74, $B58-N$5=73, $B58-N$5=1, $B58-N$5&lt;0),"",ROUND(($B58-N$5)*'수학 표준점수 테이블'!$H$10+N$5*'수학 표준점수 테이블'!$H$13+'수학 표준점수 테이블'!$H$16,0))</f>
        <v>104</v>
      </c>
      <c r="O58" s="104">
        <f>IF(OR($B58-O$5&gt;74, $B58-O$5=73, $B58-O$5=1, $B58-O$5&lt;0),"",ROUND(($B58-O$5)*'수학 표준점수 테이블'!$H$10+O$5*'수학 표준점수 테이블'!$H$13+'수학 표준점수 테이블'!$H$16,0))</f>
        <v>104</v>
      </c>
      <c r="P58" s="104">
        <f>IF(OR($B58-P$5&gt;74, $B58-P$5=73, $B58-P$5=1, $B58-P$5&lt;0),"",ROUND(($B58-P$5)*'수학 표준점수 테이블'!$H$10+P$5*'수학 표준점수 테이블'!$H$13+'수학 표준점수 테이블'!$H$16,0))</f>
        <v>104</v>
      </c>
      <c r="Q58" s="104">
        <f>IF(OR($B58-Q$5&gt;74, $B58-Q$5=73, $B58-Q$5=1, $B58-Q$5&lt;0),"",ROUND(($B58-Q$5)*'수학 표준점수 테이블'!$H$10+Q$5*'수학 표준점수 테이블'!$H$13+'수학 표준점수 테이블'!$H$16,0))</f>
        <v>104</v>
      </c>
      <c r="R58" s="104">
        <f>IF(OR($B58-R$5&gt;74, $B58-R$5=73, $B58-R$5=1, $B58-R$5&lt;0),"",ROUND(($B58-R$5)*'수학 표준점수 테이블'!$H$10+R$5*'수학 표준점수 테이블'!$H$13+'수학 표준점수 테이블'!$H$16,0))</f>
        <v>104</v>
      </c>
      <c r="S58" s="104">
        <f>IF(OR($B58-S$5&gt;74, $B58-S$5=73, $B58-S$5=1, $B58-S$5&lt;0),"",ROUND(($B58-S$5)*'수학 표준점수 테이블'!$H$10+S$5*'수학 표준점수 테이블'!$H$13+'수학 표준점수 테이블'!$H$16,0))</f>
        <v>104</v>
      </c>
      <c r="T58" s="104">
        <f>IF(OR($B58-T$5&gt;74, $B58-T$5=73, $B58-T$5=1, $B58-T$5&lt;0),"",ROUND(($B58-T$5)*'수학 표준점수 테이블'!$H$10+T$5*'수학 표준점수 테이블'!$H$13+'수학 표준점수 테이블'!$H$16,0))</f>
        <v>104</v>
      </c>
      <c r="U58" s="104">
        <f>IF(OR($B58-U$5&gt;74, $B58-U$5=73, $B58-U$5=1, $B58-U$5&lt;0),"",ROUND(($B58-U$5)*'수학 표준점수 테이블'!$H$10+U$5*'수학 표준점수 테이블'!$H$13+'수학 표준점수 테이블'!$H$16,0))</f>
        <v>103</v>
      </c>
      <c r="V58" s="104">
        <f>IF(OR($B58-V$5&gt;74, $B58-V$5=73, $B58-V$5=1, $B58-V$5&lt;0),"",ROUND(($B58-V$5)*'수학 표준점수 테이블'!$H$10+V$5*'수학 표준점수 테이블'!$H$13+'수학 표준점수 테이블'!$H$16,0))</f>
        <v>103</v>
      </c>
      <c r="W58" s="104">
        <f>IF(OR($B58-W$5&gt;74, $B58-W$5=73, $B58-W$5=1, $B58-W$5&lt;0),"",ROUND(($B58-W$5)*'수학 표준점수 테이블'!$H$10+W$5*'수학 표준점수 테이블'!$H$13+'수학 표준점수 테이블'!$H$16,0))</f>
        <v>103</v>
      </c>
      <c r="X58" s="104">
        <f>IF(OR($B58-X$5&gt;74, $B58-X$5=73, $B58-X$5=1, $B58-X$5&lt;0),"",ROUND(($B58-X$5)*'수학 표준점수 테이블'!$H$10+X$5*'수학 표준점수 테이블'!$H$13+'수학 표준점수 테이블'!$H$16,0))</f>
        <v>103</v>
      </c>
      <c r="Y58" s="104">
        <f>IF(OR($B58-Y$5&gt;74, $B58-Y$5=73, $B58-Y$5=1, $B58-Y$5&lt;0),"",ROUND(($B58-Y$5)*'수학 표준점수 테이블'!$H$10+Y$5*'수학 표준점수 테이블'!$H$13+'수학 표준점수 테이블'!$H$16,0))</f>
        <v>103</v>
      </c>
      <c r="Z58" s="104">
        <f>IF(OR($B58-Z$5&gt;74, $B58-Z$5=73, $B58-Z$5=1, $B58-Z$5&lt;0),"",ROUND(($B58-Z$5)*'수학 표준점수 테이블'!$H$10+Z$5*'수학 표준점수 테이블'!$H$13+'수학 표준점수 테이블'!$H$16,0))</f>
        <v>103</v>
      </c>
      <c r="AA58" s="111">
        <f>IF(OR($B58-AA$5&gt;74, $B58-AA$5=73, $B58-AA$5=1, $B58-AA$5&lt;0),"",ROUND(($B58-AA$5)*'수학 표준점수 테이블'!$H$10+AA$5*'수학 표준점수 테이블'!$H$13+'수학 표준점수 테이블'!$H$16,0))</f>
        <v>103</v>
      </c>
      <c r="AB58" s="34"/>
      <c r="AC58" s="34">
        <f t="shared" si="6"/>
        <v>103</v>
      </c>
      <c r="AD58" s="34">
        <f t="shared" si="7"/>
        <v>105</v>
      </c>
      <c r="AE58" s="37" t="str">
        <f t="shared" si="8"/>
        <v>103 ~ 105</v>
      </c>
      <c r="AF58" s="37">
        <f t="shared" si="4"/>
        <v>5</v>
      </c>
      <c r="AG58" s="37">
        <f t="shared" si="4"/>
        <v>5</v>
      </c>
      <c r="AH58" s="37">
        <f t="shared" si="5"/>
        <v>5</v>
      </c>
      <c r="AI58" s="194" t="str">
        <f t="shared" si="0"/>
        <v>5등급</v>
      </c>
      <c r="AJ58" s="32" t="e">
        <f>IF(AC58=AD58,VLOOKUP(AE58,'인원 입력 기능'!$B$5:$F$102,6,0), VLOOKUP(AC58,'인원 입력 기능'!$B$5:$F$102,6,0)&amp;" ~ "&amp;VLOOKUP(AD58,'인원 입력 기능'!$B$5:$F$102,6,0))</f>
        <v>#REF!</v>
      </c>
    </row>
    <row r="59" spans="1:36">
      <c r="A59" s="16"/>
      <c r="B59" s="190">
        <v>47</v>
      </c>
      <c r="C59" s="116">
        <f>IF(OR($B59-C$5&gt;74, $B59-C$5=73, $B59-C$5=1, $B59-C$5&lt;0),"",ROUND(($B59-C$5)*'수학 표준점수 테이블'!$H$10+C$5*'수학 표준점수 테이블'!$H$13+'수학 표준점수 테이블'!$H$16,0))</f>
        <v>104</v>
      </c>
      <c r="D59" s="104">
        <f>IF(OR($B59-D$5&gt;74, $B59-D$5=73, $B59-D$5=1, $B59-D$5&lt;0),"",ROUND(($B59-D$5)*'수학 표준점수 테이블'!$H$10+D$5*'수학 표준점수 테이블'!$H$13+'수학 표준점수 테이블'!$H$16,0))</f>
        <v>104</v>
      </c>
      <c r="E59" s="104">
        <f>IF(OR($B59-E$5&gt;74, $B59-E$5=73, $B59-E$5=1, $B59-E$5&lt;0),"",ROUND(($B59-E$5)*'수학 표준점수 테이블'!$H$10+E$5*'수학 표준점수 테이블'!$H$13+'수학 표준점수 테이블'!$H$16,0))</f>
        <v>104</v>
      </c>
      <c r="F59" s="104">
        <f>IF(OR($B59-F$5&gt;74, $B59-F$5=73, $B59-F$5=1, $B59-F$5&lt;0),"",ROUND(($B59-F$5)*'수학 표준점수 테이블'!$H$10+F$5*'수학 표준점수 테이블'!$H$13+'수학 표준점수 테이블'!$H$16,0))</f>
        <v>104</v>
      </c>
      <c r="G59" s="104">
        <f>IF(OR($B59-G$5&gt;74, $B59-G$5=73, $B59-G$5=1, $B59-G$5&lt;0),"",ROUND(($B59-G$5)*'수학 표준점수 테이블'!$H$10+G$5*'수학 표준점수 테이블'!$H$13+'수학 표준점수 테이블'!$H$16,0))</f>
        <v>104</v>
      </c>
      <c r="H59" s="104">
        <f>IF(OR($B59-H$5&gt;74, $B59-H$5=73, $B59-H$5=1, $B59-H$5&lt;0),"",ROUND(($B59-H$5)*'수학 표준점수 테이블'!$H$10+H$5*'수학 표준점수 테이블'!$H$13+'수학 표준점수 테이블'!$H$16,0))</f>
        <v>104</v>
      </c>
      <c r="I59" s="104">
        <f>IF(OR($B59-I$5&gt;74, $B59-I$5=73, $B59-I$5=1, $B59-I$5&lt;0),"",ROUND(($B59-I$5)*'수학 표준점수 테이블'!$H$10+I$5*'수학 표준점수 테이블'!$H$13+'수학 표준점수 테이블'!$H$16,0))</f>
        <v>104</v>
      </c>
      <c r="J59" s="104">
        <f>IF(OR($B59-J$5&gt;74, $B59-J$5=73, $B59-J$5=1, $B59-J$5&lt;0),"",ROUND(($B59-J$5)*'수학 표준점수 테이블'!$H$10+J$5*'수학 표준점수 테이블'!$H$13+'수학 표준점수 테이블'!$H$16,0))</f>
        <v>104</v>
      </c>
      <c r="K59" s="104">
        <f>IF(OR($B59-K$5&gt;74, $B59-K$5=73, $B59-K$5=1, $B59-K$5&lt;0),"",ROUND(($B59-K$5)*'수학 표준점수 테이블'!$H$10+K$5*'수학 표준점수 테이블'!$H$13+'수학 표준점수 테이블'!$H$16,0))</f>
        <v>104</v>
      </c>
      <c r="L59" s="104">
        <f>IF(OR($B59-L$5&gt;74, $B59-L$5=73, $B59-L$5=1, $B59-L$5&lt;0),"",ROUND(($B59-L$5)*'수학 표준점수 테이블'!$H$10+L$5*'수학 표준점수 테이블'!$H$13+'수학 표준점수 테이블'!$H$16,0))</f>
        <v>103</v>
      </c>
      <c r="M59" s="104">
        <f>IF(OR($B59-M$5&gt;74, $B59-M$5=73, $B59-M$5=1, $B59-M$5&lt;0),"",ROUND(($B59-M$5)*'수학 표준점수 테이블'!$H$10+M$5*'수학 표준점수 테이블'!$H$13+'수학 표준점수 테이블'!$H$16,0))</f>
        <v>103</v>
      </c>
      <c r="N59" s="104">
        <f>IF(OR($B59-N$5&gt;74, $B59-N$5=73, $B59-N$5=1, $B59-N$5&lt;0),"",ROUND(($B59-N$5)*'수학 표준점수 테이블'!$H$10+N$5*'수학 표준점수 테이블'!$H$13+'수학 표준점수 테이블'!$H$16,0))</f>
        <v>103</v>
      </c>
      <c r="O59" s="104">
        <f>IF(OR($B59-O$5&gt;74, $B59-O$5=73, $B59-O$5=1, $B59-O$5&lt;0),"",ROUND(($B59-O$5)*'수학 표준점수 테이블'!$H$10+O$5*'수학 표준점수 테이블'!$H$13+'수학 표준점수 테이블'!$H$16,0))</f>
        <v>103</v>
      </c>
      <c r="P59" s="104">
        <f>IF(OR($B59-P$5&gt;74, $B59-P$5=73, $B59-P$5=1, $B59-P$5&lt;0),"",ROUND(($B59-P$5)*'수학 표준점수 테이블'!$H$10+P$5*'수학 표준점수 테이블'!$H$13+'수학 표준점수 테이블'!$H$16,0))</f>
        <v>103</v>
      </c>
      <c r="Q59" s="104">
        <f>IF(OR($B59-Q$5&gt;74, $B59-Q$5=73, $B59-Q$5=1, $B59-Q$5&lt;0),"",ROUND(($B59-Q$5)*'수학 표준점수 테이블'!$H$10+Q$5*'수학 표준점수 테이블'!$H$13+'수학 표준점수 테이블'!$H$16,0))</f>
        <v>103</v>
      </c>
      <c r="R59" s="104">
        <f>IF(OR($B59-R$5&gt;74, $B59-R$5=73, $B59-R$5=1, $B59-R$5&lt;0),"",ROUND(($B59-R$5)*'수학 표준점수 테이블'!$H$10+R$5*'수학 표준점수 테이블'!$H$13+'수학 표준점수 테이블'!$H$16,0))</f>
        <v>103</v>
      </c>
      <c r="S59" s="104">
        <f>IF(OR($B59-S$5&gt;74, $B59-S$5=73, $B59-S$5=1, $B59-S$5&lt;0),"",ROUND(($B59-S$5)*'수학 표준점수 테이블'!$H$10+S$5*'수학 표준점수 테이블'!$H$13+'수학 표준점수 테이블'!$H$16,0))</f>
        <v>103</v>
      </c>
      <c r="T59" s="104">
        <f>IF(OR($B59-T$5&gt;74, $B59-T$5=73, $B59-T$5=1, $B59-T$5&lt;0),"",ROUND(($B59-T$5)*'수학 표준점수 테이블'!$H$10+T$5*'수학 표준점수 테이블'!$H$13+'수학 표준점수 테이블'!$H$16,0))</f>
        <v>103</v>
      </c>
      <c r="U59" s="104">
        <f>IF(OR($B59-U$5&gt;74, $B59-U$5=73, $B59-U$5=1, $B59-U$5&lt;0),"",ROUND(($B59-U$5)*'수학 표준점수 테이블'!$H$10+U$5*'수학 표준점수 테이블'!$H$13+'수학 표준점수 테이블'!$H$16,0))</f>
        <v>103</v>
      </c>
      <c r="V59" s="104">
        <f>IF(OR($B59-V$5&gt;74, $B59-V$5=73, $B59-V$5=1, $B59-V$5&lt;0),"",ROUND(($B59-V$5)*'수학 표준점수 테이블'!$H$10+V$5*'수학 표준점수 테이블'!$H$13+'수학 표준점수 테이블'!$H$16,0))</f>
        <v>103</v>
      </c>
      <c r="W59" s="104">
        <f>IF(OR($B59-W$5&gt;74, $B59-W$5=73, $B59-W$5=1, $B59-W$5&lt;0),"",ROUND(($B59-W$5)*'수학 표준점수 테이블'!$H$10+W$5*'수학 표준점수 테이블'!$H$13+'수학 표준점수 테이블'!$H$16,0))</f>
        <v>103</v>
      </c>
      <c r="X59" s="104">
        <f>IF(OR($B59-X$5&gt;74, $B59-X$5=73, $B59-X$5=1, $B59-X$5&lt;0),"",ROUND(($B59-X$5)*'수학 표준점수 테이블'!$H$10+X$5*'수학 표준점수 테이블'!$H$13+'수학 표준점수 테이블'!$H$16,0))</f>
        <v>102</v>
      </c>
      <c r="Y59" s="104">
        <f>IF(OR($B59-Y$5&gt;74, $B59-Y$5=73, $B59-Y$5=1, $B59-Y$5&lt;0),"",ROUND(($B59-Y$5)*'수학 표준점수 테이블'!$H$10+Y$5*'수학 표준점수 테이블'!$H$13+'수학 표준점수 테이블'!$H$16,0))</f>
        <v>102</v>
      </c>
      <c r="Z59" s="104">
        <f>IF(OR($B59-Z$5&gt;74, $B59-Z$5=73, $B59-Z$5=1, $B59-Z$5&lt;0),"",ROUND(($B59-Z$5)*'수학 표준점수 테이블'!$H$10+Z$5*'수학 표준점수 테이블'!$H$13+'수학 표준점수 테이블'!$H$16,0))</f>
        <v>102</v>
      </c>
      <c r="AA59" s="111">
        <f>IF(OR($B59-AA$5&gt;74, $B59-AA$5=73, $B59-AA$5=1, $B59-AA$5&lt;0),"",ROUND(($B59-AA$5)*'수학 표준점수 테이블'!$H$10+AA$5*'수학 표준점수 테이블'!$H$13+'수학 표준점수 테이블'!$H$16,0))</f>
        <v>102</v>
      </c>
      <c r="AB59" s="34"/>
      <c r="AC59" s="34">
        <f t="shared" si="6"/>
        <v>102</v>
      </c>
      <c r="AD59" s="34">
        <f t="shared" si="7"/>
        <v>104</v>
      </c>
      <c r="AE59" s="37" t="str">
        <f t="shared" si="8"/>
        <v>102 ~ 104</v>
      </c>
      <c r="AF59" s="37">
        <f t="shared" si="4"/>
        <v>5</v>
      </c>
      <c r="AG59" s="37">
        <f t="shared" si="4"/>
        <v>5</v>
      </c>
      <c r="AH59" s="37">
        <f t="shared" si="5"/>
        <v>5</v>
      </c>
      <c r="AI59" s="194" t="str">
        <f t="shared" si="0"/>
        <v>5등급</v>
      </c>
      <c r="AJ59" s="32" t="e">
        <f>IF(AC59=AD59,VLOOKUP(AE59,'인원 입력 기능'!$B$5:$F$102,6,0), VLOOKUP(AC59,'인원 입력 기능'!$B$5:$F$102,6,0)&amp;" ~ "&amp;VLOOKUP(AD59,'인원 입력 기능'!$B$5:$F$102,6,0))</f>
        <v>#REF!</v>
      </c>
    </row>
    <row r="60" spans="1:36">
      <c r="A60" s="16"/>
      <c r="B60" s="190">
        <v>46</v>
      </c>
      <c r="C60" s="116">
        <f>IF(OR($B60-C$5&gt;74, $B60-C$5=73, $B60-C$5=1, $B60-C$5&lt;0),"",ROUND(($B60-C$5)*'수학 표준점수 테이블'!$H$10+C$5*'수학 표준점수 테이블'!$H$13+'수학 표준점수 테이블'!$H$16,0))</f>
        <v>104</v>
      </c>
      <c r="D60" s="104">
        <f>IF(OR($B60-D$5&gt;74, $B60-D$5=73, $B60-D$5=1, $B60-D$5&lt;0),"",ROUND(($B60-D$5)*'수학 표준점수 테이블'!$H$10+D$5*'수학 표준점수 테이블'!$H$13+'수학 표준점수 테이블'!$H$16,0))</f>
        <v>103</v>
      </c>
      <c r="E60" s="104">
        <f>IF(OR($B60-E$5&gt;74, $B60-E$5=73, $B60-E$5=1, $B60-E$5&lt;0),"",ROUND(($B60-E$5)*'수학 표준점수 테이블'!$H$10+E$5*'수학 표준점수 테이블'!$H$13+'수학 표준점수 테이블'!$H$16,0))</f>
        <v>103</v>
      </c>
      <c r="F60" s="104">
        <f>IF(OR($B60-F$5&gt;74, $B60-F$5=73, $B60-F$5=1, $B60-F$5&lt;0),"",ROUND(($B60-F$5)*'수학 표준점수 테이블'!$H$10+F$5*'수학 표준점수 테이블'!$H$13+'수학 표준점수 테이블'!$H$16,0))</f>
        <v>103</v>
      </c>
      <c r="G60" s="104">
        <f>IF(OR($B60-G$5&gt;74, $B60-G$5=73, $B60-G$5=1, $B60-G$5&lt;0),"",ROUND(($B60-G$5)*'수학 표준점수 테이블'!$H$10+G$5*'수학 표준점수 테이블'!$H$13+'수학 표준점수 테이블'!$H$16,0))</f>
        <v>103</v>
      </c>
      <c r="H60" s="104">
        <f>IF(OR($B60-H$5&gt;74, $B60-H$5=73, $B60-H$5=1, $B60-H$5&lt;0),"",ROUND(($B60-H$5)*'수학 표준점수 테이블'!$H$10+H$5*'수학 표준점수 테이블'!$H$13+'수학 표준점수 테이블'!$H$16,0))</f>
        <v>103</v>
      </c>
      <c r="I60" s="104">
        <f>IF(OR($B60-I$5&gt;74, $B60-I$5=73, $B60-I$5=1, $B60-I$5&lt;0),"",ROUND(($B60-I$5)*'수학 표준점수 테이블'!$H$10+I$5*'수학 표준점수 테이블'!$H$13+'수학 표준점수 테이블'!$H$16,0))</f>
        <v>103</v>
      </c>
      <c r="J60" s="104">
        <f>IF(OR($B60-J$5&gt;74, $B60-J$5=73, $B60-J$5=1, $B60-J$5&lt;0),"",ROUND(($B60-J$5)*'수학 표준점수 테이블'!$H$10+J$5*'수학 표준점수 테이블'!$H$13+'수학 표준점수 테이블'!$H$16,0))</f>
        <v>103</v>
      </c>
      <c r="K60" s="104">
        <f>IF(OR($B60-K$5&gt;74, $B60-K$5=73, $B60-K$5=1, $B60-K$5&lt;0),"",ROUND(($B60-K$5)*'수학 표준점수 테이블'!$H$10+K$5*'수학 표준점수 테이블'!$H$13+'수학 표준점수 테이블'!$H$16,0))</f>
        <v>103</v>
      </c>
      <c r="L60" s="104">
        <f>IF(OR($B60-L$5&gt;74, $B60-L$5=73, $B60-L$5=1, $B60-L$5&lt;0),"",ROUND(($B60-L$5)*'수학 표준점수 테이블'!$H$10+L$5*'수학 표준점수 테이블'!$H$13+'수학 표준점수 테이블'!$H$16,0))</f>
        <v>103</v>
      </c>
      <c r="M60" s="104">
        <f>IF(OR($B60-M$5&gt;74, $B60-M$5=73, $B60-M$5=1, $B60-M$5&lt;0),"",ROUND(($B60-M$5)*'수학 표준점수 테이블'!$H$10+M$5*'수학 표준점수 테이블'!$H$13+'수학 표준점수 테이블'!$H$16,0))</f>
        <v>103</v>
      </c>
      <c r="N60" s="104">
        <f>IF(OR($B60-N$5&gt;74, $B60-N$5=73, $B60-N$5=1, $B60-N$5&lt;0),"",ROUND(($B60-N$5)*'수학 표준점수 테이블'!$H$10+N$5*'수학 표준점수 테이블'!$H$13+'수학 표준점수 테이블'!$H$16,0))</f>
        <v>102</v>
      </c>
      <c r="O60" s="104">
        <f>IF(OR($B60-O$5&gt;74, $B60-O$5=73, $B60-O$5=1, $B60-O$5&lt;0),"",ROUND(($B60-O$5)*'수학 표준점수 테이블'!$H$10+O$5*'수학 표준점수 테이블'!$H$13+'수학 표준점수 테이블'!$H$16,0))</f>
        <v>102</v>
      </c>
      <c r="P60" s="104">
        <f>IF(OR($B60-P$5&gt;74, $B60-P$5=73, $B60-P$5=1, $B60-P$5&lt;0),"",ROUND(($B60-P$5)*'수학 표준점수 테이블'!$H$10+P$5*'수학 표준점수 테이블'!$H$13+'수학 표준점수 테이블'!$H$16,0))</f>
        <v>102</v>
      </c>
      <c r="Q60" s="104">
        <f>IF(OR($B60-Q$5&gt;74, $B60-Q$5=73, $B60-Q$5=1, $B60-Q$5&lt;0),"",ROUND(($B60-Q$5)*'수학 표준점수 테이블'!$H$10+Q$5*'수학 표준점수 테이블'!$H$13+'수학 표준점수 테이블'!$H$16,0))</f>
        <v>102</v>
      </c>
      <c r="R60" s="104">
        <f>IF(OR($B60-R$5&gt;74, $B60-R$5=73, $B60-R$5=1, $B60-R$5&lt;0),"",ROUND(($B60-R$5)*'수학 표준점수 테이블'!$H$10+R$5*'수학 표준점수 테이블'!$H$13+'수학 표준점수 테이블'!$H$16,0))</f>
        <v>102</v>
      </c>
      <c r="S60" s="104">
        <f>IF(OR($B60-S$5&gt;74, $B60-S$5=73, $B60-S$5=1, $B60-S$5&lt;0),"",ROUND(($B60-S$5)*'수학 표준점수 테이블'!$H$10+S$5*'수학 표준점수 테이블'!$H$13+'수학 표준점수 테이블'!$H$16,0))</f>
        <v>102</v>
      </c>
      <c r="T60" s="104">
        <f>IF(OR($B60-T$5&gt;74, $B60-T$5=73, $B60-T$5=1, $B60-T$5&lt;0),"",ROUND(($B60-T$5)*'수학 표준점수 테이블'!$H$10+T$5*'수학 표준점수 테이블'!$H$13+'수학 표준점수 테이블'!$H$16,0))</f>
        <v>102</v>
      </c>
      <c r="U60" s="104">
        <f>IF(OR($B60-U$5&gt;74, $B60-U$5=73, $B60-U$5=1, $B60-U$5&lt;0),"",ROUND(($B60-U$5)*'수학 표준점수 테이블'!$H$10+U$5*'수학 표준점수 테이블'!$H$13+'수학 표준점수 테이블'!$H$16,0))</f>
        <v>102</v>
      </c>
      <c r="V60" s="104">
        <f>IF(OR($B60-V$5&gt;74, $B60-V$5=73, $B60-V$5=1, $B60-V$5&lt;0),"",ROUND(($B60-V$5)*'수학 표준점수 테이블'!$H$10+V$5*'수학 표준점수 테이블'!$H$13+'수학 표준점수 테이블'!$H$16,0))</f>
        <v>102</v>
      </c>
      <c r="W60" s="104">
        <f>IF(OR($B60-W$5&gt;74, $B60-W$5=73, $B60-W$5=1, $B60-W$5&lt;0),"",ROUND(($B60-W$5)*'수학 표준점수 테이블'!$H$10+W$5*'수학 표준점수 테이블'!$H$13+'수학 표준점수 테이블'!$H$16,0))</f>
        <v>102</v>
      </c>
      <c r="X60" s="104">
        <f>IF(OR($B60-X$5&gt;74, $B60-X$5=73, $B60-X$5=1, $B60-X$5&lt;0),"",ROUND(($B60-X$5)*'수학 표준점수 테이블'!$H$10+X$5*'수학 표준점수 테이블'!$H$13+'수학 표준점수 테이블'!$H$16,0))</f>
        <v>102</v>
      </c>
      <c r="Y60" s="104">
        <f>IF(OR($B60-Y$5&gt;74, $B60-Y$5=73, $B60-Y$5=1, $B60-Y$5&lt;0),"",ROUND(($B60-Y$5)*'수학 표준점수 테이블'!$H$10+Y$5*'수학 표준점수 테이블'!$H$13+'수학 표준점수 테이블'!$H$16,0))</f>
        <v>102</v>
      </c>
      <c r="Z60" s="104">
        <f>IF(OR($B60-Z$5&gt;74, $B60-Z$5=73, $B60-Z$5=1, $B60-Z$5&lt;0),"",ROUND(($B60-Z$5)*'수학 표준점수 테이블'!$H$10+Z$5*'수학 표준점수 테이블'!$H$13+'수학 표준점수 테이블'!$H$16,0))</f>
        <v>101</v>
      </c>
      <c r="AA60" s="111">
        <f>IF(OR($B60-AA$5&gt;74, $B60-AA$5=73, $B60-AA$5=1, $B60-AA$5&lt;0),"",ROUND(($B60-AA$5)*'수학 표준점수 테이블'!$H$10+AA$5*'수학 표준점수 테이블'!$H$13+'수학 표준점수 테이블'!$H$16,0))</f>
        <v>101</v>
      </c>
      <c r="AB60" s="34"/>
      <c r="AC60" s="34">
        <f t="shared" si="6"/>
        <v>101</v>
      </c>
      <c r="AD60" s="34">
        <f t="shared" si="7"/>
        <v>104</v>
      </c>
      <c r="AE60" s="37" t="str">
        <f t="shared" si="8"/>
        <v>101 ~ 104</v>
      </c>
      <c r="AF60" s="37">
        <f t="shared" si="4"/>
        <v>5</v>
      </c>
      <c r="AG60" s="37">
        <f t="shared" si="4"/>
        <v>5</v>
      </c>
      <c r="AH60" s="37">
        <f t="shared" si="5"/>
        <v>5</v>
      </c>
      <c r="AI60" s="194" t="str">
        <f t="shared" si="0"/>
        <v>5등급</v>
      </c>
      <c r="AJ60" s="32" t="e">
        <f>IF(AC60=AD60,VLOOKUP(AE60,'인원 입력 기능'!$B$5:$F$102,6,0), VLOOKUP(AC60,'인원 입력 기능'!$B$5:$F$102,6,0)&amp;" ~ "&amp;VLOOKUP(AD60,'인원 입력 기능'!$B$5:$F$102,6,0))</f>
        <v>#REF!</v>
      </c>
    </row>
    <row r="61" spans="1:36">
      <c r="A61" s="16"/>
      <c r="B61" s="190">
        <v>45</v>
      </c>
      <c r="C61" s="116">
        <f>IF(OR($B61-C$5&gt;74, $B61-C$5=73, $B61-C$5=1, $B61-C$5&lt;0),"",ROUND(($B61-C$5)*'수학 표준점수 테이블'!$H$10+C$5*'수학 표준점수 테이블'!$H$13+'수학 표준점수 테이블'!$H$16,0))</f>
        <v>103</v>
      </c>
      <c r="D61" s="104">
        <f>IF(OR($B61-D$5&gt;74, $B61-D$5=73, $B61-D$5=1, $B61-D$5&lt;0),"",ROUND(($B61-D$5)*'수학 표준점수 테이블'!$H$10+D$5*'수학 표준점수 테이블'!$H$13+'수학 표준점수 테이블'!$H$16,0))</f>
        <v>103</v>
      </c>
      <c r="E61" s="104">
        <f>IF(OR($B61-E$5&gt;74, $B61-E$5=73, $B61-E$5=1, $B61-E$5&lt;0),"",ROUND(($B61-E$5)*'수학 표준점수 테이블'!$H$10+E$5*'수학 표준점수 테이블'!$H$13+'수학 표준점수 테이블'!$H$16,0))</f>
        <v>102</v>
      </c>
      <c r="F61" s="104">
        <f>IF(OR($B61-F$5&gt;74, $B61-F$5=73, $B61-F$5=1, $B61-F$5&lt;0),"",ROUND(($B61-F$5)*'수학 표준점수 테이블'!$H$10+F$5*'수학 표준점수 테이블'!$H$13+'수학 표준점수 테이블'!$H$16,0))</f>
        <v>102</v>
      </c>
      <c r="G61" s="104">
        <f>IF(OR($B61-G$5&gt;74, $B61-G$5=73, $B61-G$5=1, $B61-G$5&lt;0),"",ROUND(($B61-G$5)*'수학 표준점수 테이블'!$H$10+G$5*'수학 표준점수 테이블'!$H$13+'수학 표준점수 테이블'!$H$16,0))</f>
        <v>102</v>
      </c>
      <c r="H61" s="104">
        <f>IF(OR($B61-H$5&gt;74, $B61-H$5=73, $B61-H$5=1, $B61-H$5&lt;0),"",ROUND(($B61-H$5)*'수학 표준점수 테이블'!$H$10+H$5*'수학 표준점수 테이블'!$H$13+'수학 표준점수 테이블'!$H$16,0))</f>
        <v>102</v>
      </c>
      <c r="I61" s="104">
        <f>IF(OR($B61-I$5&gt;74, $B61-I$5=73, $B61-I$5=1, $B61-I$5&lt;0),"",ROUND(($B61-I$5)*'수학 표준점수 테이블'!$H$10+I$5*'수학 표준점수 테이블'!$H$13+'수학 표준점수 테이블'!$H$16,0))</f>
        <v>102</v>
      </c>
      <c r="J61" s="104">
        <f>IF(OR($B61-J$5&gt;74, $B61-J$5=73, $B61-J$5=1, $B61-J$5&lt;0),"",ROUND(($B61-J$5)*'수학 표준점수 테이블'!$H$10+J$5*'수학 표준점수 테이블'!$H$13+'수학 표준점수 테이블'!$H$16,0))</f>
        <v>102</v>
      </c>
      <c r="K61" s="104">
        <f>IF(OR($B61-K$5&gt;74, $B61-K$5=73, $B61-K$5=1, $B61-K$5&lt;0),"",ROUND(($B61-K$5)*'수학 표준점수 테이블'!$H$10+K$5*'수학 표준점수 테이블'!$H$13+'수학 표준점수 테이블'!$H$16,0))</f>
        <v>102</v>
      </c>
      <c r="L61" s="104">
        <f>IF(OR($B61-L$5&gt;74, $B61-L$5=73, $B61-L$5=1, $B61-L$5&lt;0),"",ROUND(($B61-L$5)*'수학 표준점수 테이블'!$H$10+L$5*'수학 표준점수 테이블'!$H$13+'수학 표준점수 테이블'!$H$16,0))</f>
        <v>102</v>
      </c>
      <c r="M61" s="104">
        <f>IF(OR($B61-M$5&gt;74, $B61-M$5=73, $B61-M$5=1, $B61-M$5&lt;0),"",ROUND(($B61-M$5)*'수학 표준점수 테이블'!$H$10+M$5*'수학 표준점수 테이블'!$H$13+'수학 표준점수 테이블'!$H$16,0))</f>
        <v>102</v>
      </c>
      <c r="N61" s="104">
        <f>IF(OR($B61-N$5&gt;74, $B61-N$5=73, $B61-N$5=1, $B61-N$5&lt;0),"",ROUND(($B61-N$5)*'수학 표준점수 테이블'!$H$10+N$5*'수학 표준점수 테이블'!$H$13+'수학 표준점수 테이블'!$H$16,0))</f>
        <v>102</v>
      </c>
      <c r="O61" s="104">
        <f>IF(OR($B61-O$5&gt;74, $B61-O$5=73, $B61-O$5=1, $B61-O$5&lt;0),"",ROUND(($B61-O$5)*'수학 표준점수 테이블'!$H$10+O$5*'수학 표준점수 테이블'!$H$13+'수학 표준점수 테이블'!$H$16,0))</f>
        <v>102</v>
      </c>
      <c r="P61" s="104">
        <f>IF(OR($B61-P$5&gt;74, $B61-P$5=73, $B61-P$5=1, $B61-P$5&lt;0),"",ROUND(($B61-P$5)*'수학 표준점수 테이블'!$H$10+P$5*'수학 표준점수 테이블'!$H$13+'수학 표준점수 테이블'!$H$16,0))</f>
        <v>101</v>
      </c>
      <c r="Q61" s="104">
        <f>IF(OR($B61-Q$5&gt;74, $B61-Q$5=73, $B61-Q$5=1, $B61-Q$5&lt;0),"",ROUND(($B61-Q$5)*'수학 표준점수 테이블'!$H$10+Q$5*'수학 표준점수 테이블'!$H$13+'수학 표준점수 테이블'!$H$16,0))</f>
        <v>101</v>
      </c>
      <c r="R61" s="104">
        <f>IF(OR($B61-R$5&gt;74, $B61-R$5=73, $B61-R$5=1, $B61-R$5&lt;0),"",ROUND(($B61-R$5)*'수학 표준점수 테이블'!$H$10+R$5*'수학 표준점수 테이블'!$H$13+'수학 표준점수 테이블'!$H$16,0))</f>
        <v>101</v>
      </c>
      <c r="S61" s="104">
        <f>IF(OR($B61-S$5&gt;74, $B61-S$5=73, $B61-S$5=1, $B61-S$5&lt;0),"",ROUND(($B61-S$5)*'수학 표준점수 테이블'!$H$10+S$5*'수학 표준점수 테이블'!$H$13+'수학 표준점수 테이블'!$H$16,0))</f>
        <v>101</v>
      </c>
      <c r="T61" s="104">
        <f>IF(OR($B61-T$5&gt;74, $B61-T$5=73, $B61-T$5=1, $B61-T$5&lt;0),"",ROUND(($B61-T$5)*'수학 표준점수 테이블'!$H$10+T$5*'수학 표준점수 테이블'!$H$13+'수학 표준점수 테이블'!$H$16,0))</f>
        <v>101</v>
      </c>
      <c r="U61" s="104">
        <f>IF(OR($B61-U$5&gt;74, $B61-U$5=73, $B61-U$5=1, $B61-U$5&lt;0),"",ROUND(($B61-U$5)*'수학 표준점수 테이블'!$H$10+U$5*'수학 표준점수 테이블'!$H$13+'수학 표준점수 테이블'!$H$16,0))</f>
        <v>101</v>
      </c>
      <c r="V61" s="104">
        <f>IF(OR($B61-V$5&gt;74, $B61-V$5=73, $B61-V$5=1, $B61-V$5&lt;0),"",ROUND(($B61-V$5)*'수학 표준점수 테이블'!$H$10+V$5*'수학 표준점수 테이블'!$H$13+'수학 표준점수 테이블'!$H$16,0))</f>
        <v>101</v>
      </c>
      <c r="W61" s="104">
        <f>IF(OR($B61-W$5&gt;74, $B61-W$5=73, $B61-W$5=1, $B61-W$5&lt;0),"",ROUND(($B61-W$5)*'수학 표준점수 테이블'!$H$10+W$5*'수학 표준점수 테이블'!$H$13+'수학 표준점수 테이블'!$H$16,0))</f>
        <v>101</v>
      </c>
      <c r="X61" s="104">
        <f>IF(OR($B61-X$5&gt;74, $B61-X$5=73, $B61-X$5=1, $B61-X$5&lt;0),"",ROUND(($B61-X$5)*'수학 표준점수 테이블'!$H$10+X$5*'수학 표준점수 테이블'!$H$13+'수학 표준점수 테이블'!$H$16,0))</f>
        <v>101</v>
      </c>
      <c r="Y61" s="104">
        <f>IF(OR($B61-Y$5&gt;74, $B61-Y$5=73, $B61-Y$5=1, $B61-Y$5&lt;0),"",ROUND(($B61-Y$5)*'수학 표준점수 테이블'!$H$10+Y$5*'수학 표준점수 테이블'!$H$13+'수학 표준점수 테이블'!$H$16,0))</f>
        <v>101</v>
      </c>
      <c r="Z61" s="104">
        <f>IF(OR($B61-Z$5&gt;74, $B61-Z$5=73, $B61-Z$5=1, $B61-Z$5&lt;0),"",ROUND(($B61-Z$5)*'수학 표준점수 테이블'!$H$10+Z$5*'수학 표준점수 테이블'!$H$13+'수학 표준점수 테이블'!$H$16,0))</f>
        <v>101</v>
      </c>
      <c r="AA61" s="111">
        <f>IF(OR($B61-AA$5&gt;74, $B61-AA$5=73, $B61-AA$5=1, $B61-AA$5&lt;0),"",ROUND(($B61-AA$5)*'수학 표준점수 테이블'!$H$10+AA$5*'수학 표준점수 테이블'!$H$13+'수학 표준점수 테이블'!$H$16,0))</f>
        <v>100</v>
      </c>
      <c r="AB61" s="34"/>
      <c r="AC61" s="34">
        <f t="shared" si="6"/>
        <v>100</v>
      </c>
      <c r="AD61" s="34">
        <f t="shared" si="7"/>
        <v>103</v>
      </c>
      <c r="AE61" s="37" t="str">
        <f t="shared" si="8"/>
        <v>100 ~ 103</v>
      </c>
      <c r="AF61" s="37">
        <f t="shared" si="4"/>
        <v>5</v>
      </c>
      <c r="AG61" s="37">
        <f t="shared" si="4"/>
        <v>5</v>
      </c>
      <c r="AH61" s="37">
        <f t="shared" si="5"/>
        <v>5</v>
      </c>
      <c r="AI61" s="194" t="str">
        <f t="shared" si="0"/>
        <v>5등급</v>
      </c>
      <c r="AJ61" s="32" t="e">
        <f>IF(AC61=AD61,VLOOKUP(AE61,'인원 입력 기능'!$B$5:$F$102,6,0), VLOOKUP(AC61,'인원 입력 기능'!$B$5:$F$102,6,0)&amp;" ~ "&amp;VLOOKUP(AD61,'인원 입력 기능'!$B$5:$F$102,6,0))</f>
        <v>#REF!</v>
      </c>
    </row>
    <row r="62" spans="1:36">
      <c r="A62" s="16"/>
      <c r="B62" s="191">
        <v>44</v>
      </c>
      <c r="C62" s="117">
        <f>IF(OR($B62-C$5&gt;74, $B62-C$5=73, $B62-C$5=1, $B62-C$5&lt;0),"",ROUND(($B62-C$5)*'수학 표준점수 테이블'!$H$10+C$5*'수학 표준점수 테이블'!$H$13+'수학 표준점수 테이블'!$H$16,0))</f>
        <v>102</v>
      </c>
      <c r="D62" s="105">
        <f>IF(OR($B62-D$5&gt;74, $B62-D$5=73, $B62-D$5=1, $B62-D$5&lt;0),"",ROUND(($B62-D$5)*'수학 표준점수 테이블'!$H$10+D$5*'수학 표준점수 테이블'!$H$13+'수학 표준점수 테이블'!$H$16,0))</f>
        <v>102</v>
      </c>
      <c r="E62" s="105">
        <f>IF(OR($B62-E$5&gt;74, $B62-E$5=73, $B62-E$5=1, $B62-E$5&lt;0),"",ROUND(($B62-E$5)*'수학 표준점수 테이블'!$H$10+E$5*'수학 표준점수 테이블'!$H$13+'수학 표준점수 테이블'!$H$16,0))</f>
        <v>102</v>
      </c>
      <c r="F62" s="105">
        <f>IF(OR($B62-F$5&gt;74, $B62-F$5=73, $B62-F$5=1, $B62-F$5&lt;0),"",ROUND(($B62-F$5)*'수학 표준점수 테이블'!$H$10+F$5*'수학 표준점수 테이블'!$H$13+'수학 표준점수 테이블'!$H$16,0))</f>
        <v>102</v>
      </c>
      <c r="G62" s="105">
        <f>IF(OR($B62-G$5&gt;74, $B62-G$5=73, $B62-G$5=1, $B62-G$5&lt;0),"",ROUND(($B62-G$5)*'수학 표준점수 테이블'!$H$10+G$5*'수학 표준점수 테이블'!$H$13+'수학 표준점수 테이블'!$H$16,0))</f>
        <v>101</v>
      </c>
      <c r="H62" s="105">
        <f>IF(OR($B62-H$5&gt;74, $B62-H$5=73, $B62-H$5=1, $B62-H$5&lt;0),"",ROUND(($B62-H$5)*'수학 표준점수 테이블'!$H$10+H$5*'수학 표준점수 테이블'!$H$13+'수학 표준점수 테이블'!$H$16,0))</f>
        <v>101</v>
      </c>
      <c r="I62" s="105">
        <f>IF(OR($B62-I$5&gt;74, $B62-I$5=73, $B62-I$5=1, $B62-I$5&lt;0),"",ROUND(($B62-I$5)*'수학 표준점수 테이블'!$H$10+I$5*'수학 표준점수 테이블'!$H$13+'수학 표준점수 테이블'!$H$16,0))</f>
        <v>101</v>
      </c>
      <c r="J62" s="105">
        <f>IF(OR($B62-J$5&gt;74, $B62-J$5=73, $B62-J$5=1, $B62-J$5&lt;0),"",ROUND(($B62-J$5)*'수학 표준점수 테이블'!$H$10+J$5*'수학 표준점수 테이블'!$H$13+'수학 표준점수 테이블'!$H$16,0))</f>
        <v>101</v>
      </c>
      <c r="K62" s="105">
        <f>IF(OR($B62-K$5&gt;74, $B62-K$5=73, $B62-K$5=1, $B62-K$5&lt;0),"",ROUND(($B62-K$5)*'수학 표준점수 테이블'!$H$10+K$5*'수학 표준점수 테이블'!$H$13+'수학 표준점수 테이블'!$H$16,0))</f>
        <v>101</v>
      </c>
      <c r="L62" s="105">
        <f>IF(OR($B62-L$5&gt;74, $B62-L$5=73, $B62-L$5=1, $B62-L$5&lt;0),"",ROUND(($B62-L$5)*'수학 표준점수 테이블'!$H$10+L$5*'수학 표준점수 테이블'!$H$13+'수학 표준점수 테이블'!$H$16,0))</f>
        <v>101</v>
      </c>
      <c r="M62" s="105">
        <f>IF(OR($B62-M$5&gt;74, $B62-M$5=73, $B62-M$5=1, $B62-M$5&lt;0),"",ROUND(($B62-M$5)*'수학 표준점수 테이블'!$H$10+M$5*'수학 표준점수 테이블'!$H$13+'수학 표준점수 테이블'!$H$16,0))</f>
        <v>101</v>
      </c>
      <c r="N62" s="105">
        <f>IF(OR($B62-N$5&gt;74, $B62-N$5=73, $B62-N$5=1, $B62-N$5&lt;0),"",ROUND(($B62-N$5)*'수학 표준점수 테이블'!$H$10+N$5*'수학 표준점수 테이블'!$H$13+'수학 표준점수 테이블'!$H$16,0))</f>
        <v>101</v>
      </c>
      <c r="O62" s="105">
        <f>IF(OR($B62-O$5&gt;74, $B62-O$5=73, $B62-O$5=1, $B62-O$5&lt;0),"",ROUND(($B62-O$5)*'수학 표준점수 테이블'!$H$10+O$5*'수학 표준점수 테이블'!$H$13+'수학 표준점수 테이블'!$H$16,0))</f>
        <v>101</v>
      </c>
      <c r="P62" s="105">
        <f>IF(OR($B62-P$5&gt;74, $B62-P$5=73, $B62-P$5=1, $B62-P$5&lt;0),"",ROUND(($B62-P$5)*'수학 표준점수 테이블'!$H$10+P$5*'수학 표준점수 테이블'!$H$13+'수학 표준점수 테이블'!$H$16,0))</f>
        <v>101</v>
      </c>
      <c r="Q62" s="105">
        <f>IF(OR($B62-Q$5&gt;74, $B62-Q$5=73, $B62-Q$5=1, $B62-Q$5&lt;0),"",ROUND(($B62-Q$5)*'수학 표준점수 테이블'!$H$10+Q$5*'수학 표준점수 테이블'!$H$13+'수학 표준점수 테이블'!$H$16,0))</f>
        <v>101</v>
      </c>
      <c r="R62" s="105">
        <f>IF(OR($B62-R$5&gt;74, $B62-R$5=73, $B62-R$5=1, $B62-R$5&lt;0),"",ROUND(($B62-R$5)*'수학 표준점수 테이블'!$H$10+R$5*'수학 표준점수 테이블'!$H$13+'수학 표준점수 테이블'!$H$16,0))</f>
        <v>101</v>
      </c>
      <c r="S62" s="105">
        <f>IF(OR($B62-S$5&gt;74, $B62-S$5=73, $B62-S$5=1, $B62-S$5&lt;0),"",ROUND(($B62-S$5)*'수학 표준점수 테이블'!$H$10+S$5*'수학 표준점수 테이블'!$H$13+'수학 표준점수 테이블'!$H$16,0))</f>
        <v>100</v>
      </c>
      <c r="T62" s="105">
        <f>IF(OR($B62-T$5&gt;74, $B62-T$5=73, $B62-T$5=1, $B62-T$5&lt;0),"",ROUND(($B62-T$5)*'수학 표준점수 테이블'!$H$10+T$5*'수학 표준점수 테이블'!$H$13+'수학 표준점수 테이블'!$H$16,0))</f>
        <v>100</v>
      </c>
      <c r="U62" s="105">
        <f>IF(OR($B62-U$5&gt;74, $B62-U$5=73, $B62-U$5=1, $B62-U$5&lt;0),"",ROUND(($B62-U$5)*'수학 표준점수 테이블'!$H$10+U$5*'수학 표준점수 테이블'!$H$13+'수학 표준점수 테이블'!$H$16,0))</f>
        <v>100</v>
      </c>
      <c r="V62" s="105">
        <f>IF(OR($B62-V$5&gt;74, $B62-V$5=73, $B62-V$5=1, $B62-V$5&lt;0),"",ROUND(($B62-V$5)*'수학 표준점수 테이블'!$H$10+V$5*'수학 표준점수 테이블'!$H$13+'수학 표준점수 테이블'!$H$16,0))</f>
        <v>100</v>
      </c>
      <c r="W62" s="105">
        <f>IF(OR($B62-W$5&gt;74, $B62-W$5=73, $B62-W$5=1, $B62-W$5&lt;0),"",ROUND(($B62-W$5)*'수학 표준점수 테이블'!$H$10+W$5*'수학 표준점수 테이블'!$H$13+'수학 표준점수 테이블'!$H$16,0))</f>
        <v>100</v>
      </c>
      <c r="X62" s="105">
        <f>IF(OR($B62-X$5&gt;74, $B62-X$5=73, $B62-X$5=1, $B62-X$5&lt;0),"",ROUND(($B62-X$5)*'수학 표준점수 테이블'!$H$10+X$5*'수학 표준점수 테이블'!$H$13+'수학 표준점수 테이블'!$H$16,0))</f>
        <v>100</v>
      </c>
      <c r="Y62" s="105">
        <f>IF(OR($B62-Y$5&gt;74, $B62-Y$5=73, $B62-Y$5=1, $B62-Y$5&lt;0),"",ROUND(($B62-Y$5)*'수학 표준점수 테이블'!$H$10+Y$5*'수학 표준점수 테이블'!$H$13+'수학 표준점수 테이블'!$H$16,0))</f>
        <v>100</v>
      </c>
      <c r="Z62" s="105">
        <f>IF(OR($B62-Z$5&gt;74, $B62-Z$5=73, $B62-Z$5=1, $B62-Z$5&lt;0),"",ROUND(($B62-Z$5)*'수학 표준점수 테이블'!$H$10+Z$5*'수학 표준점수 테이블'!$H$13+'수학 표준점수 테이블'!$H$16,0))</f>
        <v>100</v>
      </c>
      <c r="AA62" s="112">
        <f>IF(OR($B62-AA$5&gt;74, $B62-AA$5=73, $B62-AA$5=1, $B62-AA$5&lt;0),"",ROUND(($B62-AA$5)*'수학 표준점수 테이블'!$H$10+AA$5*'수학 표준점수 테이블'!$H$13+'수학 표준점수 테이블'!$H$16,0))</f>
        <v>100</v>
      </c>
      <c r="AB62" s="34"/>
      <c r="AC62" s="34">
        <f t="shared" si="6"/>
        <v>100</v>
      </c>
      <c r="AD62" s="34">
        <f t="shared" si="7"/>
        <v>102</v>
      </c>
      <c r="AE62" s="37" t="str">
        <f t="shared" si="8"/>
        <v>100 ~ 102</v>
      </c>
      <c r="AF62" s="37">
        <f t="shared" si="4"/>
        <v>5</v>
      </c>
      <c r="AG62" s="37">
        <f t="shared" si="4"/>
        <v>5</v>
      </c>
      <c r="AH62" s="37">
        <f t="shared" si="5"/>
        <v>5</v>
      </c>
      <c r="AI62" s="194" t="str">
        <f t="shared" si="0"/>
        <v>5등급</v>
      </c>
      <c r="AJ62" s="32" t="e">
        <f>IF(AC62=AD62,VLOOKUP(AE62,'인원 입력 기능'!$B$5:$F$102,6,0), VLOOKUP(AC62,'인원 입력 기능'!$B$5:$F$102,6,0)&amp;" ~ "&amp;VLOOKUP(AD62,'인원 입력 기능'!$B$5:$F$102,6,0))</f>
        <v>#REF!</v>
      </c>
    </row>
    <row r="63" spans="1:36">
      <c r="A63" s="16"/>
      <c r="B63" s="191">
        <v>43</v>
      </c>
      <c r="C63" s="117">
        <f>IF(OR($B63-C$5&gt;74, $B63-C$5=73, $B63-C$5=1, $B63-C$5&lt;0),"",ROUND(($B63-C$5)*'수학 표준점수 테이블'!$H$10+C$5*'수학 표준점수 테이블'!$H$13+'수학 표준점수 테이블'!$H$16,0))</f>
        <v>101</v>
      </c>
      <c r="D63" s="105">
        <f>IF(OR($B63-D$5&gt;74, $B63-D$5=73, $B63-D$5=1, $B63-D$5&lt;0),"",ROUND(($B63-D$5)*'수학 표준점수 테이블'!$H$10+D$5*'수학 표준점수 테이블'!$H$13+'수학 표준점수 테이블'!$H$16,0))</f>
        <v>101</v>
      </c>
      <c r="E63" s="105">
        <f>IF(OR($B63-E$5&gt;74, $B63-E$5=73, $B63-E$5=1, $B63-E$5&lt;0),"",ROUND(($B63-E$5)*'수학 표준점수 테이블'!$H$10+E$5*'수학 표준점수 테이블'!$H$13+'수학 표준점수 테이블'!$H$16,0))</f>
        <v>101</v>
      </c>
      <c r="F63" s="105">
        <f>IF(OR($B63-F$5&gt;74, $B63-F$5=73, $B63-F$5=1, $B63-F$5&lt;0),"",ROUND(($B63-F$5)*'수학 표준점수 테이블'!$H$10+F$5*'수학 표준점수 테이블'!$H$13+'수학 표준점수 테이블'!$H$16,0))</f>
        <v>101</v>
      </c>
      <c r="G63" s="105">
        <f>IF(OR($B63-G$5&gt;74, $B63-G$5=73, $B63-G$5=1, $B63-G$5&lt;0),"",ROUND(($B63-G$5)*'수학 표준점수 테이블'!$H$10+G$5*'수학 표준점수 테이블'!$H$13+'수학 표준점수 테이블'!$H$16,0))</f>
        <v>101</v>
      </c>
      <c r="H63" s="105">
        <f>IF(OR($B63-H$5&gt;74, $B63-H$5=73, $B63-H$5=1, $B63-H$5&lt;0),"",ROUND(($B63-H$5)*'수학 표준점수 테이블'!$H$10+H$5*'수학 표준점수 테이블'!$H$13+'수학 표준점수 테이블'!$H$16,0))</f>
        <v>101</v>
      </c>
      <c r="I63" s="105">
        <f>IF(OR($B63-I$5&gt;74, $B63-I$5=73, $B63-I$5=1, $B63-I$5&lt;0),"",ROUND(($B63-I$5)*'수학 표준점수 테이블'!$H$10+I$5*'수학 표준점수 테이블'!$H$13+'수학 표준점수 테이블'!$H$16,0))</f>
        <v>100</v>
      </c>
      <c r="J63" s="105">
        <f>IF(OR($B63-J$5&gt;74, $B63-J$5=73, $B63-J$5=1, $B63-J$5&lt;0),"",ROUND(($B63-J$5)*'수학 표준점수 테이블'!$H$10+J$5*'수학 표준점수 테이블'!$H$13+'수학 표준점수 테이블'!$H$16,0))</f>
        <v>100</v>
      </c>
      <c r="K63" s="105">
        <f>IF(OR($B63-K$5&gt;74, $B63-K$5=73, $B63-K$5=1, $B63-K$5&lt;0),"",ROUND(($B63-K$5)*'수학 표준점수 테이블'!$H$10+K$5*'수학 표준점수 테이블'!$H$13+'수학 표준점수 테이블'!$H$16,0))</f>
        <v>100</v>
      </c>
      <c r="L63" s="105">
        <f>IF(OR($B63-L$5&gt;74, $B63-L$5=73, $B63-L$5=1, $B63-L$5&lt;0),"",ROUND(($B63-L$5)*'수학 표준점수 테이블'!$H$10+L$5*'수학 표준점수 테이블'!$H$13+'수학 표준점수 테이블'!$H$16,0))</f>
        <v>100</v>
      </c>
      <c r="M63" s="105">
        <f>IF(OR($B63-M$5&gt;74, $B63-M$5=73, $B63-M$5=1, $B63-M$5&lt;0),"",ROUND(($B63-M$5)*'수학 표준점수 테이블'!$H$10+M$5*'수학 표준점수 테이블'!$H$13+'수학 표준점수 테이블'!$H$16,0))</f>
        <v>100</v>
      </c>
      <c r="N63" s="105">
        <f>IF(OR($B63-N$5&gt;74, $B63-N$5=73, $B63-N$5=1, $B63-N$5&lt;0),"",ROUND(($B63-N$5)*'수학 표준점수 테이블'!$H$10+N$5*'수학 표준점수 테이블'!$H$13+'수학 표준점수 테이블'!$H$16,0))</f>
        <v>100</v>
      </c>
      <c r="O63" s="105">
        <f>IF(OR($B63-O$5&gt;74, $B63-O$5=73, $B63-O$5=1, $B63-O$5&lt;0),"",ROUND(($B63-O$5)*'수학 표준점수 테이블'!$H$10+O$5*'수학 표준점수 테이블'!$H$13+'수학 표준점수 테이블'!$H$16,0))</f>
        <v>100</v>
      </c>
      <c r="P63" s="105">
        <f>IF(OR($B63-P$5&gt;74, $B63-P$5=73, $B63-P$5=1, $B63-P$5&lt;0),"",ROUND(($B63-P$5)*'수학 표준점수 테이블'!$H$10+P$5*'수학 표준점수 테이블'!$H$13+'수학 표준점수 테이블'!$H$16,0))</f>
        <v>100</v>
      </c>
      <c r="Q63" s="105">
        <f>IF(OR($B63-Q$5&gt;74, $B63-Q$5=73, $B63-Q$5=1, $B63-Q$5&lt;0),"",ROUND(($B63-Q$5)*'수학 표준점수 테이블'!$H$10+Q$5*'수학 표준점수 테이블'!$H$13+'수학 표준점수 테이블'!$H$16,0))</f>
        <v>100</v>
      </c>
      <c r="R63" s="105">
        <f>IF(OR($B63-R$5&gt;74, $B63-R$5=73, $B63-R$5=1, $B63-R$5&lt;0),"",ROUND(($B63-R$5)*'수학 표준점수 테이블'!$H$10+R$5*'수학 표준점수 테이블'!$H$13+'수학 표준점수 테이블'!$H$16,0))</f>
        <v>100</v>
      </c>
      <c r="S63" s="105">
        <f>IF(OR($B63-S$5&gt;74, $B63-S$5=73, $B63-S$5=1, $B63-S$5&lt;0),"",ROUND(($B63-S$5)*'수학 표준점수 테이블'!$H$10+S$5*'수학 표준점수 테이블'!$H$13+'수학 표준점수 테이블'!$H$16,0))</f>
        <v>100</v>
      </c>
      <c r="T63" s="105">
        <f>IF(OR($B63-T$5&gt;74, $B63-T$5=73, $B63-T$5=1, $B63-T$5&lt;0),"",ROUND(($B63-T$5)*'수학 표준점수 테이블'!$H$10+T$5*'수학 표준점수 테이블'!$H$13+'수학 표준점수 테이블'!$H$16,0))</f>
        <v>100</v>
      </c>
      <c r="U63" s="105">
        <f>IF(OR($B63-U$5&gt;74, $B63-U$5=73, $B63-U$5=1, $B63-U$5&lt;0),"",ROUND(($B63-U$5)*'수학 표준점수 테이블'!$H$10+U$5*'수학 표준점수 테이블'!$H$13+'수학 표준점수 테이블'!$H$16,0))</f>
        <v>99</v>
      </c>
      <c r="V63" s="105">
        <f>IF(OR($B63-V$5&gt;74, $B63-V$5=73, $B63-V$5=1, $B63-V$5&lt;0),"",ROUND(($B63-V$5)*'수학 표준점수 테이블'!$H$10+V$5*'수학 표준점수 테이블'!$H$13+'수학 표준점수 테이블'!$H$16,0))</f>
        <v>99</v>
      </c>
      <c r="W63" s="105">
        <f>IF(OR($B63-W$5&gt;74, $B63-W$5=73, $B63-W$5=1, $B63-W$5&lt;0),"",ROUND(($B63-W$5)*'수학 표준점수 테이블'!$H$10+W$5*'수학 표준점수 테이블'!$H$13+'수학 표준점수 테이블'!$H$16,0))</f>
        <v>99</v>
      </c>
      <c r="X63" s="105">
        <f>IF(OR($B63-X$5&gt;74, $B63-X$5=73, $B63-X$5=1, $B63-X$5&lt;0),"",ROUND(($B63-X$5)*'수학 표준점수 테이블'!$H$10+X$5*'수학 표준점수 테이블'!$H$13+'수학 표준점수 테이블'!$H$16,0))</f>
        <v>99</v>
      </c>
      <c r="Y63" s="105">
        <f>IF(OR($B63-Y$5&gt;74, $B63-Y$5=73, $B63-Y$5=1, $B63-Y$5&lt;0),"",ROUND(($B63-Y$5)*'수학 표준점수 테이블'!$H$10+Y$5*'수학 표준점수 테이블'!$H$13+'수학 표준점수 테이블'!$H$16,0))</f>
        <v>99</v>
      </c>
      <c r="Z63" s="105">
        <f>IF(OR($B63-Z$5&gt;74, $B63-Z$5=73, $B63-Z$5=1, $B63-Z$5&lt;0),"",ROUND(($B63-Z$5)*'수학 표준점수 테이블'!$H$10+Z$5*'수학 표준점수 테이블'!$H$13+'수학 표준점수 테이블'!$H$16,0))</f>
        <v>99</v>
      </c>
      <c r="AA63" s="112">
        <f>IF(OR($B63-AA$5&gt;74, $B63-AA$5=73, $B63-AA$5=1, $B63-AA$5&lt;0),"",ROUND(($B63-AA$5)*'수학 표준점수 테이블'!$H$10+AA$5*'수학 표준점수 테이블'!$H$13+'수학 표준점수 테이블'!$H$16,0))</f>
        <v>99</v>
      </c>
      <c r="AB63" s="34"/>
      <c r="AC63" s="34">
        <f t="shared" si="6"/>
        <v>99</v>
      </c>
      <c r="AD63" s="34">
        <f t="shared" si="7"/>
        <v>101</v>
      </c>
      <c r="AE63" s="37" t="str">
        <f t="shared" si="8"/>
        <v>99 ~ 101</v>
      </c>
      <c r="AF63" s="37">
        <f t="shared" si="4"/>
        <v>5</v>
      </c>
      <c r="AG63" s="37">
        <f t="shared" si="4"/>
        <v>5</v>
      </c>
      <c r="AH63" s="37">
        <f t="shared" si="5"/>
        <v>5</v>
      </c>
      <c r="AI63" s="194" t="str">
        <f t="shared" si="0"/>
        <v>5등급</v>
      </c>
      <c r="AJ63" s="32" t="e">
        <f>IF(AC63=AD63,VLOOKUP(AE63,'인원 입력 기능'!$B$5:$F$102,6,0), VLOOKUP(AC63,'인원 입력 기능'!$B$5:$F$102,6,0)&amp;" ~ "&amp;VLOOKUP(AD63,'인원 입력 기능'!$B$5:$F$102,6,0))</f>
        <v>#REF!</v>
      </c>
    </row>
    <row r="64" spans="1:36">
      <c r="A64" s="16"/>
      <c r="B64" s="191">
        <v>42</v>
      </c>
      <c r="C64" s="117">
        <f>IF(OR($B64-C$5&gt;74, $B64-C$5=73, $B64-C$5=1, $B64-C$5&lt;0),"",ROUND(($B64-C$5)*'수학 표준점수 테이블'!$H$10+C$5*'수학 표준점수 테이블'!$H$13+'수학 표준점수 테이블'!$H$16,0))</f>
        <v>100</v>
      </c>
      <c r="D64" s="105">
        <f>IF(OR($B64-D$5&gt;74, $B64-D$5=73, $B64-D$5=1, $B64-D$5&lt;0),"",ROUND(($B64-D$5)*'수학 표준점수 테이블'!$H$10+D$5*'수학 표준점수 테이블'!$H$13+'수학 표준점수 테이블'!$H$16,0))</f>
        <v>100</v>
      </c>
      <c r="E64" s="105">
        <f>IF(OR($B64-E$5&gt;74, $B64-E$5=73, $B64-E$5=1, $B64-E$5&lt;0),"",ROUND(($B64-E$5)*'수학 표준점수 테이블'!$H$10+E$5*'수학 표준점수 테이블'!$H$13+'수학 표준점수 테이블'!$H$16,0))</f>
        <v>100</v>
      </c>
      <c r="F64" s="105">
        <f>IF(OR($B64-F$5&gt;74, $B64-F$5=73, $B64-F$5=1, $B64-F$5&lt;0),"",ROUND(($B64-F$5)*'수학 표준점수 테이블'!$H$10+F$5*'수학 표준점수 테이블'!$H$13+'수학 표준점수 테이블'!$H$16,0))</f>
        <v>100</v>
      </c>
      <c r="G64" s="105">
        <f>IF(OR($B64-G$5&gt;74, $B64-G$5=73, $B64-G$5=1, $B64-G$5&lt;0),"",ROUND(($B64-G$5)*'수학 표준점수 테이블'!$H$10+G$5*'수학 표준점수 테이블'!$H$13+'수학 표준점수 테이블'!$H$16,0))</f>
        <v>100</v>
      </c>
      <c r="H64" s="105">
        <f>IF(OR($B64-H$5&gt;74, $B64-H$5=73, $B64-H$5=1, $B64-H$5&lt;0),"",ROUND(($B64-H$5)*'수학 표준점수 테이블'!$H$10+H$5*'수학 표준점수 테이블'!$H$13+'수학 표준점수 테이블'!$H$16,0))</f>
        <v>100</v>
      </c>
      <c r="I64" s="105">
        <f>IF(OR($B64-I$5&gt;74, $B64-I$5=73, $B64-I$5=1, $B64-I$5&lt;0),"",ROUND(($B64-I$5)*'수학 표준점수 테이블'!$H$10+I$5*'수학 표준점수 테이블'!$H$13+'수학 표준점수 테이블'!$H$16,0))</f>
        <v>100</v>
      </c>
      <c r="J64" s="105">
        <f>IF(OR($B64-J$5&gt;74, $B64-J$5=73, $B64-J$5=1, $B64-J$5&lt;0),"",ROUND(($B64-J$5)*'수학 표준점수 테이블'!$H$10+J$5*'수학 표준점수 테이블'!$H$13+'수학 표준점수 테이블'!$H$16,0))</f>
        <v>100</v>
      </c>
      <c r="K64" s="105">
        <f>IF(OR($B64-K$5&gt;74, $B64-K$5=73, $B64-K$5=1, $B64-K$5&lt;0),"",ROUND(($B64-K$5)*'수학 표준점수 테이블'!$H$10+K$5*'수학 표준점수 테이블'!$H$13+'수학 표준점수 테이블'!$H$16,0))</f>
        <v>99</v>
      </c>
      <c r="L64" s="105">
        <f>IF(OR($B64-L$5&gt;74, $B64-L$5=73, $B64-L$5=1, $B64-L$5&lt;0),"",ROUND(($B64-L$5)*'수학 표준점수 테이블'!$H$10+L$5*'수학 표준점수 테이블'!$H$13+'수학 표준점수 테이블'!$H$16,0))</f>
        <v>99</v>
      </c>
      <c r="M64" s="105">
        <f>IF(OR($B64-M$5&gt;74, $B64-M$5=73, $B64-M$5=1, $B64-M$5&lt;0),"",ROUND(($B64-M$5)*'수학 표준점수 테이블'!$H$10+M$5*'수학 표준점수 테이블'!$H$13+'수학 표준점수 테이블'!$H$16,0))</f>
        <v>99</v>
      </c>
      <c r="N64" s="105">
        <f>IF(OR($B64-N$5&gt;74, $B64-N$5=73, $B64-N$5=1, $B64-N$5&lt;0),"",ROUND(($B64-N$5)*'수학 표준점수 테이블'!$H$10+N$5*'수학 표준점수 테이블'!$H$13+'수학 표준점수 테이블'!$H$16,0))</f>
        <v>99</v>
      </c>
      <c r="O64" s="105">
        <f>IF(OR($B64-O$5&gt;74, $B64-O$5=73, $B64-O$5=1, $B64-O$5&lt;0),"",ROUND(($B64-O$5)*'수학 표준점수 테이블'!$H$10+O$5*'수학 표준점수 테이블'!$H$13+'수학 표준점수 테이블'!$H$16,0))</f>
        <v>99</v>
      </c>
      <c r="P64" s="105">
        <f>IF(OR($B64-P$5&gt;74, $B64-P$5=73, $B64-P$5=1, $B64-P$5&lt;0),"",ROUND(($B64-P$5)*'수학 표준점수 테이블'!$H$10+P$5*'수학 표준점수 테이블'!$H$13+'수학 표준점수 테이블'!$H$16,0))</f>
        <v>99</v>
      </c>
      <c r="Q64" s="105">
        <f>IF(OR($B64-Q$5&gt;74, $B64-Q$5=73, $B64-Q$5=1, $B64-Q$5&lt;0),"",ROUND(($B64-Q$5)*'수학 표준점수 테이블'!$H$10+Q$5*'수학 표준점수 테이블'!$H$13+'수학 표준점수 테이블'!$H$16,0))</f>
        <v>99</v>
      </c>
      <c r="R64" s="105">
        <f>IF(OR($B64-R$5&gt;74, $B64-R$5=73, $B64-R$5=1, $B64-R$5&lt;0),"",ROUND(($B64-R$5)*'수학 표준점수 테이블'!$H$10+R$5*'수학 표준점수 테이블'!$H$13+'수학 표준점수 테이블'!$H$16,0))</f>
        <v>99</v>
      </c>
      <c r="S64" s="105">
        <f>IF(OR($B64-S$5&gt;74, $B64-S$5=73, $B64-S$5=1, $B64-S$5&lt;0),"",ROUND(($B64-S$5)*'수학 표준점수 테이블'!$H$10+S$5*'수학 표준점수 테이블'!$H$13+'수학 표준점수 테이블'!$H$16,0))</f>
        <v>99</v>
      </c>
      <c r="T64" s="105">
        <f>IF(OR($B64-T$5&gt;74, $B64-T$5=73, $B64-T$5=1, $B64-T$5&lt;0),"",ROUND(($B64-T$5)*'수학 표준점수 테이블'!$H$10+T$5*'수학 표준점수 테이블'!$H$13+'수학 표준점수 테이블'!$H$16,0))</f>
        <v>99</v>
      </c>
      <c r="U64" s="105">
        <f>IF(OR($B64-U$5&gt;74, $B64-U$5=73, $B64-U$5=1, $B64-U$5&lt;0),"",ROUND(($B64-U$5)*'수학 표준점수 테이블'!$H$10+U$5*'수학 표준점수 테이블'!$H$13+'수학 표준점수 테이블'!$H$16,0))</f>
        <v>99</v>
      </c>
      <c r="V64" s="105">
        <f>IF(OR($B64-V$5&gt;74, $B64-V$5=73, $B64-V$5=1, $B64-V$5&lt;0),"",ROUND(($B64-V$5)*'수학 표준점수 테이블'!$H$10+V$5*'수학 표준점수 테이블'!$H$13+'수학 표준점수 테이블'!$H$16,0))</f>
        <v>99</v>
      </c>
      <c r="W64" s="105">
        <f>IF(OR($B64-W$5&gt;74, $B64-W$5=73, $B64-W$5=1, $B64-W$5&lt;0),"",ROUND(($B64-W$5)*'수학 표준점수 테이블'!$H$10+W$5*'수학 표준점수 테이블'!$H$13+'수학 표준점수 테이블'!$H$16,0))</f>
        <v>98</v>
      </c>
      <c r="X64" s="105">
        <f>IF(OR($B64-X$5&gt;74, $B64-X$5=73, $B64-X$5=1, $B64-X$5&lt;0),"",ROUND(($B64-X$5)*'수학 표준점수 테이블'!$H$10+X$5*'수학 표준점수 테이블'!$H$13+'수학 표준점수 테이블'!$H$16,0))</f>
        <v>98</v>
      </c>
      <c r="Y64" s="105">
        <f>IF(OR($B64-Y$5&gt;74, $B64-Y$5=73, $B64-Y$5=1, $B64-Y$5&lt;0),"",ROUND(($B64-Y$5)*'수학 표준점수 테이블'!$H$10+Y$5*'수학 표준점수 테이블'!$H$13+'수학 표준점수 테이블'!$H$16,0))</f>
        <v>98</v>
      </c>
      <c r="Z64" s="105">
        <f>IF(OR($B64-Z$5&gt;74, $B64-Z$5=73, $B64-Z$5=1, $B64-Z$5&lt;0),"",ROUND(($B64-Z$5)*'수학 표준점수 테이블'!$H$10+Z$5*'수학 표준점수 테이블'!$H$13+'수학 표준점수 테이블'!$H$16,0))</f>
        <v>98</v>
      </c>
      <c r="AA64" s="112">
        <f>IF(OR($B64-AA$5&gt;74, $B64-AA$5=73, $B64-AA$5=1, $B64-AA$5&lt;0),"",ROUND(($B64-AA$5)*'수학 표준점수 테이블'!$H$10+AA$5*'수학 표준점수 테이블'!$H$13+'수학 표준점수 테이블'!$H$16,0))</f>
        <v>98</v>
      </c>
      <c r="AB64" s="34"/>
      <c r="AC64" s="34">
        <f t="shared" si="6"/>
        <v>98</v>
      </c>
      <c r="AD64" s="34">
        <f t="shared" si="7"/>
        <v>100</v>
      </c>
      <c r="AE64" s="37" t="str">
        <f t="shared" si="8"/>
        <v>98 ~ 100</v>
      </c>
      <c r="AF64" s="37">
        <f t="shared" si="4"/>
        <v>5</v>
      </c>
      <c r="AG64" s="37">
        <f t="shared" si="4"/>
        <v>5</v>
      </c>
      <c r="AH64" s="37">
        <f t="shared" si="5"/>
        <v>5</v>
      </c>
      <c r="AI64" s="194" t="str">
        <f t="shared" si="0"/>
        <v>5등급</v>
      </c>
      <c r="AJ64" s="32" t="e">
        <f>IF(AC64=AD64,VLOOKUP(AE64,'인원 입력 기능'!$B$5:$F$102,6,0), VLOOKUP(AC64,'인원 입력 기능'!$B$5:$F$102,6,0)&amp;" ~ "&amp;VLOOKUP(AD64,'인원 입력 기능'!$B$5:$F$102,6,0))</f>
        <v>#REF!</v>
      </c>
    </row>
    <row r="65" spans="1:36">
      <c r="A65" s="16"/>
      <c r="B65" s="191">
        <v>41</v>
      </c>
      <c r="C65" s="117">
        <f>IF(OR($B65-C$5&gt;74, $B65-C$5=73, $B65-C$5=1, $B65-C$5&lt;0),"",ROUND(($B65-C$5)*'수학 표준점수 테이블'!$H$10+C$5*'수학 표준점수 테이블'!$H$13+'수학 표준점수 테이블'!$H$16,0))</f>
        <v>99</v>
      </c>
      <c r="D65" s="105">
        <f>IF(OR($B65-D$5&gt;74, $B65-D$5=73, $B65-D$5=1, $B65-D$5&lt;0),"",ROUND(($B65-D$5)*'수학 표준점수 테이블'!$H$10+D$5*'수학 표준점수 테이블'!$H$13+'수학 표준점수 테이블'!$H$16,0))</f>
        <v>99</v>
      </c>
      <c r="E65" s="105">
        <f>IF(OR($B65-E$5&gt;74, $B65-E$5=73, $B65-E$5=1, $B65-E$5&lt;0),"",ROUND(($B65-E$5)*'수학 표준점수 테이블'!$H$10+E$5*'수학 표준점수 테이블'!$H$13+'수학 표준점수 테이블'!$H$16,0))</f>
        <v>99</v>
      </c>
      <c r="F65" s="105">
        <f>IF(OR($B65-F$5&gt;74, $B65-F$5=73, $B65-F$5=1, $B65-F$5&lt;0),"",ROUND(($B65-F$5)*'수학 표준점수 테이블'!$H$10+F$5*'수학 표준점수 테이블'!$H$13+'수학 표준점수 테이블'!$H$16,0))</f>
        <v>99</v>
      </c>
      <c r="G65" s="105">
        <f>IF(OR($B65-G$5&gt;74, $B65-G$5=73, $B65-G$5=1, $B65-G$5&lt;0),"",ROUND(($B65-G$5)*'수학 표준점수 테이블'!$H$10+G$5*'수학 표준점수 테이블'!$H$13+'수학 표준점수 테이블'!$H$16,0))</f>
        <v>99</v>
      </c>
      <c r="H65" s="105">
        <f>IF(OR($B65-H$5&gt;74, $B65-H$5=73, $B65-H$5=1, $B65-H$5&lt;0),"",ROUND(($B65-H$5)*'수학 표준점수 테이블'!$H$10+H$5*'수학 표준점수 테이블'!$H$13+'수학 표준점수 테이블'!$H$16,0))</f>
        <v>99</v>
      </c>
      <c r="I65" s="105">
        <f>IF(OR($B65-I$5&gt;74, $B65-I$5=73, $B65-I$5=1, $B65-I$5&lt;0),"",ROUND(($B65-I$5)*'수학 표준점수 테이블'!$H$10+I$5*'수학 표준점수 테이블'!$H$13+'수학 표준점수 테이블'!$H$16,0))</f>
        <v>99</v>
      </c>
      <c r="J65" s="105">
        <f>IF(OR($B65-J$5&gt;74, $B65-J$5=73, $B65-J$5=1, $B65-J$5&lt;0),"",ROUND(($B65-J$5)*'수학 표준점수 테이블'!$H$10+J$5*'수학 표준점수 테이블'!$H$13+'수학 표준점수 테이블'!$H$16,0))</f>
        <v>99</v>
      </c>
      <c r="K65" s="105">
        <f>IF(OR($B65-K$5&gt;74, $B65-K$5=73, $B65-K$5=1, $B65-K$5&lt;0),"",ROUND(($B65-K$5)*'수학 표준점수 테이블'!$H$10+K$5*'수학 표준점수 테이블'!$H$13+'수학 표준점수 테이블'!$H$16,0))</f>
        <v>99</v>
      </c>
      <c r="L65" s="105">
        <f>IF(OR($B65-L$5&gt;74, $B65-L$5=73, $B65-L$5=1, $B65-L$5&lt;0),"",ROUND(($B65-L$5)*'수학 표준점수 테이블'!$H$10+L$5*'수학 표준점수 테이블'!$H$13+'수학 표준점수 테이블'!$H$16,0))</f>
        <v>99</v>
      </c>
      <c r="M65" s="105">
        <f>IF(OR($B65-M$5&gt;74, $B65-M$5=73, $B65-M$5=1, $B65-M$5&lt;0),"",ROUND(($B65-M$5)*'수학 표준점수 테이블'!$H$10+M$5*'수학 표준점수 테이블'!$H$13+'수학 표준점수 테이블'!$H$16,0))</f>
        <v>99</v>
      </c>
      <c r="N65" s="105">
        <f>IF(OR($B65-N$5&gt;74, $B65-N$5=73, $B65-N$5=1, $B65-N$5&lt;0),"",ROUND(($B65-N$5)*'수학 표준점수 테이블'!$H$10+N$5*'수학 표준점수 테이블'!$H$13+'수학 표준점수 테이블'!$H$16,0))</f>
        <v>98</v>
      </c>
      <c r="O65" s="105">
        <f>IF(OR($B65-O$5&gt;74, $B65-O$5=73, $B65-O$5=1, $B65-O$5&lt;0),"",ROUND(($B65-O$5)*'수학 표준점수 테이블'!$H$10+O$5*'수학 표준점수 테이블'!$H$13+'수학 표준점수 테이블'!$H$16,0))</f>
        <v>98</v>
      </c>
      <c r="P65" s="105">
        <f>IF(OR($B65-P$5&gt;74, $B65-P$5=73, $B65-P$5=1, $B65-P$5&lt;0),"",ROUND(($B65-P$5)*'수학 표준점수 테이블'!$H$10+P$5*'수학 표준점수 테이블'!$H$13+'수학 표준점수 테이블'!$H$16,0))</f>
        <v>98</v>
      </c>
      <c r="Q65" s="105">
        <f>IF(OR($B65-Q$5&gt;74, $B65-Q$5=73, $B65-Q$5=1, $B65-Q$5&lt;0),"",ROUND(($B65-Q$5)*'수학 표준점수 테이블'!$H$10+Q$5*'수학 표준점수 테이블'!$H$13+'수학 표준점수 테이블'!$H$16,0))</f>
        <v>98</v>
      </c>
      <c r="R65" s="105">
        <f>IF(OR($B65-R$5&gt;74, $B65-R$5=73, $B65-R$5=1, $B65-R$5&lt;0),"",ROUND(($B65-R$5)*'수학 표준점수 테이블'!$H$10+R$5*'수학 표준점수 테이블'!$H$13+'수학 표준점수 테이블'!$H$16,0))</f>
        <v>98</v>
      </c>
      <c r="S65" s="105">
        <f>IF(OR($B65-S$5&gt;74, $B65-S$5=73, $B65-S$5=1, $B65-S$5&lt;0),"",ROUND(($B65-S$5)*'수학 표준점수 테이블'!$H$10+S$5*'수학 표준점수 테이블'!$H$13+'수학 표준점수 테이블'!$H$16,0))</f>
        <v>98</v>
      </c>
      <c r="T65" s="105">
        <f>IF(OR($B65-T$5&gt;74, $B65-T$5=73, $B65-T$5=1, $B65-T$5&lt;0),"",ROUND(($B65-T$5)*'수학 표준점수 테이블'!$H$10+T$5*'수학 표준점수 테이블'!$H$13+'수학 표준점수 테이블'!$H$16,0))</f>
        <v>98</v>
      </c>
      <c r="U65" s="105">
        <f>IF(OR($B65-U$5&gt;74, $B65-U$5=73, $B65-U$5=1, $B65-U$5&lt;0),"",ROUND(($B65-U$5)*'수학 표준점수 테이블'!$H$10+U$5*'수학 표준점수 테이블'!$H$13+'수학 표준점수 테이블'!$H$16,0))</f>
        <v>98</v>
      </c>
      <c r="V65" s="105">
        <f>IF(OR($B65-V$5&gt;74, $B65-V$5=73, $B65-V$5=1, $B65-V$5&lt;0),"",ROUND(($B65-V$5)*'수학 표준점수 테이블'!$H$10+V$5*'수학 표준점수 테이블'!$H$13+'수학 표준점수 테이블'!$H$16,0))</f>
        <v>98</v>
      </c>
      <c r="W65" s="105">
        <f>IF(OR($B65-W$5&gt;74, $B65-W$5=73, $B65-W$5=1, $B65-W$5&lt;0),"",ROUND(($B65-W$5)*'수학 표준점수 테이블'!$H$10+W$5*'수학 표준점수 테이블'!$H$13+'수학 표준점수 테이블'!$H$16,0))</f>
        <v>98</v>
      </c>
      <c r="X65" s="105">
        <f>IF(OR($B65-X$5&gt;74, $B65-X$5=73, $B65-X$5=1, $B65-X$5&lt;0),"",ROUND(($B65-X$5)*'수학 표준점수 테이블'!$H$10+X$5*'수학 표준점수 테이블'!$H$13+'수학 표준점수 테이블'!$H$16,0))</f>
        <v>98</v>
      </c>
      <c r="Y65" s="105">
        <f>IF(OR($B65-Y$5&gt;74, $B65-Y$5=73, $B65-Y$5=1, $B65-Y$5&lt;0),"",ROUND(($B65-Y$5)*'수학 표준점수 테이블'!$H$10+Y$5*'수학 표준점수 테이블'!$H$13+'수학 표준점수 테이블'!$H$16,0))</f>
        <v>97</v>
      </c>
      <c r="Z65" s="105">
        <f>IF(OR($B65-Z$5&gt;74, $B65-Z$5=73, $B65-Z$5=1, $B65-Z$5&lt;0),"",ROUND(($B65-Z$5)*'수학 표준점수 테이블'!$H$10+Z$5*'수학 표준점수 테이블'!$H$13+'수학 표준점수 테이블'!$H$16,0))</f>
        <v>97</v>
      </c>
      <c r="AA65" s="112">
        <f>IF(OR($B65-AA$5&gt;74, $B65-AA$5=73, $B65-AA$5=1, $B65-AA$5&lt;0),"",ROUND(($B65-AA$5)*'수학 표준점수 테이블'!$H$10+AA$5*'수학 표준점수 테이블'!$H$13+'수학 표준점수 테이블'!$H$16,0))</f>
        <v>97</v>
      </c>
      <c r="AB65" s="34"/>
      <c r="AC65" s="34">
        <f t="shared" si="6"/>
        <v>97</v>
      </c>
      <c r="AD65" s="34">
        <f t="shared" si="7"/>
        <v>99</v>
      </c>
      <c r="AE65" s="37" t="str">
        <f t="shared" si="8"/>
        <v>97 ~ 99</v>
      </c>
      <c r="AF65" s="37">
        <f t="shared" si="4"/>
        <v>5</v>
      </c>
      <c r="AG65" s="37">
        <f t="shared" si="4"/>
        <v>5</v>
      </c>
      <c r="AH65" s="37">
        <f t="shared" si="5"/>
        <v>5</v>
      </c>
      <c r="AI65" s="194" t="str">
        <f t="shared" si="0"/>
        <v>5등급</v>
      </c>
      <c r="AJ65" s="32" t="e">
        <f>IF(AC65=AD65,VLOOKUP(AE65,'인원 입력 기능'!$B$5:$F$102,6,0), VLOOKUP(AC65,'인원 입력 기능'!$B$5:$F$102,6,0)&amp;" ~ "&amp;VLOOKUP(AD65,'인원 입력 기능'!$B$5:$F$102,6,0))</f>
        <v>#REF!</v>
      </c>
    </row>
    <row r="66" spans="1:36">
      <c r="A66" s="16"/>
      <c r="B66" s="187">
        <v>40</v>
      </c>
      <c r="C66" s="113">
        <f>IF(OR($B66-C$5&gt;74, $B66-C$5=73, $B66-C$5=1, $B66-C$5&lt;0),"",ROUND(($B66-C$5)*'수학 표준점수 테이블'!$H$10+C$5*'수학 표준점수 테이블'!$H$13+'수학 표준점수 테이블'!$H$16,0))</f>
        <v>99</v>
      </c>
      <c r="D66" s="101">
        <f>IF(OR($B66-D$5&gt;74, $B66-D$5=73, $B66-D$5=1, $B66-D$5&lt;0),"",ROUND(($B66-D$5)*'수학 표준점수 테이블'!$H$10+D$5*'수학 표준점수 테이블'!$H$13+'수학 표준점수 테이블'!$H$16,0))</f>
        <v>98</v>
      </c>
      <c r="E66" s="101">
        <f>IF(OR($B66-E$5&gt;74, $B66-E$5=73, $B66-E$5=1, $B66-E$5&lt;0),"",ROUND(($B66-E$5)*'수학 표준점수 테이블'!$H$10+E$5*'수학 표준점수 테이블'!$H$13+'수학 표준점수 테이블'!$H$16,0))</f>
        <v>98</v>
      </c>
      <c r="F66" s="101">
        <f>IF(OR($B66-F$5&gt;74, $B66-F$5=73, $B66-F$5=1, $B66-F$5&lt;0),"",ROUND(($B66-F$5)*'수학 표준점수 테이블'!$H$10+F$5*'수학 표준점수 테이블'!$H$13+'수학 표준점수 테이블'!$H$16,0))</f>
        <v>98</v>
      </c>
      <c r="G66" s="101">
        <f>IF(OR($B66-G$5&gt;74, $B66-G$5=73, $B66-G$5=1, $B66-G$5&lt;0),"",ROUND(($B66-G$5)*'수학 표준점수 테이블'!$H$10+G$5*'수학 표준점수 테이블'!$H$13+'수학 표준점수 테이블'!$H$16,0))</f>
        <v>98</v>
      </c>
      <c r="H66" s="101">
        <f>IF(OR($B66-H$5&gt;74, $B66-H$5=73, $B66-H$5=1, $B66-H$5&lt;0),"",ROUND(($B66-H$5)*'수학 표준점수 테이블'!$H$10+H$5*'수학 표준점수 테이블'!$H$13+'수학 표준점수 테이블'!$H$16,0))</f>
        <v>98</v>
      </c>
      <c r="I66" s="101">
        <f>IF(OR($B66-I$5&gt;74, $B66-I$5=73, $B66-I$5=1, $B66-I$5&lt;0),"",ROUND(($B66-I$5)*'수학 표준점수 테이블'!$H$10+I$5*'수학 표준점수 테이블'!$H$13+'수학 표준점수 테이블'!$H$16,0))</f>
        <v>98</v>
      </c>
      <c r="J66" s="101">
        <f>IF(OR($B66-J$5&gt;74, $B66-J$5=73, $B66-J$5=1, $B66-J$5&lt;0),"",ROUND(($B66-J$5)*'수학 표준점수 테이블'!$H$10+J$5*'수학 표준점수 테이블'!$H$13+'수학 표준점수 테이블'!$H$16,0))</f>
        <v>98</v>
      </c>
      <c r="K66" s="101">
        <f>IF(OR($B66-K$5&gt;74, $B66-K$5=73, $B66-K$5=1, $B66-K$5&lt;0),"",ROUND(($B66-K$5)*'수학 표준점수 테이블'!$H$10+K$5*'수학 표준점수 테이블'!$H$13+'수학 표준점수 테이블'!$H$16,0))</f>
        <v>98</v>
      </c>
      <c r="L66" s="101">
        <f>IF(OR($B66-L$5&gt;74, $B66-L$5=73, $B66-L$5=1, $B66-L$5&lt;0),"",ROUND(($B66-L$5)*'수학 표준점수 테이블'!$H$10+L$5*'수학 표준점수 테이블'!$H$13+'수학 표준점수 테이블'!$H$16,0))</f>
        <v>98</v>
      </c>
      <c r="M66" s="101">
        <f>IF(OR($B66-M$5&gt;74, $B66-M$5=73, $B66-M$5=1, $B66-M$5&lt;0),"",ROUND(($B66-M$5)*'수학 표준점수 테이블'!$H$10+M$5*'수학 표준점수 테이블'!$H$13+'수학 표준점수 테이블'!$H$16,0))</f>
        <v>98</v>
      </c>
      <c r="N66" s="101">
        <f>IF(OR($B66-N$5&gt;74, $B66-N$5=73, $B66-N$5=1, $B66-N$5&lt;0),"",ROUND(($B66-N$5)*'수학 표준점수 테이블'!$H$10+N$5*'수학 표준점수 테이블'!$H$13+'수학 표준점수 테이블'!$H$16,0))</f>
        <v>98</v>
      </c>
      <c r="O66" s="101">
        <f>IF(OR($B66-O$5&gt;74, $B66-O$5=73, $B66-O$5=1, $B66-O$5&lt;0),"",ROUND(($B66-O$5)*'수학 표준점수 테이블'!$H$10+O$5*'수학 표준점수 테이블'!$H$13+'수학 표준점수 테이블'!$H$16,0))</f>
        <v>98</v>
      </c>
      <c r="P66" s="101">
        <f>IF(OR($B66-P$5&gt;74, $B66-P$5=73, $B66-P$5=1, $B66-P$5&lt;0),"",ROUND(($B66-P$5)*'수학 표준점수 테이블'!$H$10+P$5*'수학 표준점수 테이블'!$H$13+'수학 표준점수 테이블'!$H$16,0))</f>
        <v>97</v>
      </c>
      <c r="Q66" s="101">
        <f>IF(OR($B66-Q$5&gt;74, $B66-Q$5=73, $B66-Q$5=1, $B66-Q$5&lt;0),"",ROUND(($B66-Q$5)*'수학 표준점수 테이블'!$H$10+Q$5*'수학 표준점수 테이블'!$H$13+'수학 표준점수 테이블'!$H$16,0))</f>
        <v>97</v>
      </c>
      <c r="R66" s="101">
        <f>IF(OR($B66-R$5&gt;74, $B66-R$5=73, $B66-R$5=1, $B66-R$5&lt;0),"",ROUND(($B66-R$5)*'수학 표준점수 테이블'!$H$10+R$5*'수학 표준점수 테이블'!$H$13+'수학 표준점수 테이블'!$H$16,0))</f>
        <v>97</v>
      </c>
      <c r="S66" s="101">
        <f>IF(OR($B66-S$5&gt;74, $B66-S$5=73, $B66-S$5=1, $B66-S$5&lt;0),"",ROUND(($B66-S$5)*'수학 표준점수 테이블'!$H$10+S$5*'수학 표준점수 테이블'!$H$13+'수학 표준점수 테이블'!$H$16,0))</f>
        <v>97</v>
      </c>
      <c r="T66" s="101">
        <f>IF(OR($B66-T$5&gt;74, $B66-T$5=73, $B66-T$5=1, $B66-T$5&lt;0),"",ROUND(($B66-T$5)*'수학 표준점수 테이블'!$H$10+T$5*'수학 표준점수 테이블'!$H$13+'수학 표준점수 테이블'!$H$16,0))</f>
        <v>97</v>
      </c>
      <c r="U66" s="101">
        <f>IF(OR($B66-U$5&gt;74, $B66-U$5=73, $B66-U$5=1, $B66-U$5&lt;0),"",ROUND(($B66-U$5)*'수학 표준점수 테이블'!$H$10+U$5*'수학 표준점수 테이블'!$H$13+'수학 표준점수 테이블'!$H$16,0))</f>
        <v>97</v>
      </c>
      <c r="V66" s="101">
        <f>IF(OR($B66-V$5&gt;74, $B66-V$5=73, $B66-V$5=1, $B66-V$5&lt;0),"",ROUND(($B66-V$5)*'수학 표준점수 테이블'!$H$10+V$5*'수학 표준점수 테이블'!$H$13+'수학 표준점수 테이블'!$H$16,0))</f>
        <v>97</v>
      </c>
      <c r="W66" s="101">
        <f>IF(OR($B66-W$5&gt;74, $B66-W$5=73, $B66-W$5=1, $B66-W$5&lt;0),"",ROUND(($B66-W$5)*'수학 표준점수 테이블'!$H$10+W$5*'수학 표준점수 테이블'!$H$13+'수학 표준점수 테이블'!$H$16,0))</f>
        <v>97</v>
      </c>
      <c r="X66" s="101">
        <f>IF(OR($B66-X$5&gt;74, $B66-X$5=73, $B66-X$5=1, $B66-X$5&lt;0),"",ROUND(($B66-X$5)*'수학 표준점수 테이블'!$H$10+X$5*'수학 표준점수 테이블'!$H$13+'수학 표준점수 테이블'!$H$16,0))</f>
        <v>97</v>
      </c>
      <c r="Y66" s="101">
        <f>IF(OR($B66-Y$5&gt;74, $B66-Y$5=73, $B66-Y$5=1, $B66-Y$5&lt;0),"",ROUND(($B66-Y$5)*'수학 표준점수 테이블'!$H$10+Y$5*'수학 표준점수 테이블'!$H$13+'수학 표준점수 테이블'!$H$16,0))</f>
        <v>97</v>
      </c>
      <c r="Z66" s="101">
        <f>IF(OR($B66-Z$5&gt;74, $B66-Z$5=73, $B66-Z$5=1, $B66-Z$5&lt;0),"",ROUND(($B66-Z$5)*'수학 표준점수 테이블'!$H$10+Z$5*'수학 표준점수 테이블'!$H$13+'수학 표준점수 테이블'!$H$16,0))</f>
        <v>97</v>
      </c>
      <c r="AA66" s="108">
        <f>IF(OR($B66-AA$5&gt;74, $B66-AA$5=73, $B66-AA$5=1, $B66-AA$5&lt;0),"",ROUND(($B66-AA$5)*'수학 표준점수 테이블'!$H$10+AA$5*'수학 표준점수 테이블'!$H$13+'수학 표준점수 테이블'!$H$16,0))</f>
        <v>96</v>
      </c>
      <c r="AB66" s="34"/>
      <c r="AC66" s="34">
        <f t="shared" si="6"/>
        <v>96</v>
      </c>
      <c r="AD66" s="34">
        <f t="shared" si="7"/>
        <v>99</v>
      </c>
      <c r="AE66" s="37" t="str">
        <f t="shared" si="8"/>
        <v>96 ~ 99</v>
      </c>
      <c r="AF66" s="37">
        <f t="shared" si="4"/>
        <v>5</v>
      </c>
      <c r="AG66" s="37">
        <f t="shared" si="4"/>
        <v>5</v>
      </c>
      <c r="AH66" s="37">
        <f t="shared" si="5"/>
        <v>5</v>
      </c>
      <c r="AI66" s="194" t="str">
        <f t="shared" si="0"/>
        <v>5등급</v>
      </c>
      <c r="AJ66" s="32" t="e">
        <f>IF(AC66=AD66,VLOOKUP(AE66,'인원 입력 기능'!$B$5:$F$102,6,0), VLOOKUP(AC66,'인원 입력 기능'!$B$5:$F$102,6,0)&amp;" ~ "&amp;VLOOKUP(AD66,'인원 입력 기능'!$B$5:$F$102,6,0))</f>
        <v>#REF!</v>
      </c>
    </row>
    <row r="67" spans="1:36">
      <c r="A67" s="16"/>
      <c r="B67" s="187">
        <v>39</v>
      </c>
      <c r="C67" s="113">
        <f>IF(OR($B67-C$5&gt;74, $B67-C$5=73, $B67-C$5=1, $B67-C$5&lt;0),"",ROUND(($B67-C$5)*'수학 표준점수 테이블'!$H$10+C$5*'수학 표준점수 테이블'!$H$13+'수학 표준점수 테이블'!$H$16,0))</f>
        <v>98</v>
      </c>
      <c r="D67" s="101">
        <f>IF(OR($B67-D$5&gt;74, $B67-D$5=73, $B67-D$5=1, $B67-D$5&lt;0),"",ROUND(($B67-D$5)*'수학 표준점수 테이블'!$H$10+D$5*'수학 표준점수 테이블'!$H$13+'수학 표준점수 테이블'!$H$16,0))</f>
        <v>98</v>
      </c>
      <c r="E67" s="101">
        <f>IF(OR($B67-E$5&gt;74, $B67-E$5=73, $B67-E$5=1, $B67-E$5&lt;0),"",ROUND(($B67-E$5)*'수학 표준점수 테이블'!$H$10+E$5*'수학 표준점수 테이블'!$H$13+'수학 표준점수 테이블'!$H$16,0))</f>
        <v>98</v>
      </c>
      <c r="F67" s="101">
        <f>IF(OR($B67-F$5&gt;74, $B67-F$5=73, $B67-F$5=1, $B67-F$5&lt;0),"",ROUND(($B67-F$5)*'수학 표준점수 테이블'!$H$10+F$5*'수학 표준점수 테이블'!$H$13+'수학 표준점수 테이블'!$H$16,0))</f>
        <v>98</v>
      </c>
      <c r="G67" s="101">
        <f>IF(OR($B67-G$5&gt;74, $B67-G$5=73, $B67-G$5=1, $B67-G$5&lt;0),"",ROUND(($B67-G$5)*'수학 표준점수 테이블'!$H$10+G$5*'수학 표준점수 테이블'!$H$13+'수학 표준점수 테이블'!$H$16,0))</f>
        <v>97</v>
      </c>
      <c r="H67" s="101">
        <f>IF(OR($B67-H$5&gt;74, $B67-H$5=73, $B67-H$5=1, $B67-H$5&lt;0),"",ROUND(($B67-H$5)*'수학 표준점수 테이블'!$H$10+H$5*'수학 표준점수 테이블'!$H$13+'수학 표준점수 테이블'!$H$16,0))</f>
        <v>97</v>
      </c>
      <c r="I67" s="101">
        <f>IF(OR($B67-I$5&gt;74, $B67-I$5=73, $B67-I$5=1, $B67-I$5&lt;0),"",ROUND(($B67-I$5)*'수학 표준점수 테이블'!$H$10+I$5*'수학 표준점수 테이블'!$H$13+'수학 표준점수 테이블'!$H$16,0))</f>
        <v>97</v>
      </c>
      <c r="J67" s="101">
        <f>IF(OR($B67-J$5&gt;74, $B67-J$5=73, $B67-J$5=1, $B67-J$5&lt;0),"",ROUND(($B67-J$5)*'수학 표준점수 테이블'!$H$10+J$5*'수학 표준점수 테이블'!$H$13+'수학 표준점수 테이블'!$H$16,0))</f>
        <v>97</v>
      </c>
      <c r="K67" s="101">
        <f>IF(OR($B67-K$5&gt;74, $B67-K$5=73, $B67-K$5=1, $B67-K$5&lt;0),"",ROUND(($B67-K$5)*'수학 표준점수 테이블'!$H$10+K$5*'수학 표준점수 테이블'!$H$13+'수학 표준점수 테이블'!$H$16,0))</f>
        <v>97</v>
      </c>
      <c r="L67" s="101">
        <f>IF(OR($B67-L$5&gt;74, $B67-L$5=73, $B67-L$5=1, $B67-L$5&lt;0),"",ROUND(($B67-L$5)*'수학 표준점수 테이블'!$H$10+L$5*'수학 표준점수 테이블'!$H$13+'수학 표준점수 테이블'!$H$16,0))</f>
        <v>97</v>
      </c>
      <c r="M67" s="101">
        <f>IF(OR($B67-M$5&gt;74, $B67-M$5=73, $B67-M$5=1, $B67-M$5&lt;0),"",ROUND(($B67-M$5)*'수학 표준점수 테이블'!$H$10+M$5*'수학 표준점수 테이블'!$H$13+'수학 표준점수 테이블'!$H$16,0))</f>
        <v>97</v>
      </c>
      <c r="N67" s="101">
        <f>IF(OR($B67-N$5&gt;74, $B67-N$5=73, $B67-N$5=1, $B67-N$5&lt;0),"",ROUND(($B67-N$5)*'수학 표준점수 테이블'!$H$10+N$5*'수학 표준점수 테이블'!$H$13+'수학 표준점수 테이블'!$H$16,0))</f>
        <v>97</v>
      </c>
      <c r="O67" s="101">
        <f>IF(OR($B67-O$5&gt;74, $B67-O$5=73, $B67-O$5=1, $B67-O$5&lt;0),"",ROUND(($B67-O$5)*'수학 표준점수 테이블'!$H$10+O$5*'수학 표준점수 테이블'!$H$13+'수학 표준점수 테이블'!$H$16,0))</f>
        <v>97</v>
      </c>
      <c r="P67" s="101">
        <f>IF(OR($B67-P$5&gt;74, $B67-P$5=73, $B67-P$5=1, $B67-P$5&lt;0),"",ROUND(($B67-P$5)*'수학 표준점수 테이블'!$H$10+P$5*'수학 표준점수 테이블'!$H$13+'수학 표준점수 테이블'!$H$16,0))</f>
        <v>97</v>
      </c>
      <c r="Q67" s="101">
        <f>IF(OR($B67-Q$5&gt;74, $B67-Q$5=73, $B67-Q$5=1, $B67-Q$5&lt;0),"",ROUND(($B67-Q$5)*'수학 표준점수 테이블'!$H$10+Q$5*'수학 표준점수 테이블'!$H$13+'수학 표준점수 테이블'!$H$16,0))</f>
        <v>97</v>
      </c>
      <c r="R67" s="101">
        <f>IF(OR($B67-R$5&gt;74, $B67-R$5=73, $B67-R$5=1, $B67-R$5&lt;0),"",ROUND(($B67-R$5)*'수학 표준점수 테이블'!$H$10+R$5*'수학 표준점수 테이블'!$H$13+'수학 표준점수 테이블'!$H$16,0))</f>
        <v>96</v>
      </c>
      <c r="S67" s="101">
        <f>IF(OR($B67-S$5&gt;74, $B67-S$5=73, $B67-S$5=1, $B67-S$5&lt;0),"",ROUND(($B67-S$5)*'수학 표준점수 테이블'!$H$10+S$5*'수학 표준점수 테이블'!$H$13+'수학 표준점수 테이블'!$H$16,0))</f>
        <v>96</v>
      </c>
      <c r="T67" s="101">
        <f>IF(OR($B67-T$5&gt;74, $B67-T$5=73, $B67-T$5=1, $B67-T$5&lt;0),"",ROUND(($B67-T$5)*'수학 표준점수 테이블'!$H$10+T$5*'수학 표준점수 테이블'!$H$13+'수학 표준점수 테이블'!$H$16,0))</f>
        <v>96</v>
      </c>
      <c r="U67" s="101">
        <f>IF(OR($B67-U$5&gt;74, $B67-U$5=73, $B67-U$5=1, $B67-U$5&lt;0),"",ROUND(($B67-U$5)*'수학 표준점수 테이블'!$H$10+U$5*'수학 표준점수 테이블'!$H$13+'수학 표준점수 테이블'!$H$16,0))</f>
        <v>96</v>
      </c>
      <c r="V67" s="101">
        <f>IF(OR($B67-V$5&gt;74, $B67-V$5=73, $B67-V$5=1, $B67-V$5&lt;0),"",ROUND(($B67-V$5)*'수학 표준점수 테이블'!$H$10+V$5*'수학 표준점수 테이블'!$H$13+'수학 표준점수 테이블'!$H$16,0))</f>
        <v>96</v>
      </c>
      <c r="W67" s="101">
        <f>IF(OR($B67-W$5&gt;74, $B67-W$5=73, $B67-W$5=1, $B67-W$5&lt;0),"",ROUND(($B67-W$5)*'수학 표준점수 테이블'!$H$10+W$5*'수학 표준점수 테이블'!$H$13+'수학 표준점수 테이블'!$H$16,0))</f>
        <v>96</v>
      </c>
      <c r="X67" s="101">
        <f>IF(OR($B67-X$5&gt;74, $B67-X$5=73, $B67-X$5=1, $B67-X$5&lt;0),"",ROUND(($B67-X$5)*'수학 표준점수 테이블'!$H$10+X$5*'수학 표준점수 테이블'!$H$13+'수학 표준점수 테이블'!$H$16,0))</f>
        <v>96</v>
      </c>
      <c r="Y67" s="101">
        <f>IF(OR($B67-Y$5&gt;74, $B67-Y$5=73, $B67-Y$5=1, $B67-Y$5&lt;0),"",ROUND(($B67-Y$5)*'수학 표준점수 테이블'!$H$10+Y$5*'수학 표준점수 테이블'!$H$13+'수학 표준점수 테이블'!$H$16,0))</f>
        <v>96</v>
      </c>
      <c r="Z67" s="101">
        <f>IF(OR($B67-Z$5&gt;74, $B67-Z$5=73, $B67-Z$5=1, $B67-Z$5&lt;0),"",ROUND(($B67-Z$5)*'수학 표준점수 테이블'!$H$10+Z$5*'수학 표준점수 테이블'!$H$13+'수학 표준점수 테이블'!$H$16,0))</f>
        <v>96</v>
      </c>
      <c r="AA67" s="108">
        <f>IF(OR($B67-AA$5&gt;74, $B67-AA$5=73, $B67-AA$5=1, $B67-AA$5&lt;0),"",ROUND(($B67-AA$5)*'수학 표준점수 테이블'!$H$10+AA$5*'수학 표준점수 테이블'!$H$13+'수학 표준점수 테이블'!$H$16,0))</f>
        <v>96</v>
      </c>
      <c r="AB67" s="34"/>
      <c r="AC67" s="34">
        <f t="shared" si="6"/>
        <v>96</v>
      </c>
      <c r="AD67" s="34">
        <f t="shared" si="7"/>
        <v>98</v>
      </c>
      <c r="AE67" s="37" t="str">
        <f t="shared" si="8"/>
        <v>96 ~ 98</v>
      </c>
      <c r="AF67" s="37">
        <f t="shared" si="4"/>
        <v>5</v>
      </c>
      <c r="AG67" s="37">
        <f t="shared" si="4"/>
        <v>5</v>
      </c>
      <c r="AH67" s="37">
        <f t="shared" si="5"/>
        <v>5</v>
      </c>
      <c r="AI67" s="194" t="str">
        <f t="shared" si="0"/>
        <v>5등급</v>
      </c>
      <c r="AJ67" s="32" t="e">
        <f>IF(AC67=AD67,VLOOKUP(AE67,'인원 입력 기능'!$B$5:$F$102,6,0), VLOOKUP(AC67,'인원 입력 기능'!$B$5:$F$102,6,0)&amp;" ~ "&amp;VLOOKUP(AD67,'인원 입력 기능'!$B$5:$F$102,6,0))</f>
        <v>#REF!</v>
      </c>
    </row>
    <row r="68" spans="1:36">
      <c r="A68" s="16"/>
      <c r="B68" s="187">
        <v>38</v>
      </c>
      <c r="C68" s="113">
        <f>IF(OR($B68-C$5&gt;74, $B68-C$5=73, $B68-C$5=1, $B68-C$5&lt;0),"",ROUND(($B68-C$5)*'수학 표준점수 테이블'!$H$10+C$5*'수학 표준점수 테이블'!$H$13+'수학 표준점수 테이블'!$H$16,0))</f>
        <v>97</v>
      </c>
      <c r="D68" s="101">
        <f>IF(OR($B68-D$5&gt;74, $B68-D$5=73, $B68-D$5=1, $B68-D$5&lt;0),"",ROUND(($B68-D$5)*'수학 표준점수 테이블'!$H$10+D$5*'수학 표준점수 테이블'!$H$13+'수학 표준점수 테이블'!$H$16,0))</f>
        <v>97</v>
      </c>
      <c r="E68" s="101">
        <f>IF(OR($B68-E$5&gt;74, $B68-E$5=73, $B68-E$5=1, $B68-E$5&lt;0),"",ROUND(($B68-E$5)*'수학 표준점수 테이블'!$H$10+E$5*'수학 표준점수 테이블'!$H$13+'수학 표준점수 테이블'!$H$16,0))</f>
        <v>97</v>
      </c>
      <c r="F68" s="101">
        <f>IF(OR($B68-F$5&gt;74, $B68-F$5=73, $B68-F$5=1, $B68-F$5&lt;0),"",ROUND(($B68-F$5)*'수학 표준점수 테이블'!$H$10+F$5*'수학 표준점수 테이블'!$H$13+'수학 표준점수 테이블'!$H$16,0))</f>
        <v>97</v>
      </c>
      <c r="G68" s="101">
        <f>IF(OR($B68-G$5&gt;74, $B68-G$5=73, $B68-G$5=1, $B68-G$5&lt;0),"",ROUND(($B68-G$5)*'수학 표준점수 테이블'!$H$10+G$5*'수학 표준점수 테이블'!$H$13+'수학 표준점수 테이블'!$H$16,0))</f>
        <v>97</v>
      </c>
      <c r="H68" s="101">
        <f>IF(OR($B68-H$5&gt;74, $B68-H$5=73, $B68-H$5=1, $B68-H$5&lt;0),"",ROUND(($B68-H$5)*'수학 표준점수 테이블'!$H$10+H$5*'수학 표준점수 테이블'!$H$13+'수학 표준점수 테이블'!$H$16,0))</f>
        <v>97</v>
      </c>
      <c r="I68" s="101">
        <f>IF(OR($B68-I$5&gt;74, $B68-I$5=73, $B68-I$5=1, $B68-I$5&lt;0),"",ROUND(($B68-I$5)*'수학 표준점수 테이블'!$H$10+I$5*'수학 표준점수 테이블'!$H$13+'수학 표준점수 테이블'!$H$16,0))</f>
        <v>96</v>
      </c>
      <c r="J68" s="101">
        <f>IF(OR($B68-J$5&gt;74, $B68-J$5=73, $B68-J$5=1, $B68-J$5&lt;0),"",ROUND(($B68-J$5)*'수학 표준점수 테이블'!$H$10+J$5*'수학 표준점수 테이블'!$H$13+'수학 표준점수 테이블'!$H$16,0))</f>
        <v>96</v>
      </c>
      <c r="K68" s="101">
        <f>IF(OR($B68-K$5&gt;74, $B68-K$5=73, $B68-K$5=1, $B68-K$5&lt;0),"",ROUND(($B68-K$5)*'수학 표준점수 테이블'!$H$10+K$5*'수학 표준점수 테이블'!$H$13+'수학 표준점수 테이블'!$H$16,0))</f>
        <v>96</v>
      </c>
      <c r="L68" s="101">
        <f>IF(OR($B68-L$5&gt;74, $B68-L$5=73, $B68-L$5=1, $B68-L$5&lt;0),"",ROUND(($B68-L$5)*'수학 표준점수 테이블'!$H$10+L$5*'수학 표준점수 테이블'!$H$13+'수학 표준점수 테이블'!$H$16,0))</f>
        <v>96</v>
      </c>
      <c r="M68" s="101">
        <f>IF(OR($B68-M$5&gt;74, $B68-M$5=73, $B68-M$5=1, $B68-M$5&lt;0),"",ROUND(($B68-M$5)*'수학 표준점수 테이블'!$H$10+M$5*'수학 표준점수 테이블'!$H$13+'수학 표준점수 테이블'!$H$16,0))</f>
        <v>96</v>
      </c>
      <c r="N68" s="101">
        <f>IF(OR($B68-N$5&gt;74, $B68-N$5=73, $B68-N$5=1, $B68-N$5&lt;0),"",ROUND(($B68-N$5)*'수학 표준점수 테이블'!$H$10+N$5*'수학 표준점수 테이블'!$H$13+'수학 표준점수 테이블'!$H$16,0))</f>
        <v>96</v>
      </c>
      <c r="O68" s="101">
        <f>IF(OR($B68-O$5&gt;74, $B68-O$5=73, $B68-O$5=1, $B68-O$5&lt;0),"",ROUND(($B68-O$5)*'수학 표준점수 테이블'!$H$10+O$5*'수학 표준점수 테이블'!$H$13+'수학 표준점수 테이블'!$H$16,0))</f>
        <v>96</v>
      </c>
      <c r="P68" s="101">
        <f>IF(OR($B68-P$5&gt;74, $B68-P$5=73, $B68-P$5=1, $B68-P$5&lt;0),"",ROUND(($B68-P$5)*'수학 표준점수 테이블'!$H$10+P$5*'수학 표준점수 테이블'!$H$13+'수학 표준점수 테이블'!$H$16,0))</f>
        <v>96</v>
      </c>
      <c r="Q68" s="101">
        <f>IF(OR($B68-Q$5&gt;74, $B68-Q$5=73, $B68-Q$5=1, $B68-Q$5&lt;0),"",ROUND(($B68-Q$5)*'수학 표준점수 테이블'!$H$10+Q$5*'수학 표준점수 테이블'!$H$13+'수학 표준점수 테이블'!$H$16,0))</f>
        <v>96</v>
      </c>
      <c r="R68" s="101">
        <f>IF(OR($B68-R$5&gt;74, $B68-R$5=73, $B68-R$5=1, $B68-R$5&lt;0),"",ROUND(($B68-R$5)*'수학 표준점수 테이블'!$H$10+R$5*'수학 표준점수 테이블'!$H$13+'수학 표준점수 테이블'!$H$16,0))</f>
        <v>96</v>
      </c>
      <c r="S68" s="101">
        <f>IF(OR($B68-S$5&gt;74, $B68-S$5=73, $B68-S$5=1, $B68-S$5&lt;0),"",ROUND(($B68-S$5)*'수학 표준점수 테이블'!$H$10+S$5*'수학 표준점수 테이블'!$H$13+'수학 표준점수 테이블'!$H$16,0))</f>
        <v>96</v>
      </c>
      <c r="T68" s="101">
        <f>IF(OR($B68-T$5&gt;74, $B68-T$5=73, $B68-T$5=1, $B68-T$5&lt;0),"",ROUND(($B68-T$5)*'수학 표준점수 테이블'!$H$10+T$5*'수학 표준점수 테이블'!$H$13+'수학 표준점수 테이블'!$H$16,0))</f>
        <v>95</v>
      </c>
      <c r="U68" s="101">
        <f>IF(OR($B68-U$5&gt;74, $B68-U$5=73, $B68-U$5=1, $B68-U$5&lt;0),"",ROUND(($B68-U$5)*'수학 표준점수 테이블'!$H$10+U$5*'수학 표준점수 테이블'!$H$13+'수학 표준점수 테이블'!$H$16,0))</f>
        <v>95</v>
      </c>
      <c r="V68" s="101">
        <f>IF(OR($B68-V$5&gt;74, $B68-V$5=73, $B68-V$5=1, $B68-V$5&lt;0),"",ROUND(($B68-V$5)*'수학 표준점수 테이블'!$H$10+V$5*'수학 표준점수 테이블'!$H$13+'수학 표준점수 테이블'!$H$16,0))</f>
        <v>95</v>
      </c>
      <c r="W68" s="101">
        <f>IF(OR($B68-W$5&gt;74, $B68-W$5=73, $B68-W$5=1, $B68-W$5&lt;0),"",ROUND(($B68-W$5)*'수학 표준점수 테이블'!$H$10+W$5*'수학 표준점수 테이블'!$H$13+'수학 표준점수 테이블'!$H$16,0))</f>
        <v>95</v>
      </c>
      <c r="X68" s="101">
        <f>IF(OR($B68-X$5&gt;74, $B68-X$5=73, $B68-X$5=1, $B68-X$5&lt;0),"",ROUND(($B68-X$5)*'수학 표준점수 테이블'!$H$10+X$5*'수학 표준점수 테이블'!$H$13+'수학 표준점수 테이블'!$H$16,0))</f>
        <v>95</v>
      </c>
      <c r="Y68" s="101">
        <f>IF(OR($B68-Y$5&gt;74, $B68-Y$5=73, $B68-Y$5=1, $B68-Y$5&lt;0),"",ROUND(($B68-Y$5)*'수학 표준점수 테이블'!$H$10+Y$5*'수학 표준점수 테이블'!$H$13+'수학 표준점수 테이블'!$H$16,0))</f>
        <v>95</v>
      </c>
      <c r="Z68" s="101">
        <f>IF(OR($B68-Z$5&gt;74, $B68-Z$5=73, $B68-Z$5=1, $B68-Z$5&lt;0),"",ROUND(($B68-Z$5)*'수학 표준점수 테이블'!$H$10+Z$5*'수학 표준점수 테이블'!$H$13+'수학 표준점수 테이블'!$H$16,0))</f>
        <v>95</v>
      </c>
      <c r="AA68" s="108">
        <f>IF(OR($B68-AA$5&gt;74, $B68-AA$5=73, $B68-AA$5=1, $B68-AA$5&lt;0),"",ROUND(($B68-AA$5)*'수학 표준점수 테이블'!$H$10+AA$5*'수학 표준점수 테이블'!$H$13+'수학 표준점수 테이블'!$H$16,0))</f>
        <v>95</v>
      </c>
      <c r="AB68" s="34"/>
      <c r="AC68" s="34">
        <f t="shared" si="6"/>
        <v>95</v>
      </c>
      <c r="AD68" s="34">
        <f t="shared" si="7"/>
        <v>97</v>
      </c>
      <c r="AE68" s="37" t="str">
        <f t="shared" si="8"/>
        <v>95 ~ 97</v>
      </c>
      <c r="AF68" s="37">
        <f t="shared" si="4"/>
        <v>5</v>
      </c>
      <c r="AG68" s="37">
        <f t="shared" si="4"/>
        <v>5</v>
      </c>
      <c r="AH68" s="37">
        <f t="shared" si="5"/>
        <v>5</v>
      </c>
      <c r="AI68" s="194" t="str">
        <f t="shared" si="0"/>
        <v>5등급</v>
      </c>
      <c r="AJ68" s="32" t="e">
        <f>IF(AC68=AD68,VLOOKUP(AE68,'인원 입력 기능'!$B$5:$F$102,6,0), VLOOKUP(AC68,'인원 입력 기능'!$B$5:$F$102,6,0)&amp;" ~ "&amp;VLOOKUP(AD68,'인원 입력 기능'!$B$5:$F$102,6,0))</f>
        <v>#REF!</v>
      </c>
    </row>
    <row r="69" spans="1:36">
      <c r="A69" s="16"/>
      <c r="B69" s="187">
        <v>37</v>
      </c>
      <c r="C69" s="113">
        <f>IF(OR($B69-C$5&gt;74, $B69-C$5=73, $B69-C$5=1, $B69-C$5&lt;0),"",ROUND(($B69-C$5)*'수학 표준점수 테이블'!$H$10+C$5*'수학 표준점수 테이블'!$H$13+'수학 표준점수 테이블'!$H$16,0))</f>
        <v>96</v>
      </c>
      <c r="D69" s="101">
        <f>IF(OR($B69-D$5&gt;74, $B69-D$5=73, $B69-D$5=1, $B69-D$5&lt;0),"",ROUND(($B69-D$5)*'수학 표준점수 테이블'!$H$10+D$5*'수학 표준점수 테이블'!$H$13+'수학 표준점수 테이블'!$H$16,0))</f>
        <v>96</v>
      </c>
      <c r="E69" s="101">
        <f>IF(OR($B69-E$5&gt;74, $B69-E$5=73, $B69-E$5=1, $B69-E$5&lt;0),"",ROUND(($B69-E$5)*'수학 표준점수 테이블'!$H$10+E$5*'수학 표준점수 테이블'!$H$13+'수학 표준점수 테이블'!$H$16,0))</f>
        <v>96</v>
      </c>
      <c r="F69" s="101">
        <f>IF(OR($B69-F$5&gt;74, $B69-F$5=73, $B69-F$5=1, $B69-F$5&lt;0),"",ROUND(($B69-F$5)*'수학 표준점수 테이블'!$H$10+F$5*'수학 표준점수 테이블'!$H$13+'수학 표준점수 테이블'!$H$16,0))</f>
        <v>96</v>
      </c>
      <c r="G69" s="101">
        <f>IF(OR($B69-G$5&gt;74, $B69-G$5=73, $B69-G$5=1, $B69-G$5&lt;0),"",ROUND(($B69-G$5)*'수학 표준점수 테이블'!$H$10+G$5*'수학 표준점수 테이블'!$H$13+'수학 표준점수 테이블'!$H$16,0))</f>
        <v>96</v>
      </c>
      <c r="H69" s="101">
        <f>IF(OR($B69-H$5&gt;74, $B69-H$5=73, $B69-H$5=1, $B69-H$5&lt;0),"",ROUND(($B69-H$5)*'수학 표준점수 테이블'!$H$10+H$5*'수학 표준점수 테이블'!$H$13+'수학 표준점수 테이블'!$H$16,0))</f>
        <v>96</v>
      </c>
      <c r="I69" s="101">
        <f>IF(OR($B69-I$5&gt;74, $B69-I$5=73, $B69-I$5=1, $B69-I$5&lt;0),"",ROUND(($B69-I$5)*'수학 표준점수 테이블'!$H$10+I$5*'수학 표준점수 테이블'!$H$13+'수학 표준점수 테이블'!$H$16,0))</f>
        <v>96</v>
      </c>
      <c r="J69" s="101">
        <f>IF(OR($B69-J$5&gt;74, $B69-J$5=73, $B69-J$5=1, $B69-J$5&lt;0),"",ROUND(($B69-J$5)*'수학 표준점수 테이블'!$H$10+J$5*'수학 표준점수 테이블'!$H$13+'수학 표준점수 테이블'!$H$16,0))</f>
        <v>96</v>
      </c>
      <c r="K69" s="101">
        <f>IF(OR($B69-K$5&gt;74, $B69-K$5=73, $B69-K$5=1, $B69-K$5&lt;0),"",ROUND(($B69-K$5)*'수학 표준점수 테이블'!$H$10+K$5*'수학 표준점수 테이블'!$H$13+'수학 표준점수 테이블'!$H$16,0))</f>
        <v>95</v>
      </c>
      <c r="L69" s="101">
        <f>IF(OR($B69-L$5&gt;74, $B69-L$5=73, $B69-L$5=1, $B69-L$5&lt;0),"",ROUND(($B69-L$5)*'수학 표준점수 테이블'!$H$10+L$5*'수학 표준점수 테이블'!$H$13+'수학 표준점수 테이블'!$H$16,0))</f>
        <v>95</v>
      </c>
      <c r="M69" s="101">
        <f>IF(OR($B69-M$5&gt;74, $B69-M$5=73, $B69-M$5=1, $B69-M$5&lt;0),"",ROUND(($B69-M$5)*'수학 표준점수 테이블'!$H$10+M$5*'수학 표준점수 테이블'!$H$13+'수학 표준점수 테이블'!$H$16,0))</f>
        <v>95</v>
      </c>
      <c r="N69" s="101">
        <f>IF(OR($B69-N$5&gt;74, $B69-N$5=73, $B69-N$5=1, $B69-N$5&lt;0),"",ROUND(($B69-N$5)*'수학 표준점수 테이블'!$H$10+N$5*'수학 표준점수 테이블'!$H$13+'수학 표준점수 테이블'!$H$16,0))</f>
        <v>95</v>
      </c>
      <c r="O69" s="101">
        <f>IF(OR($B69-O$5&gt;74, $B69-O$5=73, $B69-O$5=1, $B69-O$5&lt;0),"",ROUND(($B69-O$5)*'수학 표준점수 테이블'!$H$10+O$5*'수학 표준점수 테이블'!$H$13+'수학 표준점수 테이블'!$H$16,0))</f>
        <v>95</v>
      </c>
      <c r="P69" s="101">
        <f>IF(OR($B69-P$5&gt;74, $B69-P$5=73, $B69-P$5=1, $B69-P$5&lt;0),"",ROUND(($B69-P$5)*'수학 표준점수 테이블'!$H$10+P$5*'수학 표준점수 테이블'!$H$13+'수학 표준점수 테이블'!$H$16,0))</f>
        <v>95</v>
      </c>
      <c r="Q69" s="101">
        <f>IF(OR($B69-Q$5&gt;74, $B69-Q$5=73, $B69-Q$5=1, $B69-Q$5&lt;0),"",ROUND(($B69-Q$5)*'수학 표준점수 테이블'!$H$10+Q$5*'수학 표준점수 테이블'!$H$13+'수학 표준점수 테이블'!$H$16,0))</f>
        <v>95</v>
      </c>
      <c r="R69" s="101">
        <f>IF(OR($B69-R$5&gt;74, $B69-R$5=73, $B69-R$5=1, $B69-R$5&lt;0),"",ROUND(($B69-R$5)*'수학 표준점수 테이블'!$H$10+R$5*'수학 표준점수 테이블'!$H$13+'수학 표준점수 테이블'!$H$16,0))</f>
        <v>95</v>
      </c>
      <c r="S69" s="101">
        <f>IF(OR($B69-S$5&gt;74, $B69-S$5=73, $B69-S$5=1, $B69-S$5&lt;0),"",ROUND(($B69-S$5)*'수학 표준점수 테이블'!$H$10+S$5*'수학 표준점수 테이블'!$H$13+'수학 표준점수 테이블'!$H$16,0))</f>
        <v>95</v>
      </c>
      <c r="T69" s="101">
        <f>IF(OR($B69-T$5&gt;74, $B69-T$5=73, $B69-T$5=1, $B69-T$5&lt;0),"",ROUND(($B69-T$5)*'수학 표준점수 테이블'!$H$10+T$5*'수학 표준점수 테이블'!$H$13+'수학 표준점수 테이블'!$H$16,0))</f>
        <v>95</v>
      </c>
      <c r="U69" s="101">
        <f>IF(OR($B69-U$5&gt;74, $B69-U$5=73, $B69-U$5=1, $B69-U$5&lt;0),"",ROUND(($B69-U$5)*'수학 표준점수 테이블'!$H$10+U$5*'수학 표준점수 테이블'!$H$13+'수학 표준점수 테이블'!$H$16,0))</f>
        <v>95</v>
      </c>
      <c r="V69" s="101">
        <f>IF(OR($B69-V$5&gt;74, $B69-V$5=73, $B69-V$5=1, $B69-V$5&lt;0),"",ROUND(($B69-V$5)*'수학 표준점수 테이블'!$H$10+V$5*'수학 표준점수 테이블'!$H$13+'수학 표준점수 테이블'!$H$16,0))</f>
        <v>94</v>
      </c>
      <c r="W69" s="101">
        <f>IF(OR($B69-W$5&gt;74, $B69-W$5=73, $B69-W$5=1, $B69-W$5&lt;0),"",ROUND(($B69-W$5)*'수학 표준점수 테이블'!$H$10+W$5*'수학 표준점수 테이블'!$H$13+'수학 표준점수 테이블'!$H$16,0))</f>
        <v>94</v>
      </c>
      <c r="X69" s="101">
        <f>IF(OR($B69-X$5&gt;74, $B69-X$5=73, $B69-X$5=1, $B69-X$5&lt;0),"",ROUND(($B69-X$5)*'수학 표준점수 테이블'!$H$10+X$5*'수학 표준점수 테이블'!$H$13+'수학 표준점수 테이블'!$H$16,0))</f>
        <v>94</v>
      </c>
      <c r="Y69" s="101">
        <f>IF(OR($B69-Y$5&gt;74, $B69-Y$5=73, $B69-Y$5=1, $B69-Y$5&lt;0),"",ROUND(($B69-Y$5)*'수학 표준점수 테이블'!$H$10+Y$5*'수학 표준점수 테이블'!$H$13+'수학 표준점수 테이블'!$H$16,0))</f>
        <v>94</v>
      </c>
      <c r="Z69" s="101">
        <f>IF(OR($B69-Z$5&gt;74, $B69-Z$5=73, $B69-Z$5=1, $B69-Z$5&lt;0),"",ROUND(($B69-Z$5)*'수학 표준점수 테이블'!$H$10+Z$5*'수학 표준점수 테이블'!$H$13+'수학 표준점수 테이블'!$H$16,0))</f>
        <v>94</v>
      </c>
      <c r="AA69" s="108">
        <f>IF(OR($B69-AA$5&gt;74, $B69-AA$5=73, $B69-AA$5=1, $B69-AA$5&lt;0),"",ROUND(($B69-AA$5)*'수학 표준점수 테이블'!$H$10+AA$5*'수학 표준점수 테이블'!$H$13+'수학 표준점수 테이블'!$H$16,0))</f>
        <v>94</v>
      </c>
      <c r="AB69" s="34"/>
      <c r="AC69" s="34">
        <f t="shared" si="6"/>
        <v>94</v>
      </c>
      <c r="AD69" s="34">
        <f t="shared" si="7"/>
        <v>96</v>
      </c>
      <c r="AE69" s="37" t="str">
        <f t="shared" si="8"/>
        <v>94 ~ 96</v>
      </c>
      <c r="AF69" s="37">
        <f t="shared" si="4"/>
        <v>5</v>
      </c>
      <c r="AG69" s="37">
        <f t="shared" si="4"/>
        <v>5</v>
      </c>
      <c r="AH69" s="37">
        <f t="shared" si="5"/>
        <v>5</v>
      </c>
      <c r="AI69" s="194" t="str">
        <f t="shared" si="0"/>
        <v>5등급</v>
      </c>
      <c r="AJ69" s="32" t="e">
        <f>IF(AC69=AD69,VLOOKUP(AE69,'인원 입력 기능'!$B$5:$F$102,6,0), VLOOKUP(AC69,'인원 입력 기능'!$B$5:$F$102,6,0)&amp;" ~ "&amp;VLOOKUP(AD69,'인원 입력 기능'!$B$5:$F$102,6,0))</f>
        <v>#REF!</v>
      </c>
    </row>
    <row r="70" spans="1:36">
      <c r="A70" s="16"/>
      <c r="B70" s="188">
        <v>36</v>
      </c>
      <c r="C70" s="114">
        <f>IF(OR($B70-C$5&gt;74, $B70-C$5=73, $B70-C$5=1, $B70-C$5&lt;0),"",ROUND(($B70-C$5)*'수학 표준점수 테이블'!$H$10+C$5*'수학 표준점수 테이블'!$H$13+'수학 표준점수 테이블'!$H$16,0))</f>
        <v>95</v>
      </c>
      <c r="D70" s="102">
        <f>IF(OR($B70-D$5&gt;74, $B70-D$5=73, $B70-D$5=1, $B70-D$5&lt;0),"",ROUND(($B70-D$5)*'수학 표준점수 테이블'!$H$10+D$5*'수학 표준점수 테이블'!$H$13+'수학 표준점수 테이블'!$H$16,0))</f>
        <v>95</v>
      </c>
      <c r="E70" s="102">
        <f>IF(OR($B70-E$5&gt;74, $B70-E$5=73, $B70-E$5=1, $B70-E$5&lt;0),"",ROUND(($B70-E$5)*'수학 표준점수 테이블'!$H$10+E$5*'수학 표준점수 테이블'!$H$13+'수학 표준점수 테이블'!$H$16,0))</f>
        <v>95</v>
      </c>
      <c r="F70" s="102">
        <f>IF(OR($B70-F$5&gt;74, $B70-F$5=73, $B70-F$5=1, $B70-F$5&lt;0),"",ROUND(($B70-F$5)*'수학 표준점수 테이블'!$H$10+F$5*'수학 표준점수 테이블'!$H$13+'수학 표준점수 테이블'!$H$16,0))</f>
        <v>95</v>
      </c>
      <c r="G70" s="102">
        <f>IF(OR($B70-G$5&gt;74, $B70-G$5=73, $B70-G$5=1, $B70-G$5&lt;0),"",ROUND(($B70-G$5)*'수학 표준점수 테이블'!$H$10+G$5*'수학 표준점수 테이블'!$H$13+'수학 표준점수 테이블'!$H$16,0))</f>
        <v>95</v>
      </c>
      <c r="H70" s="102">
        <f>IF(OR($B70-H$5&gt;74, $B70-H$5=73, $B70-H$5=1, $B70-H$5&lt;0),"",ROUND(($B70-H$5)*'수학 표준점수 테이블'!$H$10+H$5*'수학 표준점수 테이블'!$H$13+'수학 표준점수 테이블'!$H$16,0))</f>
        <v>95</v>
      </c>
      <c r="I70" s="102">
        <f>IF(OR($B70-I$5&gt;74, $B70-I$5=73, $B70-I$5=1, $B70-I$5&lt;0),"",ROUND(($B70-I$5)*'수학 표준점수 테이블'!$H$10+I$5*'수학 표준점수 테이블'!$H$13+'수학 표준점수 테이블'!$H$16,0))</f>
        <v>95</v>
      </c>
      <c r="J70" s="102">
        <f>IF(OR($B70-J$5&gt;74, $B70-J$5=73, $B70-J$5=1, $B70-J$5&lt;0),"",ROUND(($B70-J$5)*'수학 표준점수 테이블'!$H$10+J$5*'수학 표준점수 테이블'!$H$13+'수학 표준점수 테이블'!$H$16,0))</f>
        <v>95</v>
      </c>
      <c r="K70" s="102">
        <f>IF(OR($B70-K$5&gt;74, $B70-K$5=73, $B70-K$5=1, $B70-K$5&lt;0),"",ROUND(($B70-K$5)*'수학 표준점수 테이블'!$H$10+K$5*'수학 표준점수 테이블'!$H$13+'수학 표준점수 테이블'!$H$16,0))</f>
        <v>95</v>
      </c>
      <c r="L70" s="102">
        <f>IF(OR($B70-L$5&gt;74, $B70-L$5=73, $B70-L$5=1, $B70-L$5&lt;0),"",ROUND(($B70-L$5)*'수학 표준점수 테이블'!$H$10+L$5*'수학 표준점수 테이블'!$H$13+'수학 표준점수 테이블'!$H$16,0))</f>
        <v>95</v>
      </c>
      <c r="M70" s="102">
        <f>IF(OR($B70-M$5&gt;74, $B70-M$5=73, $B70-M$5=1, $B70-M$5&lt;0),"",ROUND(($B70-M$5)*'수학 표준점수 테이블'!$H$10+M$5*'수학 표준점수 테이블'!$H$13+'수학 표준점수 테이블'!$H$16,0))</f>
        <v>94</v>
      </c>
      <c r="N70" s="102">
        <f>IF(OR($B70-N$5&gt;74, $B70-N$5=73, $B70-N$5=1, $B70-N$5&lt;0),"",ROUND(($B70-N$5)*'수학 표준점수 테이블'!$H$10+N$5*'수학 표준점수 테이블'!$H$13+'수학 표준점수 테이블'!$H$16,0))</f>
        <v>94</v>
      </c>
      <c r="O70" s="102">
        <f>IF(OR($B70-O$5&gt;74, $B70-O$5=73, $B70-O$5=1, $B70-O$5&lt;0),"",ROUND(($B70-O$5)*'수학 표준점수 테이블'!$H$10+O$5*'수학 표준점수 테이블'!$H$13+'수학 표준점수 테이블'!$H$16,0))</f>
        <v>94</v>
      </c>
      <c r="P70" s="102">
        <f>IF(OR($B70-P$5&gt;74, $B70-P$5=73, $B70-P$5=1, $B70-P$5&lt;0),"",ROUND(($B70-P$5)*'수학 표준점수 테이블'!$H$10+P$5*'수학 표준점수 테이블'!$H$13+'수학 표준점수 테이블'!$H$16,0))</f>
        <v>94</v>
      </c>
      <c r="Q70" s="102">
        <f>IF(OR($B70-Q$5&gt;74, $B70-Q$5=73, $B70-Q$5=1, $B70-Q$5&lt;0),"",ROUND(($B70-Q$5)*'수학 표준점수 테이블'!$H$10+Q$5*'수학 표준점수 테이블'!$H$13+'수학 표준점수 테이블'!$H$16,0))</f>
        <v>94</v>
      </c>
      <c r="R70" s="102">
        <f>IF(OR($B70-R$5&gt;74, $B70-R$5=73, $B70-R$5=1, $B70-R$5&lt;0),"",ROUND(($B70-R$5)*'수학 표준점수 테이블'!$H$10+R$5*'수학 표준점수 테이블'!$H$13+'수학 표준점수 테이블'!$H$16,0))</f>
        <v>94</v>
      </c>
      <c r="S70" s="102">
        <f>IF(OR($B70-S$5&gt;74, $B70-S$5=73, $B70-S$5=1, $B70-S$5&lt;0),"",ROUND(($B70-S$5)*'수학 표준점수 테이블'!$H$10+S$5*'수학 표준점수 테이블'!$H$13+'수학 표준점수 테이블'!$H$16,0))</f>
        <v>94</v>
      </c>
      <c r="T70" s="102">
        <f>IF(OR($B70-T$5&gt;74, $B70-T$5=73, $B70-T$5=1, $B70-T$5&lt;0),"",ROUND(($B70-T$5)*'수학 표준점수 테이블'!$H$10+T$5*'수학 표준점수 테이블'!$H$13+'수학 표준점수 테이블'!$H$16,0))</f>
        <v>94</v>
      </c>
      <c r="U70" s="102">
        <f>IF(OR($B70-U$5&gt;74, $B70-U$5=73, $B70-U$5=1, $B70-U$5&lt;0),"",ROUND(($B70-U$5)*'수학 표준점수 테이블'!$H$10+U$5*'수학 표준점수 테이블'!$H$13+'수학 표준점수 테이블'!$H$16,0))</f>
        <v>94</v>
      </c>
      <c r="V70" s="102">
        <f>IF(OR($B70-V$5&gt;74, $B70-V$5=73, $B70-V$5=1, $B70-V$5&lt;0),"",ROUND(($B70-V$5)*'수학 표준점수 테이블'!$H$10+V$5*'수학 표준점수 테이블'!$H$13+'수학 표준점수 테이블'!$H$16,0))</f>
        <v>94</v>
      </c>
      <c r="W70" s="102">
        <f>IF(OR($B70-W$5&gt;74, $B70-W$5=73, $B70-W$5=1, $B70-W$5&lt;0),"",ROUND(($B70-W$5)*'수학 표준점수 테이블'!$H$10+W$5*'수학 표준점수 테이블'!$H$13+'수학 표준점수 테이블'!$H$16,0))</f>
        <v>94</v>
      </c>
      <c r="X70" s="102">
        <f>IF(OR($B70-X$5&gt;74, $B70-X$5=73, $B70-X$5=1, $B70-X$5&lt;0),"",ROUND(($B70-X$5)*'수학 표준점수 테이블'!$H$10+X$5*'수학 표준점수 테이블'!$H$13+'수학 표준점수 테이블'!$H$16,0))</f>
        <v>94</v>
      </c>
      <c r="Y70" s="102">
        <f>IF(OR($B70-Y$5&gt;74, $B70-Y$5=73, $B70-Y$5=1, $B70-Y$5&lt;0),"",ROUND(($B70-Y$5)*'수학 표준점수 테이블'!$H$10+Y$5*'수학 표준점수 테이블'!$H$13+'수학 표준점수 테이블'!$H$16,0))</f>
        <v>93</v>
      </c>
      <c r="Z70" s="102">
        <f>IF(OR($B70-Z$5&gt;74, $B70-Z$5=73, $B70-Z$5=1, $B70-Z$5&lt;0),"",ROUND(($B70-Z$5)*'수학 표준점수 테이블'!$H$10+Z$5*'수학 표준점수 테이블'!$H$13+'수학 표준점수 테이블'!$H$16,0))</f>
        <v>93</v>
      </c>
      <c r="AA70" s="109">
        <f>IF(OR($B70-AA$5&gt;74, $B70-AA$5=73, $B70-AA$5=1, $B70-AA$5&lt;0),"",ROUND(($B70-AA$5)*'수학 표준점수 테이블'!$H$10+AA$5*'수학 표준점수 테이블'!$H$13+'수학 표준점수 테이블'!$H$16,0))</f>
        <v>93</v>
      </c>
      <c r="AB70" s="34"/>
      <c r="AC70" s="34">
        <f t="shared" si="6"/>
        <v>93</v>
      </c>
      <c r="AD70" s="34">
        <f t="shared" si="7"/>
        <v>95</v>
      </c>
      <c r="AE70" s="37" t="str">
        <f t="shared" si="8"/>
        <v>93 ~ 95</v>
      </c>
      <c r="AF70" s="37">
        <f t="shared" si="4"/>
        <v>5</v>
      </c>
      <c r="AG70" s="37">
        <f t="shared" si="4"/>
        <v>5</v>
      </c>
      <c r="AH70" s="37">
        <f t="shared" si="5"/>
        <v>5</v>
      </c>
      <c r="AI70" s="194" t="str">
        <f t="shared" si="0"/>
        <v>5등급</v>
      </c>
      <c r="AJ70" s="32" t="e">
        <f>IF(AC70=AD70,VLOOKUP(AE70,'인원 입력 기능'!$B$5:$F$102,6,0), VLOOKUP(AC70,'인원 입력 기능'!$B$5:$F$102,6,0)&amp;" ~ "&amp;VLOOKUP(AD70,'인원 입력 기능'!$B$5:$F$102,6,0))</f>
        <v>#REF!</v>
      </c>
    </row>
    <row r="71" spans="1:36">
      <c r="A71" s="16"/>
      <c r="B71" s="188">
        <v>35</v>
      </c>
      <c r="C71" s="114">
        <f>IF(OR($B71-C$5&gt;74, $B71-C$5=73, $B71-C$5=1, $B71-C$5&lt;0),"",ROUND(($B71-C$5)*'수학 표준점수 테이블'!$H$10+C$5*'수학 표준점수 테이블'!$H$13+'수학 표준점수 테이블'!$H$16,0))</f>
        <v>95</v>
      </c>
      <c r="D71" s="102">
        <f>IF(OR($B71-D$5&gt;74, $B71-D$5=73, $B71-D$5=1, $B71-D$5&lt;0),"",ROUND(($B71-D$5)*'수학 표준점수 테이블'!$H$10+D$5*'수학 표준점수 테이블'!$H$13+'수학 표준점수 테이블'!$H$16,0))</f>
        <v>94</v>
      </c>
      <c r="E71" s="102">
        <f>IF(OR($B71-E$5&gt;74, $B71-E$5=73, $B71-E$5=1, $B71-E$5&lt;0),"",ROUND(($B71-E$5)*'수학 표준점수 테이블'!$H$10+E$5*'수학 표준점수 테이블'!$H$13+'수학 표준점수 테이블'!$H$16,0))</f>
        <v>94</v>
      </c>
      <c r="F71" s="102">
        <f>IF(OR($B71-F$5&gt;74, $B71-F$5=73, $B71-F$5=1, $B71-F$5&lt;0),"",ROUND(($B71-F$5)*'수학 표준점수 테이블'!$H$10+F$5*'수학 표준점수 테이블'!$H$13+'수학 표준점수 테이블'!$H$16,0))</f>
        <v>94</v>
      </c>
      <c r="G71" s="102">
        <f>IF(OR($B71-G$5&gt;74, $B71-G$5=73, $B71-G$5=1, $B71-G$5&lt;0),"",ROUND(($B71-G$5)*'수학 표준점수 테이블'!$H$10+G$5*'수학 표준점수 테이블'!$H$13+'수학 표준점수 테이블'!$H$16,0))</f>
        <v>94</v>
      </c>
      <c r="H71" s="102">
        <f>IF(OR($B71-H$5&gt;74, $B71-H$5=73, $B71-H$5=1, $B71-H$5&lt;0),"",ROUND(($B71-H$5)*'수학 표준점수 테이블'!$H$10+H$5*'수학 표준점수 테이블'!$H$13+'수학 표준점수 테이블'!$H$16,0))</f>
        <v>94</v>
      </c>
      <c r="I71" s="102">
        <f>IF(OR($B71-I$5&gt;74, $B71-I$5=73, $B71-I$5=1, $B71-I$5&lt;0),"",ROUND(($B71-I$5)*'수학 표준점수 테이블'!$H$10+I$5*'수학 표준점수 테이블'!$H$13+'수학 표준점수 테이블'!$H$16,0))</f>
        <v>94</v>
      </c>
      <c r="J71" s="102">
        <f>IF(OR($B71-J$5&gt;74, $B71-J$5=73, $B71-J$5=1, $B71-J$5&lt;0),"",ROUND(($B71-J$5)*'수학 표준점수 테이블'!$H$10+J$5*'수학 표준점수 테이블'!$H$13+'수학 표준점수 테이블'!$H$16,0))</f>
        <v>94</v>
      </c>
      <c r="K71" s="102">
        <f>IF(OR($B71-K$5&gt;74, $B71-K$5=73, $B71-K$5=1, $B71-K$5&lt;0),"",ROUND(($B71-K$5)*'수학 표준점수 테이블'!$H$10+K$5*'수학 표준점수 테이블'!$H$13+'수학 표준점수 테이블'!$H$16,0))</f>
        <v>94</v>
      </c>
      <c r="L71" s="102">
        <f>IF(OR($B71-L$5&gt;74, $B71-L$5=73, $B71-L$5=1, $B71-L$5&lt;0),"",ROUND(($B71-L$5)*'수학 표준점수 테이블'!$H$10+L$5*'수학 표준점수 테이블'!$H$13+'수학 표준점수 테이블'!$H$16,0))</f>
        <v>94</v>
      </c>
      <c r="M71" s="102">
        <f>IF(OR($B71-M$5&gt;74, $B71-M$5=73, $B71-M$5=1, $B71-M$5&lt;0),"",ROUND(($B71-M$5)*'수학 표준점수 테이블'!$H$10+M$5*'수학 표준점수 테이블'!$H$13+'수학 표준점수 테이블'!$H$16,0))</f>
        <v>94</v>
      </c>
      <c r="N71" s="102">
        <f>IF(OR($B71-N$5&gt;74, $B71-N$5=73, $B71-N$5=1, $B71-N$5&lt;0),"",ROUND(($B71-N$5)*'수학 표준점수 테이블'!$H$10+N$5*'수학 표준점수 테이블'!$H$13+'수학 표준점수 테이블'!$H$16,0))</f>
        <v>94</v>
      </c>
      <c r="O71" s="102">
        <f>IF(OR($B71-O$5&gt;74, $B71-O$5=73, $B71-O$5=1, $B71-O$5&lt;0),"",ROUND(($B71-O$5)*'수학 표준점수 테이블'!$H$10+O$5*'수학 표준점수 테이블'!$H$13+'수학 표준점수 테이블'!$H$16,0))</f>
        <v>93</v>
      </c>
      <c r="P71" s="102">
        <f>IF(OR($B71-P$5&gt;74, $B71-P$5=73, $B71-P$5=1, $B71-P$5&lt;0),"",ROUND(($B71-P$5)*'수학 표준점수 테이블'!$H$10+P$5*'수학 표준점수 테이블'!$H$13+'수학 표준점수 테이블'!$H$16,0))</f>
        <v>93</v>
      </c>
      <c r="Q71" s="102">
        <f>IF(OR($B71-Q$5&gt;74, $B71-Q$5=73, $B71-Q$5=1, $B71-Q$5&lt;0),"",ROUND(($B71-Q$5)*'수학 표준점수 테이블'!$H$10+Q$5*'수학 표준점수 테이블'!$H$13+'수학 표준점수 테이블'!$H$16,0))</f>
        <v>93</v>
      </c>
      <c r="R71" s="102">
        <f>IF(OR($B71-R$5&gt;74, $B71-R$5=73, $B71-R$5=1, $B71-R$5&lt;0),"",ROUND(($B71-R$5)*'수학 표준점수 테이블'!$H$10+R$5*'수학 표준점수 테이블'!$H$13+'수학 표준점수 테이블'!$H$16,0))</f>
        <v>93</v>
      </c>
      <c r="S71" s="102">
        <f>IF(OR($B71-S$5&gt;74, $B71-S$5=73, $B71-S$5=1, $B71-S$5&lt;0),"",ROUND(($B71-S$5)*'수학 표준점수 테이블'!$H$10+S$5*'수학 표준점수 테이블'!$H$13+'수학 표준점수 테이블'!$H$16,0))</f>
        <v>93</v>
      </c>
      <c r="T71" s="102">
        <f>IF(OR($B71-T$5&gt;74, $B71-T$5=73, $B71-T$5=1, $B71-T$5&lt;0),"",ROUND(($B71-T$5)*'수학 표준점수 테이블'!$H$10+T$5*'수학 표준점수 테이블'!$H$13+'수학 표준점수 테이블'!$H$16,0))</f>
        <v>93</v>
      </c>
      <c r="U71" s="102">
        <f>IF(OR($B71-U$5&gt;74, $B71-U$5=73, $B71-U$5=1, $B71-U$5&lt;0),"",ROUND(($B71-U$5)*'수학 표준점수 테이블'!$H$10+U$5*'수학 표준점수 테이블'!$H$13+'수학 표준점수 테이블'!$H$16,0))</f>
        <v>93</v>
      </c>
      <c r="V71" s="102">
        <f>IF(OR($B71-V$5&gt;74, $B71-V$5=73, $B71-V$5=1, $B71-V$5&lt;0),"",ROUND(($B71-V$5)*'수학 표준점수 테이블'!$H$10+V$5*'수학 표준점수 테이블'!$H$13+'수학 표준점수 테이블'!$H$16,0))</f>
        <v>93</v>
      </c>
      <c r="W71" s="102">
        <f>IF(OR($B71-W$5&gt;74, $B71-W$5=73, $B71-W$5=1, $B71-W$5&lt;0),"",ROUND(($B71-W$5)*'수학 표준점수 테이블'!$H$10+W$5*'수학 표준점수 테이블'!$H$13+'수학 표준점수 테이블'!$H$16,0))</f>
        <v>93</v>
      </c>
      <c r="X71" s="102">
        <f>IF(OR($B71-X$5&gt;74, $B71-X$5=73, $B71-X$5=1, $B71-X$5&lt;0),"",ROUND(($B71-X$5)*'수학 표준점수 테이블'!$H$10+X$5*'수학 표준점수 테이블'!$H$13+'수학 표준점수 테이블'!$H$16,0))</f>
        <v>93</v>
      </c>
      <c r="Y71" s="102">
        <f>IF(OR($B71-Y$5&gt;74, $B71-Y$5=73, $B71-Y$5=1, $B71-Y$5&lt;0),"",ROUND(($B71-Y$5)*'수학 표준점수 테이블'!$H$10+Y$5*'수학 표준점수 테이블'!$H$13+'수학 표준점수 테이블'!$H$16,0))</f>
        <v>93</v>
      </c>
      <c r="Z71" s="102">
        <f>IF(OR($B71-Z$5&gt;74, $B71-Z$5=73, $B71-Z$5=1, $B71-Z$5&lt;0),"",ROUND(($B71-Z$5)*'수학 표준점수 테이블'!$H$10+Z$5*'수학 표준점수 테이블'!$H$13+'수학 표준점수 테이블'!$H$16,0))</f>
        <v>93</v>
      </c>
      <c r="AA71" s="109">
        <f>IF(OR($B71-AA$5&gt;74, $B71-AA$5=73, $B71-AA$5=1, $B71-AA$5&lt;0),"",ROUND(($B71-AA$5)*'수학 표준점수 테이블'!$H$10+AA$5*'수학 표준점수 테이블'!$H$13+'수학 표준점수 테이블'!$H$16,0))</f>
        <v>92</v>
      </c>
      <c r="AB71" s="34"/>
      <c r="AC71" s="34">
        <f t="shared" si="6"/>
        <v>92</v>
      </c>
      <c r="AD71" s="34">
        <f t="shared" si="7"/>
        <v>95</v>
      </c>
      <c r="AE71" s="37" t="str">
        <f t="shared" si="8"/>
        <v>92 ~ 95</v>
      </c>
      <c r="AF71" s="37">
        <f t="shared" si="4"/>
        <v>5</v>
      </c>
      <c r="AG71" s="37">
        <f t="shared" si="4"/>
        <v>5</v>
      </c>
      <c r="AH71" s="37">
        <f t="shared" si="5"/>
        <v>5</v>
      </c>
      <c r="AI71" s="194" t="str">
        <f t="shared" ref="AI71:AI107" si="9">IF(AF71=AG71, AG71&amp;"등급", "조건부 "&amp;AG71&amp;"등급")</f>
        <v>5등급</v>
      </c>
      <c r="AJ71" s="32" t="e">
        <f>IF(AC71=AD71,VLOOKUP(AE71,'인원 입력 기능'!$B$5:$F$102,6,0), VLOOKUP(AC71,'인원 입력 기능'!$B$5:$F$102,6,0)&amp;" ~ "&amp;VLOOKUP(AD71,'인원 입력 기능'!$B$5:$F$102,6,0))</f>
        <v>#REF!</v>
      </c>
    </row>
    <row r="72" spans="1:36">
      <c r="A72" s="16"/>
      <c r="B72" s="188">
        <v>34</v>
      </c>
      <c r="C72" s="114">
        <f>IF(OR($B72-C$5&gt;74, $B72-C$5=73, $B72-C$5=1, $B72-C$5&lt;0),"",ROUND(($B72-C$5)*'수학 표준점수 테이블'!$H$10+C$5*'수학 표준점수 테이블'!$H$13+'수학 표준점수 테이블'!$H$16,0))</f>
        <v>94</v>
      </c>
      <c r="D72" s="102">
        <f>IF(OR($B72-D$5&gt;74, $B72-D$5=73, $B72-D$5=1, $B72-D$5&lt;0),"",ROUND(($B72-D$5)*'수학 표준점수 테이블'!$H$10+D$5*'수학 표준점수 테이블'!$H$13+'수학 표준점수 테이블'!$H$16,0))</f>
        <v>94</v>
      </c>
      <c r="E72" s="102">
        <f>IF(OR($B72-E$5&gt;74, $B72-E$5=73, $B72-E$5=1, $B72-E$5&lt;0),"",ROUND(($B72-E$5)*'수학 표준점수 테이블'!$H$10+E$5*'수학 표준점수 테이블'!$H$13+'수학 표준점수 테이블'!$H$16,0))</f>
        <v>94</v>
      </c>
      <c r="F72" s="102">
        <f>IF(OR($B72-F$5&gt;74, $B72-F$5=73, $B72-F$5=1, $B72-F$5&lt;0),"",ROUND(($B72-F$5)*'수학 표준점수 테이블'!$H$10+F$5*'수학 표준점수 테이블'!$H$13+'수학 표준점수 테이블'!$H$16,0))</f>
        <v>93</v>
      </c>
      <c r="G72" s="102">
        <f>IF(OR($B72-G$5&gt;74, $B72-G$5=73, $B72-G$5=1, $B72-G$5&lt;0),"",ROUND(($B72-G$5)*'수학 표준점수 테이블'!$H$10+G$5*'수학 표준점수 테이블'!$H$13+'수학 표준점수 테이블'!$H$16,0))</f>
        <v>93</v>
      </c>
      <c r="H72" s="102">
        <f>IF(OR($B72-H$5&gt;74, $B72-H$5=73, $B72-H$5=1, $B72-H$5&lt;0),"",ROUND(($B72-H$5)*'수학 표준점수 테이블'!$H$10+H$5*'수학 표준점수 테이블'!$H$13+'수학 표준점수 테이블'!$H$16,0))</f>
        <v>93</v>
      </c>
      <c r="I72" s="102">
        <f>IF(OR($B72-I$5&gt;74, $B72-I$5=73, $B72-I$5=1, $B72-I$5&lt;0),"",ROUND(($B72-I$5)*'수학 표준점수 테이블'!$H$10+I$5*'수학 표준점수 테이블'!$H$13+'수학 표준점수 테이블'!$H$16,0))</f>
        <v>93</v>
      </c>
      <c r="J72" s="102">
        <f>IF(OR($B72-J$5&gt;74, $B72-J$5=73, $B72-J$5=1, $B72-J$5&lt;0),"",ROUND(($B72-J$5)*'수학 표준점수 테이블'!$H$10+J$5*'수학 표준점수 테이블'!$H$13+'수학 표준점수 테이블'!$H$16,0))</f>
        <v>93</v>
      </c>
      <c r="K72" s="102">
        <f>IF(OR($B72-K$5&gt;74, $B72-K$5=73, $B72-K$5=1, $B72-K$5&lt;0),"",ROUND(($B72-K$5)*'수학 표준점수 테이블'!$H$10+K$5*'수학 표준점수 테이블'!$H$13+'수학 표준점수 테이블'!$H$16,0))</f>
        <v>93</v>
      </c>
      <c r="L72" s="102">
        <f>IF(OR($B72-L$5&gt;74, $B72-L$5=73, $B72-L$5=1, $B72-L$5&lt;0),"",ROUND(($B72-L$5)*'수학 표준점수 테이블'!$H$10+L$5*'수학 표준점수 테이블'!$H$13+'수학 표준점수 테이블'!$H$16,0))</f>
        <v>93</v>
      </c>
      <c r="M72" s="102">
        <f>IF(OR($B72-M$5&gt;74, $B72-M$5=73, $B72-M$5=1, $B72-M$5&lt;0),"",ROUND(($B72-M$5)*'수학 표준점수 테이블'!$H$10+M$5*'수학 표준점수 테이블'!$H$13+'수학 표준점수 테이블'!$H$16,0))</f>
        <v>93</v>
      </c>
      <c r="N72" s="102">
        <f>IF(OR($B72-N$5&gt;74, $B72-N$5=73, $B72-N$5=1, $B72-N$5&lt;0),"",ROUND(($B72-N$5)*'수학 표준점수 테이블'!$H$10+N$5*'수학 표준점수 테이블'!$H$13+'수학 표준점수 테이블'!$H$16,0))</f>
        <v>93</v>
      </c>
      <c r="O72" s="102">
        <f>IF(OR($B72-O$5&gt;74, $B72-O$5=73, $B72-O$5=1, $B72-O$5&lt;0),"",ROUND(($B72-O$5)*'수학 표준점수 테이블'!$H$10+O$5*'수학 표준점수 테이블'!$H$13+'수학 표준점수 테이블'!$H$16,0))</f>
        <v>93</v>
      </c>
      <c r="P72" s="102">
        <f>IF(OR($B72-P$5&gt;74, $B72-P$5=73, $B72-P$5=1, $B72-P$5&lt;0),"",ROUND(($B72-P$5)*'수학 표준점수 테이블'!$H$10+P$5*'수학 표준점수 테이블'!$H$13+'수학 표준점수 테이블'!$H$16,0))</f>
        <v>93</v>
      </c>
      <c r="Q72" s="102">
        <f>IF(OR($B72-Q$5&gt;74, $B72-Q$5=73, $B72-Q$5=1, $B72-Q$5&lt;0),"",ROUND(($B72-Q$5)*'수학 표준점수 테이블'!$H$10+Q$5*'수학 표준점수 테이블'!$H$13+'수학 표준점수 테이블'!$H$16,0))</f>
        <v>92</v>
      </c>
      <c r="R72" s="102">
        <f>IF(OR($B72-R$5&gt;74, $B72-R$5=73, $B72-R$5=1, $B72-R$5&lt;0),"",ROUND(($B72-R$5)*'수학 표준점수 테이블'!$H$10+R$5*'수학 표준점수 테이블'!$H$13+'수학 표준점수 테이블'!$H$16,0))</f>
        <v>92</v>
      </c>
      <c r="S72" s="102">
        <f>IF(OR($B72-S$5&gt;74, $B72-S$5=73, $B72-S$5=1, $B72-S$5&lt;0),"",ROUND(($B72-S$5)*'수학 표준점수 테이블'!$H$10+S$5*'수학 표준점수 테이블'!$H$13+'수학 표준점수 테이블'!$H$16,0))</f>
        <v>92</v>
      </c>
      <c r="T72" s="102">
        <f>IF(OR($B72-T$5&gt;74, $B72-T$5=73, $B72-T$5=1, $B72-T$5&lt;0),"",ROUND(($B72-T$5)*'수학 표준점수 테이블'!$H$10+T$5*'수학 표준점수 테이블'!$H$13+'수학 표준점수 테이블'!$H$16,0))</f>
        <v>92</v>
      </c>
      <c r="U72" s="102">
        <f>IF(OR($B72-U$5&gt;74, $B72-U$5=73, $B72-U$5=1, $B72-U$5&lt;0),"",ROUND(($B72-U$5)*'수학 표준점수 테이블'!$H$10+U$5*'수학 표준점수 테이블'!$H$13+'수학 표준점수 테이블'!$H$16,0))</f>
        <v>92</v>
      </c>
      <c r="V72" s="102">
        <f>IF(OR($B72-V$5&gt;74, $B72-V$5=73, $B72-V$5=1, $B72-V$5&lt;0),"",ROUND(($B72-V$5)*'수학 표준점수 테이블'!$H$10+V$5*'수학 표준점수 테이블'!$H$13+'수학 표준점수 테이블'!$H$16,0))</f>
        <v>92</v>
      </c>
      <c r="W72" s="102">
        <f>IF(OR($B72-W$5&gt;74, $B72-W$5=73, $B72-W$5=1, $B72-W$5&lt;0),"",ROUND(($B72-W$5)*'수학 표준점수 테이블'!$H$10+W$5*'수학 표준점수 테이블'!$H$13+'수학 표준점수 테이블'!$H$16,0))</f>
        <v>92</v>
      </c>
      <c r="X72" s="102">
        <f>IF(OR($B72-X$5&gt;74, $B72-X$5=73, $B72-X$5=1, $B72-X$5&lt;0),"",ROUND(($B72-X$5)*'수학 표준점수 테이블'!$H$10+X$5*'수학 표준점수 테이블'!$H$13+'수학 표준점수 테이블'!$H$16,0))</f>
        <v>92</v>
      </c>
      <c r="Y72" s="102">
        <f>IF(OR($B72-Y$5&gt;74, $B72-Y$5=73, $B72-Y$5=1, $B72-Y$5&lt;0),"",ROUND(($B72-Y$5)*'수학 표준점수 테이블'!$H$10+Y$5*'수학 표준점수 테이블'!$H$13+'수학 표준점수 테이블'!$H$16,0))</f>
        <v>92</v>
      </c>
      <c r="Z72" s="102">
        <f>IF(OR($B72-Z$5&gt;74, $B72-Z$5=73, $B72-Z$5=1, $B72-Z$5&lt;0),"",ROUND(($B72-Z$5)*'수학 표준점수 테이블'!$H$10+Z$5*'수학 표준점수 테이블'!$H$13+'수학 표준점수 테이블'!$H$16,0))</f>
        <v>92</v>
      </c>
      <c r="AA72" s="109">
        <f>IF(OR($B72-AA$5&gt;74, $B72-AA$5=73, $B72-AA$5=1, $B72-AA$5&lt;0),"",ROUND(($B72-AA$5)*'수학 표준점수 테이블'!$H$10+AA$5*'수학 표준점수 테이블'!$H$13+'수학 표준점수 테이블'!$H$16,0))</f>
        <v>92</v>
      </c>
      <c r="AB72" s="34"/>
      <c r="AC72" s="34">
        <f t="shared" ref="AC72:AC104" si="10">MIN(C72:AA72)</f>
        <v>92</v>
      </c>
      <c r="AD72" s="34">
        <f t="shared" ref="AD72:AD104" si="11">MAX(C72:AA72)</f>
        <v>94</v>
      </c>
      <c r="AE72" s="37" t="str">
        <f t="shared" ref="AE72:AE103" si="12">IF(AC72=AD72,MAX(C72:AA72),MIN(C72:AA72)&amp;" ~ "&amp;MAX(C72:AA72))</f>
        <v>92 ~ 94</v>
      </c>
      <c r="AF72" s="37">
        <f t="shared" ref="AF72:AG107" si="13">IF(ROUND(AC72,0)&gt;=$AM$6,1,IF(ROUND(AC72,0)&gt;=$AM$7,2,IF(ROUND(AC72,0)&gt;=$AM$8,3,IF(ROUND(AC72,0)&gt;=$AM$9,4,IF(ROUND(AC72,0)&gt;=$AM$10,5,IF(ROUND(AC72,0)&gt;=$AM$11,6,IF(ROUND(AC72,0)&gt;=$AM$12,7,IF(ROUND(AC72,0)&gt;=$AM$13,8,9))))))))</f>
        <v>5</v>
      </c>
      <c r="AG72" s="37">
        <f t="shared" si="13"/>
        <v>5</v>
      </c>
      <c r="AH72" s="37">
        <f t="shared" ref="AH72:AH107" si="14">IF(AF72=AG72,AF72,AF72&amp;" ~ "&amp;AG72)</f>
        <v>5</v>
      </c>
      <c r="AI72" s="194" t="str">
        <f t="shared" si="9"/>
        <v>5등급</v>
      </c>
      <c r="AJ72" s="32" t="e">
        <f>IF(AC72=AD72,VLOOKUP(AE72,'인원 입력 기능'!$B$5:$F$102,6,0), VLOOKUP(AC72,'인원 입력 기능'!$B$5:$F$102,6,0)&amp;" ~ "&amp;VLOOKUP(AD72,'인원 입력 기능'!$B$5:$F$102,6,0))</f>
        <v>#REF!</v>
      </c>
    </row>
    <row r="73" spans="1:36">
      <c r="A73" s="16"/>
      <c r="B73" s="188">
        <v>33</v>
      </c>
      <c r="C73" s="114">
        <f>IF(OR($B73-C$5&gt;74, $B73-C$5=73, $B73-C$5=1, $B73-C$5&lt;0),"",ROUND(($B73-C$5)*'수학 표준점수 테이블'!$H$10+C$5*'수학 표준점수 테이블'!$H$13+'수학 표준점수 테이블'!$H$16,0))</f>
        <v>93</v>
      </c>
      <c r="D73" s="102">
        <f>IF(OR($B73-D$5&gt;74, $B73-D$5=73, $B73-D$5=1, $B73-D$5&lt;0),"",ROUND(($B73-D$5)*'수학 표준점수 테이블'!$H$10+D$5*'수학 표준점수 테이블'!$H$13+'수학 표준점수 테이블'!$H$16,0))</f>
        <v>93</v>
      </c>
      <c r="E73" s="102">
        <f>IF(OR($B73-E$5&gt;74, $B73-E$5=73, $B73-E$5=1, $B73-E$5&lt;0),"",ROUND(($B73-E$5)*'수학 표준점수 테이블'!$H$10+E$5*'수학 표준점수 테이블'!$H$13+'수학 표준점수 테이블'!$H$16,0))</f>
        <v>93</v>
      </c>
      <c r="F73" s="102">
        <f>IF(OR($B73-F$5&gt;74, $B73-F$5=73, $B73-F$5=1, $B73-F$5&lt;0),"",ROUND(($B73-F$5)*'수학 표준점수 테이블'!$H$10+F$5*'수학 표준점수 테이블'!$H$13+'수학 표준점수 테이블'!$H$16,0))</f>
        <v>93</v>
      </c>
      <c r="G73" s="102">
        <f>IF(OR($B73-G$5&gt;74, $B73-G$5=73, $B73-G$5=1, $B73-G$5&lt;0),"",ROUND(($B73-G$5)*'수학 표준점수 테이블'!$H$10+G$5*'수학 표준점수 테이블'!$H$13+'수학 표준점수 테이블'!$H$16,0))</f>
        <v>93</v>
      </c>
      <c r="H73" s="102">
        <f>IF(OR($B73-H$5&gt;74, $B73-H$5=73, $B73-H$5=1, $B73-H$5&lt;0),"",ROUND(($B73-H$5)*'수학 표준점수 테이블'!$H$10+H$5*'수학 표준점수 테이블'!$H$13+'수학 표준점수 테이블'!$H$16,0))</f>
        <v>92</v>
      </c>
      <c r="I73" s="102">
        <f>IF(OR($B73-I$5&gt;74, $B73-I$5=73, $B73-I$5=1, $B73-I$5&lt;0),"",ROUND(($B73-I$5)*'수학 표준점수 테이블'!$H$10+I$5*'수학 표준점수 테이블'!$H$13+'수학 표준점수 테이블'!$H$16,0))</f>
        <v>92</v>
      </c>
      <c r="J73" s="102">
        <f>IF(OR($B73-J$5&gt;74, $B73-J$5=73, $B73-J$5=1, $B73-J$5&lt;0),"",ROUND(($B73-J$5)*'수학 표준점수 테이블'!$H$10+J$5*'수학 표준점수 테이블'!$H$13+'수학 표준점수 테이블'!$H$16,0))</f>
        <v>92</v>
      </c>
      <c r="K73" s="102">
        <f>IF(OR($B73-K$5&gt;74, $B73-K$5=73, $B73-K$5=1, $B73-K$5&lt;0),"",ROUND(($B73-K$5)*'수학 표준점수 테이블'!$H$10+K$5*'수학 표준점수 테이블'!$H$13+'수학 표준점수 테이블'!$H$16,0))</f>
        <v>92</v>
      </c>
      <c r="L73" s="102">
        <f>IF(OR($B73-L$5&gt;74, $B73-L$5=73, $B73-L$5=1, $B73-L$5&lt;0),"",ROUND(($B73-L$5)*'수학 표준점수 테이블'!$H$10+L$5*'수학 표준점수 테이블'!$H$13+'수학 표준점수 테이블'!$H$16,0))</f>
        <v>92</v>
      </c>
      <c r="M73" s="102">
        <f>IF(OR($B73-M$5&gt;74, $B73-M$5=73, $B73-M$5=1, $B73-M$5&lt;0),"",ROUND(($B73-M$5)*'수학 표준점수 테이블'!$H$10+M$5*'수학 표준점수 테이블'!$H$13+'수학 표준점수 테이블'!$H$16,0))</f>
        <v>92</v>
      </c>
      <c r="N73" s="102">
        <f>IF(OR($B73-N$5&gt;74, $B73-N$5=73, $B73-N$5=1, $B73-N$5&lt;0),"",ROUND(($B73-N$5)*'수학 표준점수 테이블'!$H$10+N$5*'수학 표준점수 테이블'!$H$13+'수학 표준점수 테이블'!$H$16,0))</f>
        <v>92</v>
      </c>
      <c r="O73" s="102">
        <f>IF(OR($B73-O$5&gt;74, $B73-O$5=73, $B73-O$5=1, $B73-O$5&lt;0),"",ROUND(($B73-O$5)*'수학 표준점수 테이블'!$H$10+O$5*'수학 표준점수 테이블'!$H$13+'수학 표준점수 테이블'!$H$16,0))</f>
        <v>92</v>
      </c>
      <c r="P73" s="102">
        <f>IF(OR($B73-P$5&gt;74, $B73-P$5=73, $B73-P$5=1, $B73-P$5&lt;0),"",ROUND(($B73-P$5)*'수학 표준점수 테이블'!$H$10+P$5*'수학 표준점수 테이블'!$H$13+'수학 표준점수 테이블'!$H$16,0))</f>
        <v>92</v>
      </c>
      <c r="Q73" s="102">
        <f>IF(OR($B73-Q$5&gt;74, $B73-Q$5=73, $B73-Q$5=1, $B73-Q$5&lt;0),"",ROUND(($B73-Q$5)*'수학 표준점수 테이블'!$H$10+Q$5*'수학 표준점수 테이블'!$H$13+'수학 표준점수 테이블'!$H$16,0))</f>
        <v>92</v>
      </c>
      <c r="R73" s="102">
        <f>IF(OR($B73-R$5&gt;74, $B73-R$5=73, $B73-R$5=1, $B73-R$5&lt;0),"",ROUND(($B73-R$5)*'수학 표준점수 테이블'!$H$10+R$5*'수학 표준점수 테이블'!$H$13+'수학 표준점수 테이블'!$H$16,0))</f>
        <v>92</v>
      </c>
      <c r="S73" s="102">
        <f>IF(OR($B73-S$5&gt;74, $B73-S$5=73, $B73-S$5=1, $B73-S$5&lt;0),"",ROUND(($B73-S$5)*'수학 표준점수 테이블'!$H$10+S$5*'수학 표준점수 테이블'!$H$13+'수학 표준점수 테이블'!$H$16,0))</f>
        <v>92</v>
      </c>
      <c r="T73" s="102">
        <f>IF(OR($B73-T$5&gt;74, $B73-T$5=73, $B73-T$5=1, $B73-T$5&lt;0),"",ROUND(($B73-T$5)*'수학 표준점수 테이블'!$H$10+T$5*'수학 표준점수 테이블'!$H$13+'수학 표준점수 테이블'!$H$16,0))</f>
        <v>91</v>
      </c>
      <c r="U73" s="102">
        <f>IF(OR($B73-U$5&gt;74, $B73-U$5=73, $B73-U$5=1, $B73-U$5&lt;0),"",ROUND(($B73-U$5)*'수학 표준점수 테이블'!$H$10+U$5*'수학 표준점수 테이블'!$H$13+'수학 표준점수 테이블'!$H$16,0))</f>
        <v>91</v>
      </c>
      <c r="V73" s="102">
        <f>IF(OR($B73-V$5&gt;74, $B73-V$5=73, $B73-V$5=1, $B73-V$5&lt;0),"",ROUND(($B73-V$5)*'수학 표준점수 테이블'!$H$10+V$5*'수학 표준점수 테이블'!$H$13+'수학 표준점수 테이블'!$H$16,0))</f>
        <v>91</v>
      </c>
      <c r="W73" s="102">
        <f>IF(OR($B73-W$5&gt;74, $B73-W$5=73, $B73-W$5=1, $B73-W$5&lt;0),"",ROUND(($B73-W$5)*'수학 표준점수 테이블'!$H$10+W$5*'수학 표준점수 테이블'!$H$13+'수학 표준점수 테이블'!$H$16,0))</f>
        <v>91</v>
      </c>
      <c r="X73" s="102">
        <f>IF(OR($B73-X$5&gt;74, $B73-X$5=73, $B73-X$5=1, $B73-X$5&lt;0),"",ROUND(($B73-X$5)*'수학 표준점수 테이블'!$H$10+X$5*'수학 표준점수 테이블'!$H$13+'수학 표준점수 테이블'!$H$16,0))</f>
        <v>91</v>
      </c>
      <c r="Y73" s="102">
        <f>IF(OR($B73-Y$5&gt;74, $B73-Y$5=73, $B73-Y$5=1, $B73-Y$5&lt;0),"",ROUND(($B73-Y$5)*'수학 표준점수 테이블'!$H$10+Y$5*'수학 표준점수 테이블'!$H$13+'수학 표준점수 테이블'!$H$16,0))</f>
        <v>91</v>
      </c>
      <c r="Z73" s="102">
        <f>IF(OR($B73-Z$5&gt;74, $B73-Z$5=73, $B73-Z$5=1, $B73-Z$5&lt;0),"",ROUND(($B73-Z$5)*'수학 표준점수 테이블'!$H$10+Z$5*'수학 표준점수 테이블'!$H$13+'수학 표준점수 테이블'!$H$16,0))</f>
        <v>91</v>
      </c>
      <c r="AA73" s="109">
        <f>IF(OR($B73-AA$5&gt;74, $B73-AA$5=73, $B73-AA$5=1, $B73-AA$5&lt;0),"",ROUND(($B73-AA$5)*'수학 표준점수 테이블'!$H$10+AA$5*'수학 표준점수 테이블'!$H$13+'수학 표준점수 테이블'!$H$16,0))</f>
        <v>91</v>
      </c>
      <c r="AB73" s="34"/>
      <c r="AC73" s="34">
        <f t="shared" si="10"/>
        <v>91</v>
      </c>
      <c r="AD73" s="34">
        <f t="shared" si="11"/>
        <v>93</v>
      </c>
      <c r="AE73" s="37" t="str">
        <f t="shared" si="12"/>
        <v>91 ~ 93</v>
      </c>
      <c r="AF73" s="37">
        <f t="shared" si="13"/>
        <v>6</v>
      </c>
      <c r="AG73" s="37">
        <f t="shared" si="13"/>
        <v>5</v>
      </c>
      <c r="AH73" s="37" t="str">
        <f t="shared" si="14"/>
        <v>6 ~ 5</v>
      </c>
      <c r="AI73" s="194" t="str">
        <f t="shared" si="9"/>
        <v>조건부 5등급</v>
      </c>
      <c r="AJ73" s="32" t="e">
        <f>IF(AC73=AD73,VLOOKUP(AE73,'인원 입력 기능'!$B$5:$F$102,6,0), VLOOKUP(AC73,'인원 입력 기능'!$B$5:$F$102,6,0)&amp;" ~ "&amp;VLOOKUP(AD73,'인원 입력 기능'!$B$5:$F$102,6,0))</f>
        <v>#REF!</v>
      </c>
    </row>
    <row r="74" spans="1:36">
      <c r="A74" s="16"/>
      <c r="B74" s="189">
        <v>32</v>
      </c>
      <c r="C74" s="115">
        <f>IF(OR($B74-C$5&gt;74, $B74-C$5=73, $B74-C$5=1, $B74-C$5&lt;0),"",ROUND(($B74-C$5)*'수학 표준점수 테이블'!$H$10+C$5*'수학 표준점수 테이블'!$H$13+'수학 표준점수 테이블'!$H$16,0))</f>
        <v>92</v>
      </c>
      <c r="D74" s="103">
        <f>IF(OR($B74-D$5&gt;74, $B74-D$5=73, $B74-D$5=1, $B74-D$5&lt;0),"",ROUND(($B74-D$5)*'수학 표준점수 테이블'!$H$10+D$5*'수학 표준점수 테이블'!$H$13+'수학 표준점수 테이블'!$H$16,0))</f>
        <v>92</v>
      </c>
      <c r="E74" s="103">
        <f>IF(OR($B74-E$5&gt;74, $B74-E$5=73, $B74-E$5=1, $B74-E$5&lt;0),"",ROUND(($B74-E$5)*'수학 표준점수 테이블'!$H$10+E$5*'수학 표준점수 테이블'!$H$13+'수학 표준점수 테이블'!$H$16,0))</f>
        <v>92</v>
      </c>
      <c r="F74" s="103">
        <f>IF(OR($B74-F$5&gt;74, $B74-F$5=73, $B74-F$5=1, $B74-F$5&lt;0),"",ROUND(($B74-F$5)*'수학 표준점수 테이블'!$H$10+F$5*'수학 표준점수 테이블'!$H$13+'수학 표준점수 테이블'!$H$16,0))</f>
        <v>92</v>
      </c>
      <c r="G74" s="103">
        <f>IF(OR($B74-G$5&gt;74, $B74-G$5=73, $B74-G$5=1, $B74-G$5&lt;0),"",ROUND(($B74-G$5)*'수학 표준점수 테이블'!$H$10+G$5*'수학 표준점수 테이블'!$H$13+'수학 표준점수 테이블'!$H$16,0))</f>
        <v>92</v>
      </c>
      <c r="H74" s="103">
        <f>IF(OR($B74-H$5&gt;74, $B74-H$5=73, $B74-H$5=1, $B74-H$5&lt;0),"",ROUND(($B74-H$5)*'수학 표준점수 테이블'!$H$10+H$5*'수학 표준점수 테이블'!$H$13+'수학 표준점수 테이블'!$H$16,0))</f>
        <v>92</v>
      </c>
      <c r="I74" s="103">
        <f>IF(OR($B74-I$5&gt;74, $B74-I$5=73, $B74-I$5=1, $B74-I$5&lt;0),"",ROUND(($B74-I$5)*'수학 표준점수 테이블'!$H$10+I$5*'수학 표준점수 테이블'!$H$13+'수학 표준점수 테이블'!$H$16,0))</f>
        <v>92</v>
      </c>
      <c r="J74" s="103">
        <f>IF(OR($B74-J$5&gt;74, $B74-J$5=73, $B74-J$5=1, $B74-J$5&lt;0),"",ROUND(($B74-J$5)*'수학 표준점수 테이블'!$H$10+J$5*'수학 표준점수 테이블'!$H$13+'수학 표준점수 테이블'!$H$16,0))</f>
        <v>91</v>
      </c>
      <c r="K74" s="103">
        <f>IF(OR($B74-K$5&gt;74, $B74-K$5=73, $B74-K$5=1, $B74-K$5&lt;0),"",ROUND(($B74-K$5)*'수학 표준점수 테이블'!$H$10+K$5*'수학 표준점수 테이블'!$H$13+'수학 표준점수 테이블'!$H$16,0))</f>
        <v>91</v>
      </c>
      <c r="L74" s="103">
        <f>IF(OR($B74-L$5&gt;74, $B74-L$5=73, $B74-L$5=1, $B74-L$5&lt;0),"",ROUND(($B74-L$5)*'수학 표준점수 테이블'!$H$10+L$5*'수학 표준점수 테이블'!$H$13+'수학 표준점수 테이블'!$H$16,0))</f>
        <v>91</v>
      </c>
      <c r="M74" s="103">
        <f>IF(OR($B74-M$5&gt;74, $B74-M$5=73, $B74-M$5=1, $B74-M$5&lt;0),"",ROUND(($B74-M$5)*'수학 표준점수 테이블'!$H$10+M$5*'수학 표준점수 테이블'!$H$13+'수학 표준점수 테이블'!$H$16,0))</f>
        <v>91</v>
      </c>
      <c r="N74" s="103">
        <f>IF(OR($B74-N$5&gt;74, $B74-N$5=73, $B74-N$5=1, $B74-N$5&lt;0),"",ROUND(($B74-N$5)*'수학 표준점수 테이블'!$H$10+N$5*'수학 표준점수 테이블'!$H$13+'수학 표준점수 테이블'!$H$16,0))</f>
        <v>91</v>
      </c>
      <c r="O74" s="103">
        <f>IF(OR($B74-O$5&gt;74, $B74-O$5=73, $B74-O$5=1, $B74-O$5&lt;0),"",ROUND(($B74-O$5)*'수학 표준점수 테이블'!$H$10+O$5*'수학 표준점수 테이블'!$H$13+'수학 표준점수 테이블'!$H$16,0))</f>
        <v>91</v>
      </c>
      <c r="P74" s="103">
        <f>IF(OR($B74-P$5&gt;74, $B74-P$5=73, $B74-P$5=1, $B74-P$5&lt;0),"",ROUND(($B74-P$5)*'수학 표준점수 테이블'!$H$10+P$5*'수학 표준점수 테이블'!$H$13+'수학 표준점수 테이블'!$H$16,0))</f>
        <v>91</v>
      </c>
      <c r="Q74" s="103">
        <f>IF(OR($B74-Q$5&gt;74, $B74-Q$5=73, $B74-Q$5=1, $B74-Q$5&lt;0),"",ROUND(($B74-Q$5)*'수학 표준점수 테이블'!$H$10+Q$5*'수학 표준점수 테이블'!$H$13+'수학 표준점수 테이블'!$H$16,0))</f>
        <v>91</v>
      </c>
      <c r="R74" s="103">
        <f>IF(OR($B74-R$5&gt;74, $B74-R$5=73, $B74-R$5=1, $B74-R$5&lt;0),"",ROUND(($B74-R$5)*'수학 표준점수 테이블'!$H$10+R$5*'수학 표준점수 테이블'!$H$13+'수학 표준점수 테이블'!$H$16,0))</f>
        <v>91</v>
      </c>
      <c r="S74" s="103">
        <f>IF(OR($B74-S$5&gt;74, $B74-S$5=73, $B74-S$5=1, $B74-S$5&lt;0),"",ROUND(($B74-S$5)*'수학 표준점수 테이블'!$H$10+S$5*'수학 표준점수 테이블'!$H$13+'수학 표준점수 테이블'!$H$16,0))</f>
        <v>91</v>
      </c>
      <c r="T74" s="103">
        <f>IF(OR($B74-T$5&gt;74, $B74-T$5=73, $B74-T$5=1, $B74-T$5&lt;0),"",ROUND(($B74-T$5)*'수학 표준점수 테이블'!$H$10+T$5*'수학 표준점수 테이블'!$H$13+'수학 표준점수 테이블'!$H$16,0))</f>
        <v>91</v>
      </c>
      <c r="U74" s="103">
        <f>IF(OR($B74-U$5&gt;74, $B74-U$5=73, $B74-U$5=1, $B74-U$5&lt;0),"",ROUND(($B74-U$5)*'수학 표준점수 테이블'!$H$10+U$5*'수학 표준점수 테이블'!$H$13+'수학 표준점수 테이블'!$H$16,0))</f>
        <v>91</v>
      </c>
      <c r="V74" s="103">
        <f>IF(OR($B74-V$5&gt;74, $B74-V$5=73, $B74-V$5=1, $B74-V$5&lt;0),"",ROUND(($B74-V$5)*'수학 표준점수 테이블'!$H$10+V$5*'수학 표준점수 테이블'!$H$13+'수학 표준점수 테이블'!$H$16,0))</f>
        <v>90</v>
      </c>
      <c r="W74" s="103">
        <f>IF(OR($B74-W$5&gt;74, $B74-W$5=73, $B74-W$5=1, $B74-W$5&lt;0),"",ROUND(($B74-W$5)*'수학 표준점수 테이블'!$H$10+W$5*'수학 표준점수 테이블'!$H$13+'수학 표준점수 테이블'!$H$16,0))</f>
        <v>90</v>
      </c>
      <c r="X74" s="103">
        <f>IF(OR($B74-X$5&gt;74, $B74-X$5=73, $B74-X$5=1, $B74-X$5&lt;0),"",ROUND(($B74-X$5)*'수학 표준점수 테이블'!$H$10+X$5*'수학 표준점수 테이블'!$H$13+'수학 표준점수 테이블'!$H$16,0))</f>
        <v>90</v>
      </c>
      <c r="Y74" s="103">
        <f>IF(OR($B74-Y$5&gt;74, $B74-Y$5=73, $B74-Y$5=1, $B74-Y$5&lt;0),"",ROUND(($B74-Y$5)*'수학 표준점수 테이블'!$H$10+Y$5*'수학 표준점수 테이블'!$H$13+'수학 표준점수 테이블'!$H$16,0))</f>
        <v>90</v>
      </c>
      <c r="Z74" s="103">
        <f>IF(OR($B74-Z$5&gt;74, $B74-Z$5=73, $B74-Z$5=1, $B74-Z$5&lt;0),"",ROUND(($B74-Z$5)*'수학 표준점수 테이블'!$H$10+Z$5*'수학 표준점수 테이블'!$H$13+'수학 표준점수 테이블'!$H$16,0))</f>
        <v>90</v>
      </c>
      <c r="AA74" s="110">
        <f>IF(OR($B74-AA$5&gt;74, $B74-AA$5=73, $B74-AA$5=1, $B74-AA$5&lt;0),"",ROUND(($B74-AA$5)*'수학 표준점수 테이블'!$H$10+AA$5*'수학 표준점수 테이블'!$H$13+'수학 표준점수 테이블'!$H$16,0))</f>
        <v>90</v>
      </c>
      <c r="AB74" s="34"/>
      <c r="AC74" s="34">
        <f t="shared" si="10"/>
        <v>90</v>
      </c>
      <c r="AD74" s="34">
        <f t="shared" si="11"/>
        <v>92</v>
      </c>
      <c r="AE74" s="37" t="str">
        <f t="shared" si="12"/>
        <v>90 ~ 92</v>
      </c>
      <c r="AF74" s="37">
        <f t="shared" si="13"/>
        <v>6</v>
      </c>
      <c r="AG74" s="37">
        <f t="shared" si="13"/>
        <v>5</v>
      </c>
      <c r="AH74" s="37" t="str">
        <f t="shared" si="14"/>
        <v>6 ~ 5</v>
      </c>
      <c r="AI74" s="194" t="str">
        <f t="shared" si="9"/>
        <v>조건부 5등급</v>
      </c>
      <c r="AJ74" s="32" t="e">
        <f>IF(AC74=AD74,VLOOKUP(AE74,'인원 입력 기능'!$B$5:$F$102,6,0), VLOOKUP(AC74,'인원 입력 기능'!$B$5:$F$102,6,0)&amp;" ~ "&amp;VLOOKUP(AD74,'인원 입력 기능'!$B$5:$F$102,6,0))</f>
        <v>#REF!</v>
      </c>
    </row>
    <row r="75" spans="1:36">
      <c r="A75" s="16"/>
      <c r="B75" s="189">
        <v>31</v>
      </c>
      <c r="C75" s="115">
        <f>IF(OR($B75-C$5&gt;74, $B75-C$5=73, $B75-C$5=1, $B75-C$5&lt;0),"",ROUND(($B75-C$5)*'수학 표준점수 테이블'!$H$10+C$5*'수학 표준점수 테이블'!$H$13+'수학 표준점수 테이블'!$H$16,0))</f>
        <v>91</v>
      </c>
      <c r="D75" s="103">
        <f>IF(OR($B75-D$5&gt;74, $B75-D$5=73, $B75-D$5=1, $B75-D$5&lt;0),"",ROUND(($B75-D$5)*'수학 표준점수 테이블'!$H$10+D$5*'수학 표준점수 테이블'!$H$13+'수학 표준점수 테이블'!$H$16,0))</f>
        <v>91</v>
      </c>
      <c r="E75" s="103">
        <f>IF(OR($B75-E$5&gt;74, $B75-E$5=73, $B75-E$5=1, $B75-E$5&lt;0),"",ROUND(($B75-E$5)*'수학 표준점수 테이블'!$H$10+E$5*'수학 표준점수 테이블'!$H$13+'수학 표준점수 테이블'!$H$16,0))</f>
        <v>91</v>
      </c>
      <c r="F75" s="103">
        <f>IF(OR($B75-F$5&gt;74, $B75-F$5=73, $B75-F$5=1, $B75-F$5&lt;0),"",ROUND(($B75-F$5)*'수학 표준점수 테이블'!$H$10+F$5*'수학 표준점수 테이블'!$H$13+'수학 표준점수 테이블'!$H$16,0))</f>
        <v>91</v>
      </c>
      <c r="G75" s="103">
        <f>IF(OR($B75-G$5&gt;74, $B75-G$5=73, $B75-G$5=1, $B75-G$5&lt;0),"",ROUND(($B75-G$5)*'수학 표준점수 테이블'!$H$10+G$5*'수학 표준점수 테이블'!$H$13+'수학 표준점수 테이블'!$H$16,0))</f>
        <v>91</v>
      </c>
      <c r="H75" s="103">
        <f>IF(OR($B75-H$5&gt;74, $B75-H$5=73, $B75-H$5=1, $B75-H$5&lt;0),"",ROUND(($B75-H$5)*'수학 표준점수 테이블'!$H$10+H$5*'수학 표준점수 테이블'!$H$13+'수학 표준점수 테이블'!$H$16,0))</f>
        <v>91</v>
      </c>
      <c r="I75" s="103">
        <f>IF(OR($B75-I$5&gt;74, $B75-I$5=73, $B75-I$5=1, $B75-I$5&lt;0),"",ROUND(($B75-I$5)*'수학 표준점수 테이블'!$H$10+I$5*'수학 표준점수 테이블'!$H$13+'수학 표준점수 테이블'!$H$16,0))</f>
        <v>91</v>
      </c>
      <c r="J75" s="103">
        <f>IF(OR($B75-J$5&gt;74, $B75-J$5=73, $B75-J$5=1, $B75-J$5&lt;0),"",ROUND(($B75-J$5)*'수학 표준점수 테이블'!$H$10+J$5*'수학 표준점수 테이블'!$H$13+'수학 표준점수 테이블'!$H$16,0))</f>
        <v>91</v>
      </c>
      <c r="K75" s="103">
        <f>IF(OR($B75-K$5&gt;74, $B75-K$5=73, $B75-K$5=1, $B75-K$5&lt;0),"",ROUND(($B75-K$5)*'수학 표준점수 테이블'!$H$10+K$5*'수학 표준점수 테이블'!$H$13+'수학 표준점수 테이블'!$H$16,0))</f>
        <v>91</v>
      </c>
      <c r="L75" s="103">
        <f>IF(OR($B75-L$5&gt;74, $B75-L$5=73, $B75-L$5=1, $B75-L$5&lt;0),"",ROUND(($B75-L$5)*'수학 표준점수 테이블'!$H$10+L$5*'수학 표준점수 테이블'!$H$13+'수학 표준점수 테이블'!$H$16,0))</f>
        <v>91</v>
      </c>
      <c r="M75" s="103">
        <f>IF(OR($B75-M$5&gt;74, $B75-M$5=73, $B75-M$5=1, $B75-M$5&lt;0),"",ROUND(($B75-M$5)*'수학 표준점수 테이블'!$H$10+M$5*'수학 표준점수 테이블'!$H$13+'수학 표준점수 테이블'!$H$16,0))</f>
        <v>90</v>
      </c>
      <c r="N75" s="103">
        <f>IF(OR($B75-N$5&gt;74, $B75-N$5=73, $B75-N$5=1, $B75-N$5&lt;0),"",ROUND(($B75-N$5)*'수학 표준점수 테이블'!$H$10+N$5*'수학 표준점수 테이블'!$H$13+'수학 표준점수 테이블'!$H$16,0))</f>
        <v>90</v>
      </c>
      <c r="O75" s="103">
        <f>IF(OR($B75-O$5&gt;74, $B75-O$5=73, $B75-O$5=1, $B75-O$5&lt;0),"",ROUND(($B75-O$5)*'수학 표준점수 테이블'!$H$10+O$5*'수학 표준점수 테이블'!$H$13+'수학 표준점수 테이블'!$H$16,0))</f>
        <v>90</v>
      </c>
      <c r="P75" s="103">
        <f>IF(OR($B75-P$5&gt;74, $B75-P$5=73, $B75-P$5=1, $B75-P$5&lt;0),"",ROUND(($B75-P$5)*'수학 표준점수 테이블'!$H$10+P$5*'수학 표준점수 테이블'!$H$13+'수학 표준점수 테이블'!$H$16,0))</f>
        <v>90</v>
      </c>
      <c r="Q75" s="103">
        <f>IF(OR($B75-Q$5&gt;74, $B75-Q$5=73, $B75-Q$5=1, $B75-Q$5&lt;0),"",ROUND(($B75-Q$5)*'수학 표준점수 테이블'!$H$10+Q$5*'수학 표준점수 테이블'!$H$13+'수학 표준점수 테이블'!$H$16,0))</f>
        <v>90</v>
      </c>
      <c r="R75" s="103">
        <f>IF(OR($B75-R$5&gt;74, $B75-R$5=73, $B75-R$5=1, $B75-R$5&lt;0),"",ROUND(($B75-R$5)*'수학 표준점수 테이블'!$H$10+R$5*'수학 표준점수 테이블'!$H$13+'수학 표준점수 테이블'!$H$16,0))</f>
        <v>90</v>
      </c>
      <c r="S75" s="103">
        <f>IF(OR($B75-S$5&gt;74, $B75-S$5=73, $B75-S$5=1, $B75-S$5&lt;0),"",ROUND(($B75-S$5)*'수학 표준점수 테이블'!$H$10+S$5*'수학 표준점수 테이블'!$H$13+'수학 표준점수 테이블'!$H$16,0))</f>
        <v>90</v>
      </c>
      <c r="T75" s="103">
        <f>IF(OR($B75-T$5&gt;74, $B75-T$5=73, $B75-T$5=1, $B75-T$5&lt;0),"",ROUND(($B75-T$5)*'수학 표준점수 테이블'!$H$10+T$5*'수학 표준점수 테이블'!$H$13+'수학 표준점수 테이블'!$H$16,0))</f>
        <v>90</v>
      </c>
      <c r="U75" s="103">
        <f>IF(OR($B75-U$5&gt;74, $B75-U$5=73, $B75-U$5=1, $B75-U$5&lt;0),"",ROUND(($B75-U$5)*'수학 표준점수 테이블'!$H$10+U$5*'수학 표준점수 테이블'!$H$13+'수학 표준점수 테이블'!$H$16,0))</f>
        <v>90</v>
      </c>
      <c r="V75" s="103">
        <f>IF(OR($B75-V$5&gt;74, $B75-V$5=73, $B75-V$5=1, $B75-V$5&lt;0),"",ROUND(($B75-V$5)*'수학 표준점수 테이블'!$H$10+V$5*'수학 표준점수 테이블'!$H$13+'수학 표준점수 테이블'!$H$16,0))</f>
        <v>90</v>
      </c>
      <c r="W75" s="103">
        <f>IF(OR($B75-W$5&gt;74, $B75-W$5=73, $B75-W$5=1, $B75-W$5&lt;0),"",ROUND(($B75-W$5)*'수학 표준점수 테이블'!$H$10+W$5*'수학 표준점수 테이블'!$H$13+'수학 표준점수 테이블'!$H$16,0))</f>
        <v>90</v>
      </c>
      <c r="X75" s="103">
        <f>IF(OR($B75-X$5&gt;74, $B75-X$5=73, $B75-X$5=1, $B75-X$5&lt;0),"",ROUND(($B75-X$5)*'수학 표준점수 테이블'!$H$10+X$5*'수학 표준점수 테이블'!$H$13+'수학 표준점수 테이블'!$H$16,0))</f>
        <v>89</v>
      </c>
      <c r="Y75" s="103">
        <f>IF(OR($B75-Y$5&gt;74, $B75-Y$5=73, $B75-Y$5=1, $B75-Y$5&lt;0),"",ROUND(($B75-Y$5)*'수학 표준점수 테이블'!$H$10+Y$5*'수학 표준점수 테이블'!$H$13+'수학 표준점수 테이블'!$H$16,0))</f>
        <v>89</v>
      </c>
      <c r="Z75" s="103">
        <f>IF(OR($B75-Z$5&gt;74, $B75-Z$5=73, $B75-Z$5=1, $B75-Z$5&lt;0),"",ROUND(($B75-Z$5)*'수학 표준점수 테이블'!$H$10+Z$5*'수학 표준점수 테이블'!$H$13+'수학 표준점수 테이블'!$H$16,0))</f>
        <v>89</v>
      </c>
      <c r="AA75" s="110">
        <f>IF(OR($B75-AA$5&gt;74, $B75-AA$5=73, $B75-AA$5=1, $B75-AA$5&lt;0),"",ROUND(($B75-AA$5)*'수학 표준점수 테이블'!$H$10+AA$5*'수학 표준점수 테이블'!$H$13+'수학 표준점수 테이블'!$H$16,0))</f>
        <v>89</v>
      </c>
      <c r="AB75" s="34"/>
      <c r="AC75" s="34">
        <f t="shared" si="10"/>
        <v>89</v>
      </c>
      <c r="AD75" s="34">
        <f t="shared" si="11"/>
        <v>91</v>
      </c>
      <c r="AE75" s="37" t="str">
        <f t="shared" si="12"/>
        <v>89 ~ 91</v>
      </c>
      <c r="AF75" s="37">
        <f t="shared" si="13"/>
        <v>6</v>
      </c>
      <c r="AG75" s="37">
        <f t="shared" si="13"/>
        <v>6</v>
      </c>
      <c r="AH75" s="37">
        <f t="shared" si="14"/>
        <v>6</v>
      </c>
      <c r="AI75" s="194" t="str">
        <f t="shared" si="9"/>
        <v>6등급</v>
      </c>
      <c r="AJ75" s="32" t="e">
        <f>IF(AC75=AD75,VLOOKUP(AE75,'인원 입력 기능'!$B$5:$F$102,6,0), VLOOKUP(AC75,'인원 입력 기능'!$B$5:$F$102,6,0)&amp;" ~ "&amp;VLOOKUP(AD75,'인원 입력 기능'!$B$5:$F$102,6,0))</f>
        <v>#REF!</v>
      </c>
    </row>
    <row r="76" spans="1:36">
      <c r="A76" s="16"/>
      <c r="B76" s="189">
        <v>30</v>
      </c>
      <c r="C76" s="115">
        <f>IF(OR($B76-C$5&gt;74, $B76-C$5=73, $B76-C$5=1, $B76-C$5&lt;0),"",ROUND(($B76-C$5)*'수학 표준점수 테이블'!$H$10+C$5*'수학 표준점수 테이블'!$H$13+'수학 표준점수 테이블'!$H$16,0))</f>
        <v>91</v>
      </c>
      <c r="D76" s="103">
        <f>IF(OR($B76-D$5&gt;74, $B76-D$5=73, $B76-D$5=1, $B76-D$5&lt;0),"",ROUND(($B76-D$5)*'수학 표준점수 테이블'!$H$10+D$5*'수학 표준점수 테이블'!$H$13+'수학 표준점수 테이블'!$H$16,0))</f>
        <v>90</v>
      </c>
      <c r="E76" s="103">
        <f>IF(OR($B76-E$5&gt;74, $B76-E$5=73, $B76-E$5=1, $B76-E$5&lt;0),"",ROUND(($B76-E$5)*'수학 표준점수 테이블'!$H$10+E$5*'수학 표준점수 테이블'!$H$13+'수학 표준점수 테이블'!$H$16,0))</f>
        <v>90</v>
      </c>
      <c r="F76" s="103">
        <f>IF(OR($B76-F$5&gt;74, $B76-F$5=73, $B76-F$5=1, $B76-F$5&lt;0),"",ROUND(($B76-F$5)*'수학 표준점수 테이블'!$H$10+F$5*'수학 표준점수 테이블'!$H$13+'수학 표준점수 테이블'!$H$16,0))</f>
        <v>90</v>
      </c>
      <c r="G76" s="103">
        <f>IF(OR($B76-G$5&gt;74, $B76-G$5=73, $B76-G$5=1, $B76-G$5&lt;0),"",ROUND(($B76-G$5)*'수학 표준점수 테이블'!$H$10+G$5*'수학 표준점수 테이블'!$H$13+'수학 표준점수 테이블'!$H$16,0))</f>
        <v>90</v>
      </c>
      <c r="H76" s="103">
        <f>IF(OR($B76-H$5&gt;74, $B76-H$5=73, $B76-H$5=1, $B76-H$5&lt;0),"",ROUND(($B76-H$5)*'수학 표준점수 테이블'!$H$10+H$5*'수학 표준점수 테이블'!$H$13+'수학 표준점수 테이블'!$H$16,0))</f>
        <v>90</v>
      </c>
      <c r="I76" s="103">
        <f>IF(OR($B76-I$5&gt;74, $B76-I$5=73, $B76-I$5=1, $B76-I$5&lt;0),"",ROUND(($B76-I$5)*'수학 표준점수 테이블'!$H$10+I$5*'수학 표준점수 테이블'!$H$13+'수학 표준점수 테이블'!$H$16,0))</f>
        <v>90</v>
      </c>
      <c r="J76" s="103">
        <f>IF(OR($B76-J$5&gt;74, $B76-J$5=73, $B76-J$5=1, $B76-J$5&lt;0),"",ROUND(($B76-J$5)*'수학 표준점수 테이블'!$H$10+J$5*'수학 표준점수 테이블'!$H$13+'수학 표준점수 테이블'!$H$16,0))</f>
        <v>90</v>
      </c>
      <c r="K76" s="103">
        <f>IF(OR($B76-K$5&gt;74, $B76-K$5=73, $B76-K$5=1, $B76-K$5&lt;0),"",ROUND(($B76-K$5)*'수학 표준점수 테이블'!$H$10+K$5*'수학 표준점수 테이블'!$H$13+'수학 표준점수 테이블'!$H$16,0))</f>
        <v>90</v>
      </c>
      <c r="L76" s="103">
        <f>IF(OR($B76-L$5&gt;74, $B76-L$5=73, $B76-L$5=1, $B76-L$5&lt;0),"",ROUND(($B76-L$5)*'수학 표준점수 테이블'!$H$10+L$5*'수학 표준점수 테이블'!$H$13+'수학 표준점수 테이블'!$H$16,0))</f>
        <v>90</v>
      </c>
      <c r="M76" s="103">
        <f>IF(OR($B76-M$5&gt;74, $B76-M$5=73, $B76-M$5=1, $B76-M$5&lt;0),"",ROUND(($B76-M$5)*'수학 표준점수 테이블'!$H$10+M$5*'수학 표준점수 테이블'!$H$13+'수학 표준점수 테이블'!$H$16,0))</f>
        <v>90</v>
      </c>
      <c r="N76" s="103">
        <f>IF(OR($B76-N$5&gt;74, $B76-N$5=73, $B76-N$5=1, $B76-N$5&lt;0),"",ROUND(($B76-N$5)*'수학 표준점수 테이블'!$H$10+N$5*'수학 표준점수 테이블'!$H$13+'수학 표준점수 테이블'!$H$16,0))</f>
        <v>90</v>
      </c>
      <c r="O76" s="103">
        <f>IF(OR($B76-O$5&gt;74, $B76-O$5=73, $B76-O$5=1, $B76-O$5&lt;0),"",ROUND(($B76-O$5)*'수학 표준점수 테이블'!$H$10+O$5*'수학 표준점수 테이블'!$H$13+'수학 표준점수 테이블'!$H$16,0))</f>
        <v>89</v>
      </c>
      <c r="P76" s="103">
        <f>IF(OR($B76-P$5&gt;74, $B76-P$5=73, $B76-P$5=1, $B76-P$5&lt;0),"",ROUND(($B76-P$5)*'수학 표준점수 테이블'!$H$10+P$5*'수학 표준점수 테이블'!$H$13+'수학 표준점수 테이블'!$H$16,0))</f>
        <v>89</v>
      </c>
      <c r="Q76" s="103">
        <f>IF(OR($B76-Q$5&gt;74, $B76-Q$5=73, $B76-Q$5=1, $B76-Q$5&lt;0),"",ROUND(($B76-Q$5)*'수학 표준점수 테이블'!$H$10+Q$5*'수학 표준점수 테이블'!$H$13+'수학 표준점수 테이블'!$H$16,0))</f>
        <v>89</v>
      </c>
      <c r="R76" s="103">
        <f>IF(OR($B76-R$5&gt;74, $B76-R$5=73, $B76-R$5=1, $B76-R$5&lt;0),"",ROUND(($B76-R$5)*'수학 표준점수 테이블'!$H$10+R$5*'수학 표준점수 테이블'!$H$13+'수학 표준점수 테이블'!$H$16,0))</f>
        <v>89</v>
      </c>
      <c r="S76" s="103">
        <f>IF(OR($B76-S$5&gt;74, $B76-S$5=73, $B76-S$5=1, $B76-S$5&lt;0),"",ROUND(($B76-S$5)*'수학 표준점수 테이블'!$H$10+S$5*'수학 표준점수 테이블'!$H$13+'수학 표준점수 테이블'!$H$16,0))</f>
        <v>89</v>
      </c>
      <c r="T76" s="103">
        <f>IF(OR($B76-T$5&gt;74, $B76-T$5=73, $B76-T$5=1, $B76-T$5&lt;0),"",ROUND(($B76-T$5)*'수학 표준점수 테이블'!$H$10+T$5*'수학 표준점수 테이블'!$H$13+'수학 표준점수 테이블'!$H$16,0))</f>
        <v>89</v>
      </c>
      <c r="U76" s="103">
        <f>IF(OR($B76-U$5&gt;74, $B76-U$5=73, $B76-U$5=1, $B76-U$5&lt;0),"",ROUND(($B76-U$5)*'수학 표준점수 테이블'!$H$10+U$5*'수학 표준점수 테이블'!$H$13+'수학 표준점수 테이블'!$H$16,0))</f>
        <v>89</v>
      </c>
      <c r="V76" s="103">
        <f>IF(OR($B76-V$5&gt;74, $B76-V$5=73, $B76-V$5=1, $B76-V$5&lt;0),"",ROUND(($B76-V$5)*'수학 표준점수 테이블'!$H$10+V$5*'수학 표준점수 테이블'!$H$13+'수학 표준점수 테이블'!$H$16,0))</f>
        <v>89</v>
      </c>
      <c r="W76" s="103">
        <f>IF(OR($B76-W$5&gt;74, $B76-W$5=73, $B76-W$5=1, $B76-W$5&lt;0),"",ROUND(($B76-W$5)*'수학 표준점수 테이블'!$H$10+W$5*'수학 표준점수 테이블'!$H$13+'수학 표준점수 테이블'!$H$16,0))</f>
        <v>89</v>
      </c>
      <c r="X76" s="103">
        <f>IF(OR($B76-X$5&gt;74, $B76-X$5=73, $B76-X$5=1, $B76-X$5&lt;0),"",ROUND(($B76-X$5)*'수학 표준점수 테이블'!$H$10+X$5*'수학 표준점수 테이블'!$H$13+'수학 표준점수 테이블'!$H$16,0))</f>
        <v>89</v>
      </c>
      <c r="Y76" s="103">
        <f>IF(OR($B76-Y$5&gt;74, $B76-Y$5=73, $B76-Y$5=1, $B76-Y$5&lt;0),"",ROUND(($B76-Y$5)*'수학 표준점수 테이블'!$H$10+Y$5*'수학 표준점수 테이블'!$H$13+'수학 표준점수 테이블'!$H$16,0))</f>
        <v>89</v>
      </c>
      <c r="Z76" s="103">
        <f>IF(OR($B76-Z$5&gt;74, $B76-Z$5=73, $B76-Z$5=1, $B76-Z$5&lt;0),"",ROUND(($B76-Z$5)*'수학 표준점수 테이블'!$H$10+Z$5*'수학 표준점수 테이블'!$H$13+'수학 표준점수 테이블'!$H$16,0))</f>
        <v>88</v>
      </c>
      <c r="AA76" s="110">
        <f>IF(OR($B76-AA$5&gt;74, $B76-AA$5=73, $B76-AA$5=1, $B76-AA$5&lt;0),"",ROUND(($B76-AA$5)*'수학 표준점수 테이블'!$H$10+AA$5*'수학 표준점수 테이블'!$H$13+'수학 표준점수 테이블'!$H$16,0))</f>
        <v>88</v>
      </c>
      <c r="AB76" s="34"/>
      <c r="AC76" s="34">
        <f t="shared" si="10"/>
        <v>88</v>
      </c>
      <c r="AD76" s="34">
        <f t="shared" si="11"/>
        <v>91</v>
      </c>
      <c r="AE76" s="37" t="str">
        <f t="shared" si="12"/>
        <v>88 ~ 91</v>
      </c>
      <c r="AF76" s="37">
        <f t="shared" si="13"/>
        <v>6</v>
      </c>
      <c r="AG76" s="37">
        <f t="shared" si="13"/>
        <v>6</v>
      </c>
      <c r="AH76" s="37">
        <f t="shared" si="14"/>
        <v>6</v>
      </c>
      <c r="AI76" s="194" t="str">
        <f t="shared" si="9"/>
        <v>6등급</v>
      </c>
      <c r="AJ76" s="32" t="e">
        <f>IF(AC76=AD76,VLOOKUP(AE76,'인원 입력 기능'!$B$5:$F$102,6,0), VLOOKUP(AC76,'인원 입력 기능'!$B$5:$F$102,6,0)&amp;" ~ "&amp;VLOOKUP(AD76,'인원 입력 기능'!$B$5:$F$102,6,0))</f>
        <v>#REF!</v>
      </c>
    </row>
    <row r="77" spans="1:36">
      <c r="A77" s="16"/>
      <c r="B77" s="189">
        <v>29</v>
      </c>
      <c r="C77" s="115">
        <f>IF(OR($B77-C$5&gt;74, $B77-C$5=73, $B77-C$5=1, $B77-C$5&lt;0),"",ROUND(($B77-C$5)*'수학 표준점수 테이블'!$H$10+C$5*'수학 표준점수 테이블'!$H$13+'수학 표준점수 테이블'!$H$16,0))</f>
        <v>90</v>
      </c>
      <c r="D77" s="103">
        <f>IF(OR($B77-D$5&gt;74, $B77-D$5=73, $B77-D$5=1, $B77-D$5&lt;0),"",ROUND(($B77-D$5)*'수학 표준점수 테이블'!$H$10+D$5*'수학 표준점수 테이블'!$H$13+'수학 표준점수 테이블'!$H$16,0))</f>
        <v>90</v>
      </c>
      <c r="E77" s="103">
        <f>IF(OR($B77-E$5&gt;74, $B77-E$5=73, $B77-E$5=1, $B77-E$5&lt;0),"",ROUND(($B77-E$5)*'수학 표준점수 테이블'!$H$10+E$5*'수학 표준점수 테이블'!$H$13+'수학 표준점수 테이블'!$H$16,0))</f>
        <v>89</v>
      </c>
      <c r="F77" s="103">
        <f>IF(OR($B77-F$5&gt;74, $B77-F$5=73, $B77-F$5=1, $B77-F$5&lt;0),"",ROUND(($B77-F$5)*'수학 표준점수 테이블'!$H$10+F$5*'수학 표준점수 테이블'!$H$13+'수학 표준점수 테이블'!$H$16,0))</f>
        <v>89</v>
      </c>
      <c r="G77" s="103">
        <f>IF(OR($B77-G$5&gt;74, $B77-G$5=73, $B77-G$5=1, $B77-G$5&lt;0),"",ROUND(($B77-G$5)*'수학 표준점수 테이블'!$H$10+G$5*'수학 표준점수 테이블'!$H$13+'수학 표준점수 테이블'!$H$16,0))</f>
        <v>89</v>
      </c>
      <c r="H77" s="103">
        <f>IF(OR($B77-H$5&gt;74, $B77-H$5=73, $B77-H$5=1, $B77-H$5&lt;0),"",ROUND(($B77-H$5)*'수학 표준점수 테이블'!$H$10+H$5*'수학 표준점수 테이블'!$H$13+'수학 표준점수 테이블'!$H$16,0))</f>
        <v>89</v>
      </c>
      <c r="I77" s="103">
        <f>IF(OR($B77-I$5&gt;74, $B77-I$5=73, $B77-I$5=1, $B77-I$5&lt;0),"",ROUND(($B77-I$5)*'수학 표준점수 테이블'!$H$10+I$5*'수학 표준점수 테이블'!$H$13+'수학 표준점수 테이블'!$H$16,0))</f>
        <v>89</v>
      </c>
      <c r="J77" s="103">
        <f>IF(OR($B77-J$5&gt;74, $B77-J$5=73, $B77-J$5=1, $B77-J$5&lt;0),"",ROUND(($B77-J$5)*'수학 표준점수 테이블'!$H$10+J$5*'수학 표준점수 테이블'!$H$13+'수학 표준점수 테이블'!$H$16,0))</f>
        <v>89</v>
      </c>
      <c r="K77" s="103">
        <f>IF(OR($B77-K$5&gt;74, $B77-K$5=73, $B77-K$5=1, $B77-K$5&lt;0),"",ROUND(($B77-K$5)*'수학 표준점수 테이블'!$H$10+K$5*'수학 표준점수 테이블'!$H$13+'수학 표준점수 테이블'!$H$16,0))</f>
        <v>89</v>
      </c>
      <c r="L77" s="103">
        <f>IF(OR($B77-L$5&gt;74, $B77-L$5=73, $B77-L$5=1, $B77-L$5&lt;0),"",ROUND(($B77-L$5)*'수학 표준점수 테이블'!$H$10+L$5*'수학 표준점수 테이블'!$H$13+'수학 표준점수 테이블'!$H$16,0))</f>
        <v>89</v>
      </c>
      <c r="M77" s="103">
        <f>IF(OR($B77-M$5&gt;74, $B77-M$5=73, $B77-M$5=1, $B77-M$5&lt;0),"",ROUND(($B77-M$5)*'수학 표준점수 테이블'!$H$10+M$5*'수학 표준점수 테이블'!$H$13+'수학 표준점수 테이블'!$H$16,0))</f>
        <v>89</v>
      </c>
      <c r="N77" s="103">
        <f>IF(OR($B77-N$5&gt;74, $B77-N$5=73, $B77-N$5=1, $B77-N$5&lt;0),"",ROUND(($B77-N$5)*'수학 표준점수 테이블'!$H$10+N$5*'수학 표준점수 테이블'!$H$13+'수학 표준점수 테이블'!$H$16,0))</f>
        <v>89</v>
      </c>
      <c r="O77" s="103">
        <f>IF(OR($B77-O$5&gt;74, $B77-O$5=73, $B77-O$5=1, $B77-O$5&lt;0),"",ROUND(($B77-O$5)*'수학 표준점수 테이블'!$H$10+O$5*'수학 표준점수 테이블'!$H$13+'수학 표준점수 테이블'!$H$16,0))</f>
        <v>89</v>
      </c>
      <c r="P77" s="103">
        <f>IF(OR($B77-P$5&gt;74, $B77-P$5=73, $B77-P$5=1, $B77-P$5&lt;0),"",ROUND(($B77-P$5)*'수학 표준점수 테이블'!$H$10+P$5*'수학 표준점수 테이블'!$H$13+'수학 표준점수 테이블'!$H$16,0))</f>
        <v>89</v>
      </c>
      <c r="Q77" s="103">
        <f>IF(OR($B77-Q$5&gt;74, $B77-Q$5=73, $B77-Q$5=1, $B77-Q$5&lt;0),"",ROUND(($B77-Q$5)*'수학 표준점수 테이블'!$H$10+Q$5*'수학 표준점수 테이블'!$H$13+'수학 표준점수 테이블'!$H$16,0))</f>
        <v>88</v>
      </c>
      <c r="R77" s="103">
        <f>IF(OR($B77-R$5&gt;74, $B77-R$5=73, $B77-R$5=1, $B77-R$5&lt;0),"",ROUND(($B77-R$5)*'수학 표준점수 테이블'!$H$10+R$5*'수학 표준점수 테이블'!$H$13+'수학 표준점수 테이블'!$H$16,0))</f>
        <v>88</v>
      </c>
      <c r="S77" s="103">
        <f>IF(OR($B77-S$5&gt;74, $B77-S$5=73, $B77-S$5=1, $B77-S$5&lt;0),"",ROUND(($B77-S$5)*'수학 표준점수 테이블'!$H$10+S$5*'수학 표준점수 테이블'!$H$13+'수학 표준점수 테이블'!$H$16,0))</f>
        <v>88</v>
      </c>
      <c r="T77" s="103">
        <f>IF(OR($B77-T$5&gt;74, $B77-T$5=73, $B77-T$5=1, $B77-T$5&lt;0),"",ROUND(($B77-T$5)*'수학 표준점수 테이블'!$H$10+T$5*'수학 표준점수 테이블'!$H$13+'수학 표준점수 테이블'!$H$16,0))</f>
        <v>88</v>
      </c>
      <c r="U77" s="103">
        <f>IF(OR($B77-U$5&gt;74, $B77-U$5=73, $B77-U$5=1, $B77-U$5&lt;0),"",ROUND(($B77-U$5)*'수학 표준점수 테이블'!$H$10+U$5*'수학 표준점수 테이블'!$H$13+'수학 표준점수 테이블'!$H$16,0))</f>
        <v>88</v>
      </c>
      <c r="V77" s="103">
        <f>IF(OR($B77-V$5&gt;74, $B77-V$5=73, $B77-V$5=1, $B77-V$5&lt;0),"",ROUND(($B77-V$5)*'수학 표준점수 테이블'!$H$10+V$5*'수학 표준점수 테이블'!$H$13+'수학 표준점수 테이블'!$H$16,0))</f>
        <v>88</v>
      </c>
      <c r="W77" s="103">
        <f>IF(OR($B77-W$5&gt;74, $B77-W$5=73, $B77-W$5=1, $B77-W$5&lt;0),"",ROUND(($B77-W$5)*'수학 표준점수 테이블'!$H$10+W$5*'수학 표준점수 테이블'!$H$13+'수학 표준점수 테이블'!$H$16,0))</f>
        <v>88</v>
      </c>
      <c r="X77" s="103">
        <f>IF(OR($B77-X$5&gt;74, $B77-X$5=73, $B77-X$5=1, $B77-X$5&lt;0),"",ROUND(($B77-X$5)*'수학 표준점수 테이블'!$H$10+X$5*'수학 표준점수 테이블'!$H$13+'수학 표준점수 테이블'!$H$16,0))</f>
        <v>88</v>
      </c>
      <c r="Y77" s="103">
        <f>IF(OR($B77-Y$5&gt;74, $B77-Y$5=73, $B77-Y$5=1, $B77-Y$5&lt;0),"",ROUND(($B77-Y$5)*'수학 표준점수 테이블'!$H$10+Y$5*'수학 표준점수 테이블'!$H$13+'수학 표준점수 테이블'!$H$16,0))</f>
        <v>88</v>
      </c>
      <c r="Z77" s="103">
        <f>IF(OR($B77-Z$5&gt;74, $B77-Z$5=73, $B77-Z$5=1, $B77-Z$5&lt;0),"",ROUND(($B77-Z$5)*'수학 표준점수 테이블'!$H$10+Z$5*'수학 표준점수 테이블'!$H$13+'수학 표준점수 테이블'!$H$16,0))</f>
        <v>88</v>
      </c>
      <c r="AA77" s="110">
        <f>IF(OR($B77-AA$5&gt;74, $B77-AA$5=73, $B77-AA$5=1, $B77-AA$5&lt;0),"",ROUND(($B77-AA$5)*'수학 표준점수 테이블'!$H$10+AA$5*'수학 표준점수 테이블'!$H$13+'수학 표준점수 테이블'!$H$16,0))</f>
        <v>87</v>
      </c>
      <c r="AB77" s="34"/>
      <c r="AC77" s="34">
        <f t="shared" si="10"/>
        <v>87</v>
      </c>
      <c r="AD77" s="34">
        <f t="shared" si="11"/>
        <v>90</v>
      </c>
      <c r="AE77" s="37" t="str">
        <f t="shared" si="12"/>
        <v>87 ~ 90</v>
      </c>
      <c r="AF77" s="37">
        <f t="shared" si="13"/>
        <v>6</v>
      </c>
      <c r="AG77" s="37">
        <f t="shared" si="13"/>
        <v>6</v>
      </c>
      <c r="AH77" s="37">
        <f t="shared" si="14"/>
        <v>6</v>
      </c>
      <c r="AI77" s="194" t="str">
        <f t="shared" si="9"/>
        <v>6등급</v>
      </c>
      <c r="AJ77" s="32" t="e">
        <f>IF(AC77=AD77,VLOOKUP(AE77,'인원 입력 기능'!$B$5:$F$102,6,0), VLOOKUP(AC77,'인원 입력 기능'!$B$5:$F$102,6,0)&amp;" ~ "&amp;VLOOKUP(AD77,'인원 입력 기능'!$B$5:$F$102,6,0))</f>
        <v>#REF!</v>
      </c>
    </row>
    <row r="78" spans="1:36">
      <c r="A78" s="16"/>
      <c r="B78" s="190">
        <v>28</v>
      </c>
      <c r="C78" s="116">
        <f>IF(OR($B78-C$5&gt;74, $B78-C$5=73, $B78-C$5=1, $B78-C$5&lt;0),"",ROUND(($B78-C$5)*'수학 표준점수 테이블'!$H$10+C$5*'수학 표준점수 테이블'!$H$13+'수학 표준점수 테이블'!$H$16,0))</f>
        <v>89</v>
      </c>
      <c r="D78" s="104">
        <f>IF(OR($B78-D$5&gt;74, $B78-D$5=73, $B78-D$5=1, $B78-D$5&lt;0),"",ROUND(($B78-D$5)*'수학 표준점수 테이블'!$H$10+D$5*'수학 표준점수 테이블'!$H$13+'수학 표준점수 테이블'!$H$16,0))</f>
        <v>89</v>
      </c>
      <c r="E78" s="104">
        <f>IF(OR($B78-E$5&gt;74, $B78-E$5=73, $B78-E$5=1, $B78-E$5&lt;0),"",ROUND(($B78-E$5)*'수학 표준점수 테이블'!$H$10+E$5*'수학 표준점수 테이블'!$H$13+'수학 표준점수 테이블'!$H$16,0))</f>
        <v>89</v>
      </c>
      <c r="F78" s="104">
        <f>IF(OR($B78-F$5&gt;74, $B78-F$5=73, $B78-F$5=1, $B78-F$5&lt;0),"",ROUND(($B78-F$5)*'수학 표준점수 테이블'!$H$10+F$5*'수학 표준점수 테이블'!$H$13+'수학 표준점수 테이블'!$H$16,0))</f>
        <v>89</v>
      </c>
      <c r="G78" s="104">
        <f>IF(OR($B78-G$5&gt;74, $B78-G$5=73, $B78-G$5=1, $B78-G$5&lt;0),"",ROUND(($B78-G$5)*'수학 표준점수 테이블'!$H$10+G$5*'수학 표준점수 테이블'!$H$13+'수학 표준점수 테이블'!$H$16,0))</f>
        <v>89</v>
      </c>
      <c r="H78" s="104">
        <f>IF(OR($B78-H$5&gt;74, $B78-H$5=73, $B78-H$5=1, $B78-H$5&lt;0),"",ROUND(($B78-H$5)*'수학 표준점수 테이블'!$H$10+H$5*'수학 표준점수 테이블'!$H$13+'수학 표준점수 테이블'!$H$16,0))</f>
        <v>88</v>
      </c>
      <c r="I78" s="104">
        <f>IF(OR($B78-I$5&gt;74, $B78-I$5=73, $B78-I$5=1, $B78-I$5&lt;0),"",ROUND(($B78-I$5)*'수학 표준점수 테이블'!$H$10+I$5*'수학 표준점수 테이블'!$H$13+'수학 표준점수 테이블'!$H$16,0))</f>
        <v>88</v>
      </c>
      <c r="J78" s="104">
        <f>IF(OR($B78-J$5&gt;74, $B78-J$5=73, $B78-J$5=1, $B78-J$5&lt;0),"",ROUND(($B78-J$5)*'수학 표준점수 테이블'!$H$10+J$5*'수학 표준점수 테이블'!$H$13+'수학 표준점수 테이블'!$H$16,0))</f>
        <v>88</v>
      </c>
      <c r="K78" s="104">
        <f>IF(OR($B78-K$5&gt;74, $B78-K$5=73, $B78-K$5=1, $B78-K$5&lt;0),"",ROUND(($B78-K$5)*'수학 표준점수 테이블'!$H$10+K$5*'수학 표준점수 테이블'!$H$13+'수학 표준점수 테이블'!$H$16,0))</f>
        <v>88</v>
      </c>
      <c r="L78" s="104">
        <f>IF(OR($B78-L$5&gt;74, $B78-L$5=73, $B78-L$5=1, $B78-L$5&lt;0),"",ROUND(($B78-L$5)*'수학 표준점수 테이블'!$H$10+L$5*'수학 표준점수 테이블'!$H$13+'수학 표준점수 테이블'!$H$16,0))</f>
        <v>88</v>
      </c>
      <c r="M78" s="104">
        <f>IF(OR($B78-M$5&gt;74, $B78-M$5=73, $B78-M$5=1, $B78-M$5&lt;0),"",ROUND(($B78-M$5)*'수학 표준점수 테이블'!$H$10+M$5*'수학 표준점수 테이블'!$H$13+'수학 표준점수 테이블'!$H$16,0))</f>
        <v>88</v>
      </c>
      <c r="N78" s="104">
        <f>IF(OR($B78-N$5&gt;74, $B78-N$5=73, $B78-N$5=1, $B78-N$5&lt;0),"",ROUND(($B78-N$5)*'수학 표준점수 테이블'!$H$10+N$5*'수학 표준점수 테이블'!$H$13+'수학 표준점수 테이블'!$H$16,0))</f>
        <v>88</v>
      </c>
      <c r="O78" s="104">
        <f>IF(OR($B78-O$5&gt;74, $B78-O$5=73, $B78-O$5=1, $B78-O$5&lt;0),"",ROUND(($B78-O$5)*'수학 표준점수 테이블'!$H$10+O$5*'수학 표준점수 테이블'!$H$13+'수학 표준점수 테이블'!$H$16,0))</f>
        <v>88</v>
      </c>
      <c r="P78" s="104">
        <f>IF(OR($B78-P$5&gt;74, $B78-P$5=73, $B78-P$5=1, $B78-P$5&lt;0),"",ROUND(($B78-P$5)*'수학 표준점수 테이블'!$H$10+P$5*'수학 표준점수 테이블'!$H$13+'수학 표준점수 테이블'!$H$16,0))</f>
        <v>88</v>
      </c>
      <c r="Q78" s="104">
        <f>IF(OR($B78-Q$5&gt;74, $B78-Q$5=73, $B78-Q$5=1, $B78-Q$5&lt;0),"",ROUND(($B78-Q$5)*'수학 표준점수 테이블'!$H$10+Q$5*'수학 표준점수 테이블'!$H$13+'수학 표준점수 테이블'!$H$16,0))</f>
        <v>88</v>
      </c>
      <c r="R78" s="104">
        <f>IF(OR($B78-R$5&gt;74, $B78-R$5=73, $B78-R$5=1, $B78-R$5&lt;0),"",ROUND(($B78-R$5)*'수학 표준점수 테이블'!$H$10+R$5*'수학 표준점수 테이블'!$H$13+'수학 표준점수 테이블'!$H$16,0))</f>
        <v>88</v>
      </c>
      <c r="S78" s="104">
        <f>IF(OR($B78-S$5&gt;74, $B78-S$5=73, $B78-S$5=1, $B78-S$5&lt;0),"",ROUND(($B78-S$5)*'수학 표준점수 테이블'!$H$10+S$5*'수학 표준점수 테이블'!$H$13+'수학 표준점수 테이블'!$H$16,0))</f>
        <v>87</v>
      </c>
      <c r="T78" s="104">
        <f>IF(OR($B78-T$5&gt;74, $B78-T$5=73, $B78-T$5=1, $B78-T$5&lt;0),"",ROUND(($B78-T$5)*'수학 표준점수 테이블'!$H$10+T$5*'수학 표준점수 테이블'!$H$13+'수학 표준점수 테이블'!$H$16,0))</f>
        <v>87</v>
      </c>
      <c r="U78" s="104">
        <f>IF(OR($B78-U$5&gt;74, $B78-U$5=73, $B78-U$5=1, $B78-U$5&lt;0),"",ROUND(($B78-U$5)*'수학 표준점수 테이블'!$H$10+U$5*'수학 표준점수 테이블'!$H$13+'수학 표준점수 테이블'!$H$16,0))</f>
        <v>87</v>
      </c>
      <c r="V78" s="104">
        <f>IF(OR($B78-V$5&gt;74, $B78-V$5=73, $B78-V$5=1, $B78-V$5&lt;0),"",ROUND(($B78-V$5)*'수학 표준점수 테이블'!$H$10+V$5*'수학 표준점수 테이블'!$H$13+'수학 표준점수 테이블'!$H$16,0))</f>
        <v>87</v>
      </c>
      <c r="W78" s="104">
        <f>IF(OR($B78-W$5&gt;74, $B78-W$5=73, $B78-W$5=1, $B78-W$5&lt;0),"",ROUND(($B78-W$5)*'수학 표준점수 테이블'!$H$10+W$5*'수학 표준점수 테이블'!$H$13+'수학 표준점수 테이블'!$H$16,0))</f>
        <v>87</v>
      </c>
      <c r="X78" s="104">
        <f>IF(OR($B78-X$5&gt;74, $B78-X$5=73, $B78-X$5=1, $B78-X$5&lt;0),"",ROUND(($B78-X$5)*'수학 표준점수 테이블'!$H$10+X$5*'수학 표준점수 테이블'!$H$13+'수학 표준점수 테이블'!$H$16,0))</f>
        <v>87</v>
      </c>
      <c r="Y78" s="104">
        <f>IF(OR($B78-Y$5&gt;74, $B78-Y$5=73, $B78-Y$5=1, $B78-Y$5&lt;0),"",ROUND(($B78-Y$5)*'수학 표준점수 테이블'!$H$10+Y$5*'수학 표준점수 테이블'!$H$13+'수학 표준점수 테이블'!$H$16,0))</f>
        <v>87</v>
      </c>
      <c r="Z78" s="104">
        <f>IF(OR($B78-Z$5&gt;74, $B78-Z$5=73, $B78-Z$5=1, $B78-Z$5&lt;0),"",ROUND(($B78-Z$5)*'수학 표준점수 테이블'!$H$10+Z$5*'수학 표준점수 테이블'!$H$13+'수학 표준점수 테이블'!$H$16,0))</f>
        <v>87</v>
      </c>
      <c r="AA78" s="111">
        <f>IF(OR($B78-AA$5&gt;74, $B78-AA$5=73, $B78-AA$5=1, $B78-AA$5&lt;0),"",ROUND(($B78-AA$5)*'수학 표준점수 테이블'!$H$10+AA$5*'수학 표준점수 테이블'!$H$13+'수학 표준점수 테이블'!$H$16,0))</f>
        <v>87</v>
      </c>
      <c r="AB78" s="34"/>
      <c r="AC78" s="34">
        <f t="shared" si="10"/>
        <v>87</v>
      </c>
      <c r="AD78" s="34">
        <f t="shared" si="11"/>
        <v>89</v>
      </c>
      <c r="AE78" s="37" t="str">
        <f t="shared" si="12"/>
        <v>87 ~ 89</v>
      </c>
      <c r="AF78" s="37">
        <f t="shared" si="13"/>
        <v>6</v>
      </c>
      <c r="AG78" s="37">
        <f t="shared" si="13"/>
        <v>6</v>
      </c>
      <c r="AH78" s="37">
        <f t="shared" si="14"/>
        <v>6</v>
      </c>
      <c r="AI78" s="194" t="str">
        <f t="shared" si="9"/>
        <v>6등급</v>
      </c>
      <c r="AJ78" s="32" t="e">
        <f>IF(AC78=AD78,VLOOKUP(AE78,'인원 입력 기능'!$B$5:$F$102,6,0), VLOOKUP(AC78,'인원 입력 기능'!$B$5:$F$102,6,0)&amp;" ~ "&amp;VLOOKUP(AD78,'인원 입력 기능'!$B$5:$F$102,6,0))</f>
        <v>#REF!</v>
      </c>
    </row>
    <row r="79" spans="1:36">
      <c r="A79" s="16"/>
      <c r="B79" s="190">
        <v>27</v>
      </c>
      <c r="C79" s="116" t="str">
        <f>IF(OR($B79-C$5&gt;74, $B79-C$5=73, $B79-C$5=1, $B79-C$5&lt;0),"",ROUND(($B79-C$5)*'수학 표준점수 테이블'!$H$10+C$5*'수학 표준점수 테이블'!$H$13+'수학 표준점수 테이블'!$H$16,0))</f>
        <v/>
      </c>
      <c r="D79" s="104">
        <f>IF(OR($B79-D$5&gt;74, $B79-D$5=73, $B79-D$5=1, $B79-D$5&lt;0),"",ROUND(($B79-D$5)*'수학 표준점수 테이블'!$H$10+D$5*'수학 표준점수 테이블'!$H$13+'수학 표준점수 테이블'!$H$16,0))</f>
        <v>88</v>
      </c>
      <c r="E79" s="104">
        <f>IF(OR($B79-E$5&gt;74, $B79-E$5=73, $B79-E$5=1, $B79-E$5&lt;0),"",ROUND(($B79-E$5)*'수학 표준점수 테이블'!$H$10+E$5*'수학 표준점수 테이블'!$H$13+'수학 표준점수 테이블'!$H$16,0))</f>
        <v>88</v>
      </c>
      <c r="F79" s="104">
        <f>IF(OR($B79-F$5&gt;74, $B79-F$5=73, $B79-F$5=1, $B79-F$5&lt;0),"",ROUND(($B79-F$5)*'수학 표준점수 테이블'!$H$10+F$5*'수학 표준점수 테이블'!$H$13+'수학 표준점수 테이블'!$H$16,0))</f>
        <v>88</v>
      </c>
      <c r="G79" s="104">
        <f>IF(OR($B79-G$5&gt;74, $B79-G$5=73, $B79-G$5=1, $B79-G$5&lt;0),"",ROUND(($B79-G$5)*'수학 표준점수 테이블'!$H$10+G$5*'수학 표준점수 테이블'!$H$13+'수학 표준점수 테이블'!$H$16,0))</f>
        <v>88</v>
      </c>
      <c r="H79" s="104">
        <f>IF(OR($B79-H$5&gt;74, $B79-H$5=73, $B79-H$5=1, $B79-H$5&lt;0),"",ROUND(($B79-H$5)*'수학 표준점수 테이블'!$H$10+H$5*'수학 표준점수 테이블'!$H$13+'수학 표준점수 테이블'!$H$16,0))</f>
        <v>88</v>
      </c>
      <c r="I79" s="104">
        <f>IF(OR($B79-I$5&gt;74, $B79-I$5=73, $B79-I$5=1, $B79-I$5&lt;0),"",ROUND(($B79-I$5)*'수학 표준점수 테이블'!$H$10+I$5*'수학 표준점수 테이블'!$H$13+'수학 표준점수 테이블'!$H$16,0))</f>
        <v>88</v>
      </c>
      <c r="J79" s="104">
        <f>IF(OR($B79-J$5&gt;74, $B79-J$5=73, $B79-J$5=1, $B79-J$5&lt;0),"",ROUND(($B79-J$5)*'수학 표준점수 테이블'!$H$10+J$5*'수학 표준점수 테이블'!$H$13+'수학 표준점수 테이블'!$H$16,0))</f>
        <v>87</v>
      </c>
      <c r="K79" s="104">
        <f>IF(OR($B79-K$5&gt;74, $B79-K$5=73, $B79-K$5=1, $B79-K$5&lt;0),"",ROUND(($B79-K$5)*'수학 표준점수 테이블'!$H$10+K$5*'수학 표준점수 테이블'!$H$13+'수학 표준점수 테이블'!$H$16,0))</f>
        <v>87</v>
      </c>
      <c r="L79" s="104">
        <f>IF(OR($B79-L$5&gt;74, $B79-L$5=73, $B79-L$5=1, $B79-L$5&lt;0),"",ROUND(($B79-L$5)*'수학 표준점수 테이블'!$H$10+L$5*'수학 표준점수 테이블'!$H$13+'수학 표준점수 테이블'!$H$16,0))</f>
        <v>87</v>
      </c>
      <c r="M79" s="104">
        <f>IF(OR($B79-M$5&gt;74, $B79-M$5=73, $B79-M$5=1, $B79-M$5&lt;0),"",ROUND(($B79-M$5)*'수학 표준점수 테이블'!$H$10+M$5*'수학 표준점수 테이블'!$H$13+'수학 표준점수 테이블'!$H$16,0))</f>
        <v>87</v>
      </c>
      <c r="N79" s="104">
        <f>IF(OR($B79-N$5&gt;74, $B79-N$5=73, $B79-N$5=1, $B79-N$5&lt;0),"",ROUND(($B79-N$5)*'수학 표준점수 테이블'!$H$10+N$5*'수학 표준점수 테이블'!$H$13+'수학 표준점수 테이블'!$H$16,0))</f>
        <v>87</v>
      </c>
      <c r="O79" s="104">
        <f>IF(OR($B79-O$5&gt;74, $B79-O$5=73, $B79-O$5=1, $B79-O$5&lt;0),"",ROUND(($B79-O$5)*'수학 표준점수 테이블'!$H$10+O$5*'수학 표준점수 테이블'!$H$13+'수학 표준점수 테이블'!$H$16,0))</f>
        <v>87</v>
      </c>
      <c r="P79" s="104">
        <f>IF(OR($B79-P$5&gt;74, $B79-P$5=73, $B79-P$5=1, $B79-P$5&lt;0),"",ROUND(($B79-P$5)*'수학 표준점수 테이블'!$H$10+P$5*'수학 표준점수 테이블'!$H$13+'수학 표준점수 테이블'!$H$16,0))</f>
        <v>87</v>
      </c>
      <c r="Q79" s="104">
        <f>IF(OR($B79-Q$5&gt;74, $B79-Q$5=73, $B79-Q$5=1, $B79-Q$5&lt;0),"",ROUND(($B79-Q$5)*'수학 표준점수 테이블'!$H$10+Q$5*'수학 표준점수 테이블'!$H$13+'수학 표준점수 테이블'!$H$16,0))</f>
        <v>87</v>
      </c>
      <c r="R79" s="104">
        <f>IF(OR($B79-R$5&gt;74, $B79-R$5=73, $B79-R$5=1, $B79-R$5&lt;0),"",ROUND(($B79-R$5)*'수학 표준점수 테이블'!$H$10+R$5*'수학 표준점수 테이블'!$H$13+'수학 표준점수 테이블'!$H$16,0))</f>
        <v>87</v>
      </c>
      <c r="S79" s="104">
        <f>IF(OR($B79-S$5&gt;74, $B79-S$5=73, $B79-S$5=1, $B79-S$5&lt;0),"",ROUND(($B79-S$5)*'수학 표준점수 테이블'!$H$10+S$5*'수학 표준점수 테이블'!$H$13+'수학 표준점수 테이블'!$H$16,0))</f>
        <v>87</v>
      </c>
      <c r="T79" s="104">
        <f>IF(OR($B79-T$5&gt;74, $B79-T$5=73, $B79-T$5=1, $B79-T$5&lt;0),"",ROUND(($B79-T$5)*'수학 표준점수 테이블'!$H$10+T$5*'수학 표준점수 테이블'!$H$13+'수학 표준점수 테이블'!$H$16,0))</f>
        <v>87</v>
      </c>
      <c r="U79" s="104">
        <f>IF(OR($B79-U$5&gt;74, $B79-U$5=73, $B79-U$5=1, $B79-U$5&lt;0),"",ROUND(($B79-U$5)*'수학 표준점수 테이블'!$H$10+U$5*'수학 표준점수 테이블'!$H$13+'수학 표준점수 테이블'!$H$16,0))</f>
        <v>86</v>
      </c>
      <c r="V79" s="104">
        <f>IF(OR($B79-V$5&gt;74, $B79-V$5=73, $B79-V$5=1, $B79-V$5&lt;0),"",ROUND(($B79-V$5)*'수학 표준점수 테이블'!$H$10+V$5*'수학 표준점수 테이블'!$H$13+'수학 표준점수 테이블'!$H$16,0))</f>
        <v>86</v>
      </c>
      <c r="W79" s="104">
        <f>IF(OR($B79-W$5&gt;74, $B79-W$5=73, $B79-W$5=1, $B79-W$5&lt;0),"",ROUND(($B79-W$5)*'수학 표준점수 테이블'!$H$10+W$5*'수학 표준점수 테이블'!$H$13+'수학 표준점수 테이블'!$H$16,0))</f>
        <v>86</v>
      </c>
      <c r="X79" s="104">
        <f>IF(OR($B79-X$5&gt;74, $B79-X$5=73, $B79-X$5=1, $B79-X$5&lt;0),"",ROUND(($B79-X$5)*'수학 표준점수 테이블'!$H$10+X$5*'수학 표준점수 테이블'!$H$13+'수학 표준점수 테이블'!$H$16,0))</f>
        <v>86</v>
      </c>
      <c r="Y79" s="104">
        <f>IF(OR($B79-Y$5&gt;74, $B79-Y$5=73, $B79-Y$5=1, $B79-Y$5&lt;0),"",ROUND(($B79-Y$5)*'수학 표준점수 테이블'!$H$10+Y$5*'수학 표준점수 테이블'!$H$13+'수학 표준점수 테이블'!$H$16,0))</f>
        <v>86</v>
      </c>
      <c r="Z79" s="104">
        <f>IF(OR($B79-Z$5&gt;74, $B79-Z$5=73, $B79-Z$5=1, $B79-Z$5&lt;0),"",ROUND(($B79-Z$5)*'수학 표준점수 테이블'!$H$10+Z$5*'수학 표준점수 테이블'!$H$13+'수학 표준점수 테이블'!$H$16,0))</f>
        <v>86</v>
      </c>
      <c r="AA79" s="111">
        <f>IF(OR($B79-AA$5&gt;74, $B79-AA$5=73, $B79-AA$5=1, $B79-AA$5&lt;0),"",ROUND(($B79-AA$5)*'수학 표준점수 테이블'!$H$10+AA$5*'수학 표준점수 테이블'!$H$13+'수학 표준점수 테이블'!$H$16,0))</f>
        <v>86</v>
      </c>
      <c r="AB79" s="34"/>
      <c r="AC79" s="34">
        <f t="shared" si="10"/>
        <v>86</v>
      </c>
      <c r="AD79" s="34">
        <f t="shared" si="11"/>
        <v>88</v>
      </c>
      <c r="AE79" s="37" t="str">
        <f t="shared" si="12"/>
        <v>86 ~ 88</v>
      </c>
      <c r="AF79" s="37">
        <f t="shared" si="13"/>
        <v>6</v>
      </c>
      <c r="AG79" s="37">
        <f t="shared" si="13"/>
        <v>6</v>
      </c>
      <c r="AH79" s="37">
        <f t="shared" si="14"/>
        <v>6</v>
      </c>
      <c r="AI79" s="194" t="str">
        <f t="shared" si="9"/>
        <v>6등급</v>
      </c>
      <c r="AJ79" s="32" t="e">
        <f>IF(AC79=AD79,VLOOKUP(AE79,'인원 입력 기능'!$B$5:$F$102,6,0), VLOOKUP(AC79,'인원 입력 기능'!$B$5:$F$102,6,0)&amp;" ~ "&amp;VLOOKUP(AD79,'인원 입력 기능'!$B$5:$F$102,6,0))</f>
        <v>#REF!</v>
      </c>
    </row>
    <row r="80" spans="1:36">
      <c r="A80" s="16"/>
      <c r="B80" s="190">
        <v>26</v>
      </c>
      <c r="C80" s="116">
        <f>IF(OR($B80-C$5&gt;74, $B80-C$5=73, $B80-C$5=1, $B80-C$5&lt;0),"",ROUND(($B80-C$5)*'수학 표준점수 테이블'!$H$10+C$5*'수학 표준점수 테이블'!$H$13+'수학 표준점수 테이블'!$H$16,0))</f>
        <v>87</v>
      </c>
      <c r="D80" s="104">
        <f>IF(OR($B80-D$5&gt;74, $B80-D$5=73, $B80-D$5=1, $B80-D$5&lt;0),"",ROUND(($B80-D$5)*'수학 표준점수 테이블'!$H$10+D$5*'수학 표준점수 테이블'!$H$13+'수학 표준점수 테이블'!$H$16,0))</f>
        <v>87</v>
      </c>
      <c r="E80" s="104">
        <f>IF(OR($B80-E$5&gt;74, $B80-E$5=73, $B80-E$5=1, $B80-E$5&lt;0),"",ROUND(($B80-E$5)*'수학 표준점수 테이블'!$H$10+E$5*'수학 표준점수 테이블'!$H$13+'수학 표준점수 테이블'!$H$16,0))</f>
        <v>87</v>
      </c>
      <c r="F80" s="104">
        <f>IF(OR($B80-F$5&gt;74, $B80-F$5=73, $B80-F$5=1, $B80-F$5&lt;0),"",ROUND(($B80-F$5)*'수학 표준점수 테이블'!$H$10+F$5*'수학 표준점수 테이블'!$H$13+'수학 표준점수 테이블'!$H$16,0))</f>
        <v>87</v>
      </c>
      <c r="G80" s="104">
        <f>IF(OR($B80-G$5&gt;74, $B80-G$5=73, $B80-G$5=1, $B80-G$5&lt;0),"",ROUND(($B80-G$5)*'수학 표준점수 테이블'!$H$10+G$5*'수학 표준점수 테이블'!$H$13+'수학 표준점수 테이블'!$H$16,0))</f>
        <v>87</v>
      </c>
      <c r="H80" s="104">
        <f>IF(OR($B80-H$5&gt;74, $B80-H$5=73, $B80-H$5=1, $B80-H$5&lt;0),"",ROUND(($B80-H$5)*'수학 표준점수 테이블'!$H$10+H$5*'수학 표준점수 테이블'!$H$13+'수학 표준점수 테이블'!$H$16,0))</f>
        <v>87</v>
      </c>
      <c r="I80" s="104">
        <f>IF(OR($B80-I$5&gt;74, $B80-I$5=73, $B80-I$5=1, $B80-I$5&lt;0),"",ROUND(($B80-I$5)*'수학 표준점수 테이블'!$H$10+I$5*'수학 표준점수 테이블'!$H$13+'수학 표준점수 테이블'!$H$16,0))</f>
        <v>87</v>
      </c>
      <c r="J80" s="104">
        <f>IF(OR($B80-J$5&gt;74, $B80-J$5=73, $B80-J$5=1, $B80-J$5&lt;0),"",ROUND(($B80-J$5)*'수학 표준점수 테이블'!$H$10+J$5*'수학 표준점수 테이블'!$H$13+'수학 표준점수 테이블'!$H$16,0))</f>
        <v>87</v>
      </c>
      <c r="K80" s="104">
        <f>IF(OR($B80-K$5&gt;74, $B80-K$5=73, $B80-K$5=1, $B80-K$5&lt;0),"",ROUND(($B80-K$5)*'수학 표준점수 테이블'!$H$10+K$5*'수학 표준점수 테이블'!$H$13+'수학 표준점수 테이블'!$H$16,0))</f>
        <v>87</v>
      </c>
      <c r="L80" s="104">
        <f>IF(OR($B80-L$5&gt;74, $B80-L$5=73, $B80-L$5=1, $B80-L$5&lt;0),"",ROUND(($B80-L$5)*'수학 표준점수 테이블'!$H$10+L$5*'수학 표준점수 테이블'!$H$13+'수학 표준점수 테이블'!$H$16,0))</f>
        <v>86</v>
      </c>
      <c r="M80" s="104">
        <f>IF(OR($B80-M$5&gt;74, $B80-M$5=73, $B80-M$5=1, $B80-M$5&lt;0),"",ROUND(($B80-M$5)*'수학 표준점수 테이블'!$H$10+M$5*'수학 표준점수 테이블'!$H$13+'수학 표준점수 테이블'!$H$16,0))</f>
        <v>86</v>
      </c>
      <c r="N80" s="104">
        <f>IF(OR($B80-N$5&gt;74, $B80-N$5=73, $B80-N$5=1, $B80-N$5&lt;0),"",ROUND(($B80-N$5)*'수학 표준점수 테이블'!$H$10+N$5*'수학 표준점수 테이블'!$H$13+'수학 표준점수 테이블'!$H$16,0))</f>
        <v>86</v>
      </c>
      <c r="O80" s="104">
        <f>IF(OR($B80-O$5&gt;74, $B80-O$5=73, $B80-O$5=1, $B80-O$5&lt;0),"",ROUND(($B80-O$5)*'수학 표준점수 테이블'!$H$10+O$5*'수학 표준점수 테이블'!$H$13+'수학 표준점수 테이블'!$H$16,0))</f>
        <v>86</v>
      </c>
      <c r="P80" s="104">
        <f>IF(OR($B80-P$5&gt;74, $B80-P$5=73, $B80-P$5=1, $B80-P$5&lt;0),"",ROUND(($B80-P$5)*'수학 표준점수 테이블'!$H$10+P$5*'수학 표준점수 테이블'!$H$13+'수학 표준점수 테이블'!$H$16,0))</f>
        <v>86</v>
      </c>
      <c r="Q80" s="104">
        <f>IF(OR($B80-Q$5&gt;74, $B80-Q$5=73, $B80-Q$5=1, $B80-Q$5&lt;0),"",ROUND(($B80-Q$5)*'수학 표준점수 테이블'!$H$10+Q$5*'수학 표준점수 테이블'!$H$13+'수학 표준점수 테이블'!$H$16,0))</f>
        <v>86</v>
      </c>
      <c r="R80" s="104">
        <f>IF(OR($B80-R$5&gt;74, $B80-R$5=73, $B80-R$5=1, $B80-R$5&lt;0),"",ROUND(($B80-R$5)*'수학 표준점수 테이블'!$H$10+R$5*'수학 표준점수 테이블'!$H$13+'수학 표준점수 테이블'!$H$16,0))</f>
        <v>86</v>
      </c>
      <c r="S80" s="104">
        <f>IF(OR($B80-S$5&gt;74, $B80-S$5=73, $B80-S$5=1, $B80-S$5&lt;0),"",ROUND(($B80-S$5)*'수학 표준점수 테이블'!$H$10+S$5*'수학 표준점수 테이블'!$H$13+'수학 표준점수 테이블'!$H$16,0))</f>
        <v>86</v>
      </c>
      <c r="T80" s="104">
        <f>IF(OR($B80-T$5&gt;74, $B80-T$5=73, $B80-T$5=1, $B80-T$5&lt;0),"",ROUND(($B80-T$5)*'수학 표준점수 테이블'!$H$10+T$5*'수학 표준점수 테이블'!$H$13+'수학 표준점수 테이블'!$H$16,0))</f>
        <v>86</v>
      </c>
      <c r="U80" s="104">
        <f>IF(OR($B80-U$5&gt;74, $B80-U$5=73, $B80-U$5=1, $B80-U$5&lt;0),"",ROUND(($B80-U$5)*'수학 표준점수 테이블'!$H$10+U$5*'수학 표준점수 테이블'!$H$13+'수학 표준점수 테이블'!$H$16,0))</f>
        <v>86</v>
      </c>
      <c r="V80" s="104">
        <f>IF(OR($B80-V$5&gt;74, $B80-V$5=73, $B80-V$5=1, $B80-V$5&lt;0),"",ROUND(($B80-V$5)*'수학 표준점수 테이블'!$H$10+V$5*'수학 표준점수 테이블'!$H$13+'수학 표준점수 테이블'!$H$16,0))</f>
        <v>86</v>
      </c>
      <c r="W80" s="104">
        <f>IF(OR($B80-W$5&gt;74, $B80-W$5=73, $B80-W$5=1, $B80-W$5&lt;0),"",ROUND(($B80-W$5)*'수학 표준점수 테이블'!$H$10+W$5*'수학 표준점수 테이블'!$H$13+'수학 표준점수 테이블'!$H$16,0))</f>
        <v>85</v>
      </c>
      <c r="X80" s="104">
        <f>IF(OR($B80-X$5&gt;74, $B80-X$5=73, $B80-X$5=1, $B80-X$5&lt;0),"",ROUND(($B80-X$5)*'수학 표준점수 테이블'!$H$10+X$5*'수학 표준점수 테이블'!$H$13+'수학 표준점수 테이블'!$H$16,0))</f>
        <v>85</v>
      </c>
      <c r="Y80" s="104">
        <f>IF(OR($B80-Y$5&gt;74, $B80-Y$5=73, $B80-Y$5=1, $B80-Y$5&lt;0),"",ROUND(($B80-Y$5)*'수학 표준점수 테이블'!$H$10+Y$5*'수학 표준점수 테이블'!$H$13+'수학 표준점수 테이블'!$H$16,0))</f>
        <v>85</v>
      </c>
      <c r="Z80" s="104">
        <f>IF(OR($B80-Z$5&gt;74, $B80-Z$5=73, $B80-Z$5=1, $B80-Z$5&lt;0),"",ROUND(($B80-Z$5)*'수학 표준점수 테이블'!$H$10+Z$5*'수학 표준점수 테이블'!$H$13+'수학 표준점수 테이블'!$H$16,0))</f>
        <v>85</v>
      </c>
      <c r="AA80" s="111">
        <f>IF(OR($B80-AA$5&gt;74, $B80-AA$5=73, $B80-AA$5=1, $B80-AA$5&lt;0),"",ROUND(($B80-AA$5)*'수학 표준점수 테이블'!$H$10+AA$5*'수학 표준점수 테이블'!$H$13+'수학 표준점수 테이블'!$H$16,0))</f>
        <v>85</v>
      </c>
      <c r="AB80" s="34"/>
      <c r="AC80" s="34">
        <f t="shared" si="10"/>
        <v>85</v>
      </c>
      <c r="AD80" s="34">
        <f t="shared" si="11"/>
        <v>87</v>
      </c>
      <c r="AE80" s="37" t="str">
        <f t="shared" si="12"/>
        <v>85 ~ 87</v>
      </c>
      <c r="AF80" s="37">
        <f t="shared" si="13"/>
        <v>6</v>
      </c>
      <c r="AG80" s="37">
        <f t="shared" si="13"/>
        <v>6</v>
      </c>
      <c r="AH80" s="37">
        <f t="shared" si="14"/>
        <v>6</v>
      </c>
      <c r="AI80" s="194" t="str">
        <f t="shared" si="9"/>
        <v>6등급</v>
      </c>
      <c r="AJ80" s="32" t="e">
        <f>IF(AC80=AD80,VLOOKUP(AE80,'인원 입력 기능'!$B$5:$F$102,6,0), VLOOKUP(AC80,'인원 입력 기능'!$B$5:$F$102,6,0)&amp;" ~ "&amp;VLOOKUP(AD80,'인원 입력 기능'!$B$5:$F$102,6,0))</f>
        <v>#REF!</v>
      </c>
    </row>
    <row r="81" spans="1:36">
      <c r="A81" s="16"/>
      <c r="B81" s="190">
        <v>25</v>
      </c>
      <c r="C81" s="116" t="str">
        <f>IF(OR($B81-C$5&gt;74, $B81-C$5=73, $B81-C$5=1, $B81-C$5&lt;0),"",ROUND(($B81-C$5)*'수학 표준점수 테이블'!$H$10+C$5*'수학 표준점수 테이블'!$H$13+'수학 표준점수 테이블'!$H$16,0))</f>
        <v/>
      </c>
      <c r="D81" s="104" t="str">
        <f>IF(OR($B81-D$5&gt;74, $B81-D$5=73, $B81-D$5=1, $B81-D$5&lt;0),"",ROUND(($B81-D$5)*'수학 표준점수 테이블'!$H$10+D$5*'수학 표준점수 테이블'!$H$13+'수학 표준점수 테이블'!$H$16,0))</f>
        <v/>
      </c>
      <c r="E81" s="104">
        <f>IF(OR($B81-E$5&gt;74, $B81-E$5=73, $B81-E$5=1, $B81-E$5&lt;0),"",ROUND(($B81-E$5)*'수학 표준점수 테이블'!$H$10+E$5*'수학 표준점수 테이블'!$H$13+'수학 표준점수 테이블'!$H$16,0))</f>
        <v>86</v>
      </c>
      <c r="F81" s="104">
        <f>IF(OR($B81-F$5&gt;74, $B81-F$5=73, $B81-F$5=1, $B81-F$5&lt;0),"",ROUND(($B81-F$5)*'수학 표준점수 테이블'!$H$10+F$5*'수학 표준점수 테이블'!$H$13+'수학 표준점수 테이블'!$H$16,0))</f>
        <v>86</v>
      </c>
      <c r="G81" s="104">
        <f>IF(OR($B81-G$5&gt;74, $B81-G$5=73, $B81-G$5=1, $B81-G$5&lt;0),"",ROUND(($B81-G$5)*'수학 표준점수 테이블'!$H$10+G$5*'수학 표준점수 테이블'!$H$13+'수학 표준점수 테이블'!$H$16,0))</f>
        <v>86</v>
      </c>
      <c r="H81" s="104">
        <f>IF(OR($B81-H$5&gt;74, $B81-H$5=73, $B81-H$5=1, $B81-H$5&lt;0),"",ROUND(($B81-H$5)*'수학 표준점수 테이블'!$H$10+H$5*'수학 표준점수 테이블'!$H$13+'수학 표준점수 테이블'!$H$16,0))</f>
        <v>86</v>
      </c>
      <c r="I81" s="104">
        <f>IF(OR($B81-I$5&gt;74, $B81-I$5=73, $B81-I$5=1, $B81-I$5&lt;0),"",ROUND(($B81-I$5)*'수학 표준점수 테이블'!$H$10+I$5*'수학 표준점수 테이블'!$H$13+'수학 표준점수 테이블'!$H$16,0))</f>
        <v>86</v>
      </c>
      <c r="J81" s="104">
        <f>IF(OR($B81-J$5&gt;74, $B81-J$5=73, $B81-J$5=1, $B81-J$5&lt;0),"",ROUND(($B81-J$5)*'수학 표준점수 테이블'!$H$10+J$5*'수학 표준점수 테이블'!$H$13+'수학 표준점수 테이블'!$H$16,0))</f>
        <v>86</v>
      </c>
      <c r="K81" s="104">
        <f>IF(OR($B81-K$5&gt;74, $B81-K$5=73, $B81-K$5=1, $B81-K$5&lt;0),"",ROUND(($B81-K$5)*'수학 표준점수 테이블'!$H$10+K$5*'수학 표준점수 테이블'!$H$13+'수학 표준점수 테이블'!$H$16,0))</f>
        <v>86</v>
      </c>
      <c r="L81" s="104">
        <f>IF(OR($B81-L$5&gt;74, $B81-L$5=73, $B81-L$5=1, $B81-L$5&lt;0),"",ROUND(($B81-L$5)*'수학 표준점수 테이블'!$H$10+L$5*'수학 표준점수 테이블'!$H$13+'수학 표준점수 테이블'!$H$16,0))</f>
        <v>86</v>
      </c>
      <c r="M81" s="104">
        <f>IF(OR($B81-M$5&gt;74, $B81-M$5=73, $B81-M$5=1, $B81-M$5&lt;0),"",ROUND(($B81-M$5)*'수학 표준점수 테이블'!$H$10+M$5*'수학 표준점수 테이블'!$H$13+'수학 표준점수 테이블'!$H$16,0))</f>
        <v>86</v>
      </c>
      <c r="N81" s="104">
        <f>IF(OR($B81-N$5&gt;74, $B81-N$5=73, $B81-N$5=1, $B81-N$5&lt;0),"",ROUND(($B81-N$5)*'수학 표준점수 테이블'!$H$10+N$5*'수학 표준점수 테이블'!$H$13+'수학 표준점수 테이블'!$H$16,0))</f>
        <v>85</v>
      </c>
      <c r="O81" s="104">
        <f>IF(OR($B81-O$5&gt;74, $B81-O$5=73, $B81-O$5=1, $B81-O$5&lt;0),"",ROUND(($B81-O$5)*'수학 표준점수 테이블'!$H$10+O$5*'수학 표준점수 테이블'!$H$13+'수학 표준점수 테이블'!$H$16,0))</f>
        <v>85</v>
      </c>
      <c r="P81" s="104">
        <f>IF(OR($B81-P$5&gt;74, $B81-P$5=73, $B81-P$5=1, $B81-P$5&lt;0),"",ROUND(($B81-P$5)*'수학 표준점수 테이블'!$H$10+P$5*'수학 표준점수 테이블'!$H$13+'수학 표준점수 테이블'!$H$16,0))</f>
        <v>85</v>
      </c>
      <c r="Q81" s="104">
        <f>IF(OR($B81-Q$5&gt;74, $B81-Q$5=73, $B81-Q$5=1, $B81-Q$5&lt;0),"",ROUND(($B81-Q$5)*'수학 표준점수 테이블'!$H$10+Q$5*'수학 표준점수 테이블'!$H$13+'수학 표준점수 테이블'!$H$16,0))</f>
        <v>85</v>
      </c>
      <c r="R81" s="104">
        <f>IF(OR($B81-R$5&gt;74, $B81-R$5=73, $B81-R$5=1, $B81-R$5&lt;0),"",ROUND(($B81-R$5)*'수학 표준점수 테이블'!$H$10+R$5*'수학 표준점수 테이블'!$H$13+'수학 표준점수 테이블'!$H$16,0))</f>
        <v>85</v>
      </c>
      <c r="S81" s="104">
        <f>IF(OR($B81-S$5&gt;74, $B81-S$5=73, $B81-S$5=1, $B81-S$5&lt;0),"",ROUND(($B81-S$5)*'수학 표준점수 테이블'!$H$10+S$5*'수학 표준점수 테이블'!$H$13+'수학 표준점수 테이블'!$H$16,0))</f>
        <v>85</v>
      </c>
      <c r="T81" s="104">
        <f>IF(OR($B81-T$5&gt;74, $B81-T$5=73, $B81-T$5=1, $B81-T$5&lt;0),"",ROUND(($B81-T$5)*'수학 표준점수 테이블'!$H$10+T$5*'수학 표준점수 테이블'!$H$13+'수학 표준점수 테이블'!$H$16,0))</f>
        <v>85</v>
      </c>
      <c r="U81" s="104">
        <f>IF(OR($B81-U$5&gt;74, $B81-U$5=73, $B81-U$5=1, $B81-U$5&lt;0),"",ROUND(($B81-U$5)*'수학 표준점수 테이블'!$H$10+U$5*'수학 표준점수 테이블'!$H$13+'수학 표준점수 테이블'!$H$16,0))</f>
        <v>85</v>
      </c>
      <c r="V81" s="104">
        <f>IF(OR($B81-V$5&gt;74, $B81-V$5=73, $B81-V$5=1, $B81-V$5&lt;0),"",ROUND(($B81-V$5)*'수학 표준점수 테이블'!$H$10+V$5*'수학 표준점수 테이블'!$H$13+'수학 표준점수 테이블'!$H$16,0))</f>
        <v>85</v>
      </c>
      <c r="W81" s="104">
        <f>IF(OR($B81-W$5&gt;74, $B81-W$5=73, $B81-W$5=1, $B81-W$5&lt;0),"",ROUND(($B81-W$5)*'수학 표준점수 테이블'!$H$10+W$5*'수학 표준점수 테이블'!$H$13+'수학 표준점수 테이블'!$H$16,0))</f>
        <v>85</v>
      </c>
      <c r="X81" s="104">
        <f>IF(OR($B81-X$5&gt;74, $B81-X$5=73, $B81-X$5=1, $B81-X$5&lt;0),"",ROUND(($B81-X$5)*'수학 표준점수 테이블'!$H$10+X$5*'수학 표준점수 테이블'!$H$13+'수학 표준점수 테이블'!$H$16,0))</f>
        <v>85</v>
      </c>
      <c r="Y81" s="104">
        <f>IF(OR($B81-Y$5&gt;74, $B81-Y$5=73, $B81-Y$5=1, $B81-Y$5&lt;0),"",ROUND(($B81-Y$5)*'수학 표준점수 테이블'!$H$10+Y$5*'수학 표준점수 테이블'!$H$13+'수학 표준점수 테이블'!$H$16,0))</f>
        <v>85</v>
      </c>
      <c r="Z81" s="104">
        <f>IF(OR($B81-Z$5&gt;74, $B81-Z$5=73, $B81-Z$5=1, $B81-Z$5&lt;0),"",ROUND(($B81-Z$5)*'수학 표준점수 테이블'!$H$10+Z$5*'수학 표준점수 테이블'!$H$13+'수학 표준점수 테이블'!$H$16,0))</f>
        <v>84</v>
      </c>
      <c r="AA81" s="111">
        <f>IF(OR($B81-AA$5&gt;74, $B81-AA$5=73, $B81-AA$5=1, $B81-AA$5&lt;0),"",ROUND(($B81-AA$5)*'수학 표준점수 테이블'!$H$10+AA$5*'수학 표준점수 테이블'!$H$13+'수학 표준점수 테이블'!$H$16,0))</f>
        <v>84</v>
      </c>
      <c r="AB81" s="34"/>
      <c r="AC81" s="34">
        <f t="shared" si="10"/>
        <v>84</v>
      </c>
      <c r="AD81" s="34">
        <f t="shared" si="11"/>
        <v>86</v>
      </c>
      <c r="AE81" s="37" t="str">
        <f t="shared" si="12"/>
        <v>84 ~ 86</v>
      </c>
      <c r="AF81" s="37">
        <f t="shared" si="13"/>
        <v>6</v>
      </c>
      <c r="AG81" s="37">
        <f t="shared" si="13"/>
        <v>6</v>
      </c>
      <c r="AH81" s="37">
        <f t="shared" si="14"/>
        <v>6</v>
      </c>
      <c r="AI81" s="194" t="str">
        <f t="shared" si="9"/>
        <v>6등급</v>
      </c>
      <c r="AJ81" s="32" t="e">
        <f>IF(AC81=AD81,VLOOKUP(AE81,'인원 입력 기능'!$B$5:$F$102,6,0), VLOOKUP(AC81,'인원 입력 기능'!$B$5:$F$102,6,0)&amp;" ~ "&amp;VLOOKUP(AD81,'인원 입력 기능'!$B$5:$F$102,6,0))</f>
        <v>#REF!</v>
      </c>
    </row>
    <row r="82" spans="1:36">
      <c r="A82" s="16"/>
      <c r="B82" s="191">
        <v>24</v>
      </c>
      <c r="C82" s="117" t="str">
        <f>IF(OR($B82-C$5&gt;74, $B82-C$5=73, $B82-C$5=1, $B82-C$5&lt;0),"",ROUND(($B82-C$5)*'수학 표준점수 테이블'!$H$10+C$5*'수학 표준점수 테이블'!$H$13+'수학 표준점수 테이블'!$H$16,0))</f>
        <v/>
      </c>
      <c r="D82" s="105">
        <f>IF(OR($B82-D$5&gt;74, $B82-D$5=73, $B82-D$5=1, $B82-D$5&lt;0),"",ROUND(($B82-D$5)*'수학 표준점수 테이블'!$H$10+D$5*'수학 표준점수 테이블'!$H$13+'수학 표준점수 테이블'!$H$16,0))</f>
        <v>86</v>
      </c>
      <c r="E82" s="105" t="str">
        <f>IF(OR($B82-E$5&gt;74, $B82-E$5=73, $B82-E$5=1, $B82-E$5&lt;0),"",ROUND(($B82-E$5)*'수학 표준점수 테이블'!$H$10+E$5*'수학 표준점수 테이블'!$H$13+'수학 표준점수 테이블'!$H$16,0))</f>
        <v/>
      </c>
      <c r="F82" s="105">
        <f>IF(OR($B82-F$5&gt;74, $B82-F$5=73, $B82-F$5=1, $B82-F$5&lt;0),"",ROUND(($B82-F$5)*'수학 표준점수 테이블'!$H$10+F$5*'수학 표준점수 테이블'!$H$13+'수학 표준점수 테이블'!$H$16,0))</f>
        <v>85</v>
      </c>
      <c r="G82" s="105">
        <f>IF(OR($B82-G$5&gt;74, $B82-G$5=73, $B82-G$5=1, $B82-G$5&lt;0),"",ROUND(($B82-G$5)*'수학 표준점수 테이블'!$H$10+G$5*'수학 표준점수 테이블'!$H$13+'수학 표준점수 테이블'!$H$16,0))</f>
        <v>85</v>
      </c>
      <c r="H82" s="105">
        <f>IF(OR($B82-H$5&gt;74, $B82-H$5=73, $B82-H$5=1, $B82-H$5&lt;0),"",ROUND(($B82-H$5)*'수학 표준점수 테이블'!$H$10+H$5*'수학 표준점수 테이블'!$H$13+'수학 표준점수 테이블'!$H$16,0))</f>
        <v>85</v>
      </c>
      <c r="I82" s="105">
        <f>IF(OR($B82-I$5&gt;74, $B82-I$5=73, $B82-I$5=1, $B82-I$5&lt;0),"",ROUND(($B82-I$5)*'수학 표준점수 테이블'!$H$10+I$5*'수학 표준점수 테이블'!$H$13+'수학 표준점수 테이블'!$H$16,0))</f>
        <v>85</v>
      </c>
      <c r="J82" s="105">
        <f>IF(OR($B82-J$5&gt;74, $B82-J$5=73, $B82-J$5=1, $B82-J$5&lt;0),"",ROUND(($B82-J$5)*'수학 표준점수 테이블'!$H$10+J$5*'수학 표준점수 테이블'!$H$13+'수학 표준점수 테이블'!$H$16,0))</f>
        <v>85</v>
      </c>
      <c r="K82" s="105">
        <f>IF(OR($B82-K$5&gt;74, $B82-K$5=73, $B82-K$5=1, $B82-K$5&lt;0),"",ROUND(($B82-K$5)*'수학 표준점수 테이블'!$H$10+K$5*'수학 표준점수 테이블'!$H$13+'수학 표준점수 테이블'!$H$16,0))</f>
        <v>85</v>
      </c>
      <c r="L82" s="105">
        <f>IF(OR($B82-L$5&gt;74, $B82-L$5=73, $B82-L$5=1, $B82-L$5&lt;0),"",ROUND(($B82-L$5)*'수학 표준점수 테이블'!$H$10+L$5*'수학 표준점수 테이블'!$H$13+'수학 표준점수 테이블'!$H$16,0))</f>
        <v>85</v>
      </c>
      <c r="M82" s="105">
        <f>IF(OR($B82-M$5&gt;74, $B82-M$5=73, $B82-M$5=1, $B82-M$5&lt;0),"",ROUND(($B82-M$5)*'수학 표준점수 테이블'!$H$10+M$5*'수학 표준점수 테이블'!$H$13+'수학 표준점수 테이블'!$H$16,0))</f>
        <v>85</v>
      </c>
      <c r="N82" s="105">
        <f>IF(OR($B82-N$5&gt;74, $B82-N$5=73, $B82-N$5=1, $B82-N$5&lt;0),"",ROUND(($B82-N$5)*'수학 표준점수 테이블'!$H$10+N$5*'수학 표준점수 테이블'!$H$13+'수학 표준점수 테이블'!$H$16,0))</f>
        <v>85</v>
      </c>
      <c r="O82" s="105">
        <f>IF(OR($B82-O$5&gt;74, $B82-O$5=73, $B82-O$5=1, $B82-O$5&lt;0),"",ROUND(($B82-O$5)*'수학 표준점수 테이블'!$H$10+O$5*'수학 표준점수 테이블'!$H$13+'수학 표준점수 테이블'!$H$16,0))</f>
        <v>85</v>
      </c>
      <c r="P82" s="105">
        <f>IF(OR($B82-P$5&gt;74, $B82-P$5=73, $B82-P$5=1, $B82-P$5&lt;0),"",ROUND(($B82-P$5)*'수학 표준점수 테이블'!$H$10+P$5*'수학 표준점수 테이블'!$H$13+'수학 표준점수 테이블'!$H$16,0))</f>
        <v>84</v>
      </c>
      <c r="Q82" s="105">
        <f>IF(OR($B82-Q$5&gt;74, $B82-Q$5=73, $B82-Q$5=1, $B82-Q$5&lt;0),"",ROUND(($B82-Q$5)*'수학 표준점수 테이블'!$H$10+Q$5*'수학 표준점수 테이블'!$H$13+'수학 표준점수 테이블'!$H$16,0))</f>
        <v>84</v>
      </c>
      <c r="R82" s="105">
        <f>IF(OR($B82-R$5&gt;74, $B82-R$5=73, $B82-R$5=1, $B82-R$5&lt;0),"",ROUND(($B82-R$5)*'수학 표준점수 테이블'!$H$10+R$5*'수학 표준점수 테이블'!$H$13+'수학 표준점수 테이블'!$H$16,0))</f>
        <v>84</v>
      </c>
      <c r="S82" s="105">
        <f>IF(OR($B82-S$5&gt;74, $B82-S$5=73, $B82-S$5=1, $B82-S$5&lt;0),"",ROUND(($B82-S$5)*'수학 표준점수 테이블'!$H$10+S$5*'수학 표준점수 테이블'!$H$13+'수학 표준점수 테이블'!$H$16,0))</f>
        <v>84</v>
      </c>
      <c r="T82" s="105">
        <f>IF(OR($B82-T$5&gt;74, $B82-T$5=73, $B82-T$5=1, $B82-T$5&lt;0),"",ROUND(($B82-T$5)*'수학 표준점수 테이블'!$H$10+T$5*'수학 표준점수 테이블'!$H$13+'수학 표준점수 테이블'!$H$16,0))</f>
        <v>84</v>
      </c>
      <c r="U82" s="105">
        <f>IF(OR($B82-U$5&gt;74, $B82-U$5=73, $B82-U$5=1, $B82-U$5&lt;0),"",ROUND(($B82-U$5)*'수학 표준점수 테이블'!$H$10+U$5*'수학 표준점수 테이블'!$H$13+'수학 표준점수 테이블'!$H$16,0))</f>
        <v>84</v>
      </c>
      <c r="V82" s="105">
        <f>IF(OR($B82-V$5&gt;74, $B82-V$5=73, $B82-V$5=1, $B82-V$5&lt;0),"",ROUND(($B82-V$5)*'수학 표준점수 테이블'!$H$10+V$5*'수학 표준점수 테이블'!$H$13+'수학 표준점수 테이블'!$H$16,0))</f>
        <v>84</v>
      </c>
      <c r="W82" s="105">
        <f>IF(OR($B82-W$5&gt;74, $B82-W$5=73, $B82-W$5=1, $B82-W$5&lt;0),"",ROUND(($B82-W$5)*'수학 표준점수 테이블'!$H$10+W$5*'수학 표준점수 테이블'!$H$13+'수학 표준점수 테이블'!$H$16,0))</f>
        <v>84</v>
      </c>
      <c r="X82" s="105">
        <f>IF(OR($B82-X$5&gt;74, $B82-X$5=73, $B82-X$5=1, $B82-X$5&lt;0),"",ROUND(($B82-X$5)*'수학 표준점수 테이블'!$H$10+X$5*'수학 표준점수 테이블'!$H$13+'수학 표준점수 테이블'!$H$16,0))</f>
        <v>84</v>
      </c>
      <c r="Y82" s="105">
        <f>IF(OR($B82-Y$5&gt;74, $B82-Y$5=73, $B82-Y$5=1, $B82-Y$5&lt;0),"",ROUND(($B82-Y$5)*'수학 표준점수 테이블'!$H$10+Y$5*'수학 표준점수 테이블'!$H$13+'수학 표준점수 테이블'!$H$16,0))</f>
        <v>84</v>
      </c>
      <c r="Z82" s="105">
        <f>IF(OR($B82-Z$5&gt;74, $B82-Z$5=73, $B82-Z$5=1, $B82-Z$5&lt;0),"",ROUND(($B82-Z$5)*'수학 표준점수 테이블'!$H$10+Z$5*'수학 표준점수 테이블'!$H$13+'수학 표준점수 테이블'!$H$16,0))</f>
        <v>84</v>
      </c>
      <c r="AA82" s="112">
        <f>IF(OR($B82-AA$5&gt;74, $B82-AA$5=73, $B82-AA$5=1, $B82-AA$5&lt;0),"",ROUND(($B82-AA$5)*'수학 표준점수 테이블'!$H$10+AA$5*'수학 표준점수 테이블'!$H$13+'수학 표준점수 테이블'!$H$16,0))</f>
        <v>83</v>
      </c>
      <c r="AB82" s="34"/>
      <c r="AC82" s="34">
        <f t="shared" si="10"/>
        <v>83</v>
      </c>
      <c r="AD82" s="34">
        <f t="shared" si="11"/>
        <v>86</v>
      </c>
      <c r="AE82" s="37" t="str">
        <f t="shared" si="12"/>
        <v>83 ~ 86</v>
      </c>
      <c r="AF82" s="37">
        <f t="shared" si="13"/>
        <v>6</v>
      </c>
      <c r="AG82" s="37">
        <f t="shared" si="13"/>
        <v>6</v>
      </c>
      <c r="AH82" s="37">
        <f t="shared" si="14"/>
        <v>6</v>
      </c>
      <c r="AI82" s="194" t="str">
        <f t="shared" si="9"/>
        <v>6등급</v>
      </c>
      <c r="AJ82" s="32" t="e">
        <f>IF(AC82=AD82,VLOOKUP(AE82,'인원 입력 기능'!$B$5:$F$102,6,0), VLOOKUP(AC82,'인원 입력 기능'!$B$5:$F$102,6,0)&amp;" ~ "&amp;VLOOKUP(AD82,'인원 입력 기능'!$B$5:$F$102,6,0))</f>
        <v>#REF!</v>
      </c>
    </row>
    <row r="83" spans="1:36">
      <c r="A83" s="16"/>
      <c r="B83" s="191">
        <v>23</v>
      </c>
      <c r="C83" s="117" t="str">
        <f>IF(OR($B83-C$5&gt;74, $B83-C$5=73, $B83-C$5=1, $B83-C$5&lt;0),"",ROUND(($B83-C$5)*'수학 표준점수 테이블'!$H$10+C$5*'수학 표준점수 테이블'!$H$13+'수학 표준점수 테이블'!$H$16,0))</f>
        <v/>
      </c>
      <c r="D83" s="105" t="str">
        <f>IF(OR($B83-D$5&gt;74, $B83-D$5=73, $B83-D$5=1, $B83-D$5&lt;0),"",ROUND(($B83-D$5)*'수학 표준점수 테이블'!$H$10+D$5*'수학 표준점수 테이블'!$H$13+'수학 표준점수 테이블'!$H$16,0))</f>
        <v/>
      </c>
      <c r="E83" s="105">
        <f>IF(OR($B83-E$5&gt;74, $B83-E$5=73, $B83-E$5=1, $B83-E$5&lt;0),"",ROUND(($B83-E$5)*'수학 표준점수 테이블'!$H$10+E$5*'수학 표준점수 테이블'!$H$13+'수학 표준점수 테이블'!$H$16,0))</f>
        <v>85</v>
      </c>
      <c r="F83" s="105" t="str">
        <f>IF(OR($B83-F$5&gt;74, $B83-F$5=73, $B83-F$5=1, $B83-F$5&lt;0),"",ROUND(($B83-F$5)*'수학 표준점수 테이블'!$H$10+F$5*'수학 표준점수 테이블'!$H$13+'수학 표준점수 테이블'!$H$16,0))</f>
        <v/>
      </c>
      <c r="G83" s="105">
        <f>IF(OR($B83-G$5&gt;74, $B83-G$5=73, $B83-G$5=1, $B83-G$5&lt;0),"",ROUND(($B83-G$5)*'수학 표준점수 테이블'!$H$10+G$5*'수학 표준점수 테이블'!$H$13+'수학 표준점수 테이블'!$H$16,0))</f>
        <v>84</v>
      </c>
      <c r="H83" s="105">
        <f>IF(OR($B83-H$5&gt;74, $B83-H$5=73, $B83-H$5=1, $B83-H$5&lt;0),"",ROUND(($B83-H$5)*'수학 표준점수 테이블'!$H$10+H$5*'수학 표준점수 테이블'!$H$13+'수학 표준점수 테이블'!$H$16,0))</f>
        <v>84</v>
      </c>
      <c r="I83" s="105">
        <f>IF(OR($B83-I$5&gt;74, $B83-I$5=73, $B83-I$5=1, $B83-I$5&lt;0),"",ROUND(($B83-I$5)*'수학 표준점수 테이블'!$H$10+I$5*'수학 표준점수 테이블'!$H$13+'수학 표준점수 테이블'!$H$16,0))</f>
        <v>84</v>
      </c>
      <c r="J83" s="105">
        <f>IF(OR($B83-J$5&gt;74, $B83-J$5=73, $B83-J$5=1, $B83-J$5&lt;0),"",ROUND(($B83-J$5)*'수학 표준점수 테이블'!$H$10+J$5*'수학 표준점수 테이블'!$H$13+'수학 표준점수 테이블'!$H$16,0))</f>
        <v>84</v>
      </c>
      <c r="K83" s="105">
        <f>IF(OR($B83-K$5&gt;74, $B83-K$5=73, $B83-K$5=1, $B83-K$5&lt;0),"",ROUND(($B83-K$5)*'수학 표준점수 테이블'!$H$10+K$5*'수학 표준점수 테이블'!$H$13+'수학 표준점수 테이블'!$H$16,0))</f>
        <v>84</v>
      </c>
      <c r="L83" s="105">
        <f>IF(OR($B83-L$5&gt;74, $B83-L$5=73, $B83-L$5=1, $B83-L$5&lt;0),"",ROUND(($B83-L$5)*'수학 표준점수 테이블'!$H$10+L$5*'수학 표준점수 테이블'!$H$13+'수학 표준점수 테이블'!$H$16,0))</f>
        <v>84</v>
      </c>
      <c r="M83" s="105">
        <f>IF(OR($B83-M$5&gt;74, $B83-M$5=73, $B83-M$5=1, $B83-M$5&lt;0),"",ROUND(($B83-M$5)*'수학 표준점수 테이블'!$H$10+M$5*'수학 표준점수 테이블'!$H$13+'수학 표준점수 테이블'!$H$16,0))</f>
        <v>84</v>
      </c>
      <c r="N83" s="105">
        <f>IF(OR($B83-N$5&gt;74, $B83-N$5=73, $B83-N$5=1, $B83-N$5&lt;0),"",ROUND(($B83-N$5)*'수학 표준점수 테이블'!$H$10+N$5*'수학 표준점수 테이블'!$H$13+'수학 표준점수 테이블'!$H$16,0))</f>
        <v>84</v>
      </c>
      <c r="O83" s="105">
        <f>IF(OR($B83-O$5&gt;74, $B83-O$5=73, $B83-O$5=1, $B83-O$5&lt;0),"",ROUND(($B83-O$5)*'수학 표준점수 테이블'!$H$10+O$5*'수학 표준점수 테이블'!$H$13+'수학 표준점수 테이블'!$H$16,0))</f>
        <v>84</v>
      </c>
      <c r="P83" s="105">
        <f>IF(OR($B83-P$5&gt;74, $B83-P$5=73, $B83-P$5=1, $B83-P$5&lt;0),"",ROUND(($B83-P$5)*'수학 표준점수 테이블'!$H$10+P$5*'수학 표준점수 테이블'!$H$13+'수학 표준점수 테이블'!$H$16,0))</f>
        <v>84</v>
      </c>
      <c r="Q83" s="105">
        <f>IF(OR($B83-Q$5&gt;74, $B83-Q$5=73, $B83-Q$5=1, $B83-Q$5&lt;0),"",ROUND(($B83-Q$5)*'수학 표준점수 테이블'!$H$10+Q$5*'수학 표준점수 테이블'!$H$13+'수학 표준점수 테이블'!$H$16,0))</f>
        <v>84</v>
      </c>
      <c r="R83" s="105">
        <f>IF(OR($B83-R$5&gt;74, $B83-R$5=73, $B83-R$5=1, $B83-R$5&lt;0),"",ROUND(($B83-R$5)*'수학 표준점수 테이블'!$H$10+R$5*'수학 표준점수 테이블'!$H$13+'수학 표준점수 테이블'!$H$16,0))</f>
        <v>84</v>
      </c>
      <c r="S83" s="105">
        <f>IF(OR($B83-S$5&gt;74, $B83-S$5=73, $B83-S$5=1, $B83-S$5&lt;0),"",ROUND(($B83-S$5)*'수학 표준점수 테이블'!$H$10+S$5*'수학 표준점수 테이블'!$H$13+'수학 표준점수 테이블'!$H$16,0))</f>
        <v>83</v>
      </c>
      <c r="T83" s="105">
        <f>IF(OR($B83-T$5&gt;74, $B83-T$5=73, $B83-T$5=1, $B83-T$5&lt;0),"",ROUND(($B83-T$5)*'수학 표준점수 테이블'!$H$10+T$5*'수학 표준점수 테이블'!$H$13+'수학 표준점수 테이블'!$H$16,0))</f>
        <v>83</v>
      </c>
      <c r="U83" s="105">
        <f>IF(OR($B83-U$5&gt;74, $B83-U$5=73, $B83-U$5=1, $B83-U$5&lt;0),"",ROUND(($B83-U$5)*'수학 표준점수 테이블'!$H$10+U$5*'수학 표준점수 테이블'!$H$13+'수학 표준점수 테이블'!$H$16,0))</f>
        <v>83</v>
      </c>
      <c r="V83" s="105">
        <f>IF(OR($B83-V$5&gt;74, $B83-V$5=73, $B83-V$5=1, $B83-V$5&lt;0),"",ROUND(($B83-V$5)*'수학 표준점수 테이블'!$H$10+V$5*'수학 표준점수 테이블'!$H$13+'수학 표준점수 테이블'!$H$16,0))</f>
        <v>83</v>
      </c>
      <c r="W83" s="105">
        <f>IF(OR($B83-W$5&gt;74, $B83-W$5=73, $B83-W$5=1, $B83-W$5&lt;0),"",ROUND(($B83-W$5)*'수학 표준점수 테이블'!$H$10+W$5*'수학 표준점수 테이블'!$H$13+'수학 표준점수 테이블'!$H$16,0))</f>
        <v>83</v>
      </c>
      <c r="X83" s="105">
        <f>IF(OR($B83-X$5&gt;74, $B83-X$5=73, $B83-X$5=1, $B83-X$5&lt;0),"",ROUND(($B83-X$5)*'수학 표준점수 테이블'!$H$10+X$5*'수학 표준점수 테이블'!$H$13+'수학 표준점수 테이블'!$H$16,0))</f>
        <v>83</v>
      </c>
      <c r="Y83" s="105">
        <f>IF(OR($B83-Y$5&gt;74, $B83-Y$5=73, $B83-Y$5=1, $B83-Y$5&lt;0),"",ROUND(($B83-Y$5)*'수학 표준점수 테이블'!$H$10+Y$5*'수학 표준점수 테이블'!$H$13+'수학 표준점수 테이블'!$H$16,0))</f>
        <v>83</v>
      </c>
      <c r="Z83" s="105">
        <f>IF(OR($B83-Z$5&gt;74, $B83-Z$5=73, $B83-Z$5=1, $B83-Z$5&lt;0),"",ROUND(($B83-Z$5)*'수학 표준점수 테이블'!$H$10+Z$5*'수학 표준점수 테이블'!$H$13+'수학 표준점수 테이블'!$H$16,0))</f>
        <v>83</v>
      </c>
      <c r="AA83" s="112">
        <f>IF(OR($B83-AA$5&gt;74, $B83-AA$5=73, $B83-AA$5=1, $B83-AA$5&lt;0),"",ROUND(($B83-AA$5)*'수학 표준점수 테이블'!$H$10+AA$5*'수학 표준점수 테이블'!$H$13+'수학 표준점수 테이블'!$H$16,0))</f>
        <v>83</v>
      </c>
      <c r="AB83" s="34"/>
      <c r="AC83" s="34">
        <f t="shared" si="10"/>
        <v>83</v>
      </c>
      <c r="AD83" s="34">
        <f t="shared" si="11"/>
        <v>85</v>
      </c>
      <c r="AE83" s="37" t="str">
        <f t="shared" si="12"/>
        <v>83 ~ 85</v>
      </c>
      <c r="AF83" s="37">
        <f t="shared" si="13"/>
        <v>6</v>
      </c>
      <c r="AG83" s="37">
        <f t="shared" si="13"/>
        <v>6</v>
      </c>
      <c r="AH83" s="37">
        <f t="shared" si="14"/>
        <v>6</v>
      </c>
      <c r="AI83" s="194" t="str">
        <f t="shared" si="9"/>
        <v>6등급</v>
      </c>
      <c r="AJ83" s="32" t="e">
        <f>IF(AC83=AD83,VLOOKUP(AE83,'인원 입력 기능'!$B$5:$F$102,6,0), VLOOKUP(AC83,'인원 입력 기능'!$B$5:$F$102,6,0)&amp;" ~ "&amp;VLOOKUP(AD83,'인원 입력 기능'!$B$5:$F$102,6,0))</f>
        <v>#REF!</v>
      </c>
    </row>
    <row r="84" spans="1:36">
      <c r="A84" s="16"/>
      <c r="B84" s="191">
        <v>22</v>
      </c>
      <c r="C84" s="117" t="str">
        <f>IF(OR($B84-C$5&gt;74, $B84-C$5=73, $B84-C$5=1, $B84-C$5&lt;0),"",ROUND(($B84-C$5)*'수학 표준점수 테이블'!$H$10+C$5*'수학 표준점수 테이블'!$H$13+'수학 표준점수 테이블'!$H$16,0))</f>
        <v/>
      </c>
      <c r="D84" s="105" t="str">
        <f>IF(OR($B84-D$5&gt;74, $B84-D$5=73, $B84-D$5=1, $B84-D$5&lt;0),"",ROUND(($B84-D$5)*'수학 표준점수 테이블'!$H$10+D$5*'수학 표준점수 테이블'!$H$13+'수학 표준점수 테이블'!$H$16,0))</f>
        <v/>
      </c>
      <c r="E84" s="105" t="str">
        <f>IF(OR($B84-E$5&gt;74, $B84-E$5=73, $B84-E$5=1, $B84-E$5&lt;0),"",ROUND(($B84-E$5)*'수학 표준점수 테이블'!$H$10+E$5*'수학 표준점수 테이블'!$H$13+'수학 표준점수 테이블'!$H$16,0))</f>
        <v/>
      </c>
      <c r="F84" s="105">
        <f>IF(OR($B84-F$5&gt;74, $B84-F$5=73, $B84-F$5=1, $B84-F$5&lt;0),"",ROUND(($B84-F$5)*'수학 표준점수 테이블'!$H$10+F$5*'수학 표준점수 테이블'!$H$13+'수학 표준점수 테이블'!$H$16,0))</f>
        <v>84</v>
      </c>
      <c r="G84" s="105" t="str">
        <f>IF(OR($B84-G$5&gt;74, $B84-G$5=73, $B84-G$5=1, $B84-G$5&lt;0),"",ROUND(($B84-G$5)*'수학 표준점수 테이블'!$H$10+G$5*'수학 표준점수 테이블'!$H$13+'수학 표준점수 테이블'!$H$16,0))</f>
        <v/>
      </c>
      <c r="H84" s="105">
        <f>IF(OR($B84-H$5&gt;74, $B84-H$5=73, $B84-H$5=1, $B84-H$5&lt;0),"",ROUND(($B84-H$5)*'수학 표준점수 테이블'!$H$10+H$5*'수학 표준점수 테이블'!$H$13+'수학 표준점수 테이블'!$H$16,0))</f>
        <v>84</v>
      </c>
      <c r="I84" s="105">
        <f>IF(OR($B84-I$5&gt;74, $B84-I$5=73, $B84-I$5=1, $B84-I$5&lt;0),"",ROUND(($B84-I$5)*'수학 표준점수 테이블'!$H$10+I$5*'수학 표준점수 테이블'!$H$13+'수학 표준점수 테이블'!$H$16,0))</f>
        <v>83</v>
      </c>
      <c r="J84" s="105">
        <f>IF(OR($B84-J$5&gt;74, $B84-J$5=73, $B84-J$5=1, $B84-J$5&lt;0),"",ROUND(($B84-J$5)*'수학 표준점수 테이블'!$H$10+J$5*'수학 표준점수 테이블'!$H$13+'수학 표준점수 테이블'!$H$16,0))</f>
        <v>83</v>
      </c>
      <c r="K84" s="105">
        <f>IF(OR($B84-K$5&gt;74, $B84-K$5=73, $B84-K$5=1, $B84-K$5&lt;0),"",ROUND(($B84-K$5)*'수학 표준점수 테이블'!$H$10+K$5*'수학 표준점수 테이블'!$H$13+'수학 표준점수 테이블'!$H$16,0))</f>
        <v>83</v>
      </c>
      <c r="L84" s="105">
        <f>IF(OR($B84-L$5&gt;74, $B84-L$5=73, $B84-L$5=1, $B84-L$5&lt;0),"",ROUND(($B84-L$5)*'수학 표준점수 테이블'!$H$10+L$5*'수학 표준점수 테이블'!$H$13+'수학 표준점수 테이블'!$H$16,0))</f>
        <v>83</v>
      </c>
      <c r="M84" s="105">
        <f>IF(OR($B84-M$5&gt;74, $B84-M$5=73, $B84-M$5=1, $B84-M$5&lt;0),"",ROUND(($B84-M$5)*'수학 표준점수 테이블'!$H$10+M$5*'수학 표준점수 테이블'!$H$13+'수학 표준점수 테이블'!$H$16,0))</f>
        <v>83</v>
      </c>
      <c r="N84" s="105">
        <f>IF(OR($B84-N$5&gt;74, $B84-N$5=73, $B84-N$5=1, $B84-N$5&lt;0),"",ROUND(($B84-N$5)*'수학 표준점수 테이블'!$H$10+N$5*'수학 표준점수 테이블'!$H$13+'수학 표준점수 테이블'!$H$16,0))</f>
        <v>83</v>
      </c>
      <c r="O84" s="105">
        <f>IF(OR($B84-O$5&gt;74, $B84-O$5=73, $B84-O$5=1, $B84-O$5&lt;0),"",ROUND(($B84-O$5)*'수학 표준점수 테이블'!$H$10+O$5*'수학 표준점수 테이블'!$H$13+'수학 표준점수 테이블'!$H$16,0))</f>
        <v>83</v>
      </c>
      <c r="P84" s="105">
        <f>IF(OR($B84-P$5&gt;74, $B84-P$5=73, $B84-P$5=1, $B84-P$5&lt;0),"",ROUND(($B84-P$5)*'수학 표준점수 테이블'!$H$10+P$5*'수학 표준점수 테이블'!$H$13+'수학 표준점수 테이블'!$H$16,0))</f>
        <v>83</v>
      </c>
      <c r="Q84" s="105">
        <f>IF(OR($B84-Q$5&gt;74, $B84-Q$5=73, $B84-Q$5=1, $B84-Q$5&lt;0),"",ROUND(($B84-Q$5)*'수학 표준점수 테이블'!$H$10+Q$5*'수학 표준점수 테이블'!$H$13+'수학 표준점수 테이블'!$H$16,0))</f>
        <v>83</v>
      </c>
      <c r="R84" s="105">
        <f>IF(OR($B84-R$5&gt;74, $B84-R$5=73, $B84-R$5=1, $B84-R$5&lt;0),"",ROUND(($B84-R$5)*'수학 표준점수 테이블'!$H$10+R$5*'수학 표준점수 테이블'!$H$13+'수학 표준점수 테이블'!$H$16,0))</f>
        <v>83</v>
      </c>
      <c r="S84" s="105">
        <f>IF(OR($B84-S$5&gt;74, $B84-S$5=73, $B84-S$5=1, $B84-S$5&lt;0),"",ROUND(($B84-S$5)*'수학 표준점수 테이블'!$H$10+S$5*'수학 표준점수 테이블'!$H$13+'수학 표준점수 테이블'!$H$16,0))</f>
        <v>83</v>
      </c>
      <c r="T84" s="105">
        <f>IF(OR($B84-T$5&gt;74, $B84-T$5=73, $B84-T$5=1, $B84-T$5&lt;0),"",ROUND(($B84-T$5)*'수학 표준점수 테이블'!$H$10+T$5*'수학 표준점수 테이블'!$H$13+'수학 표준점수 테이블'!$H$16,0))</f>
        <v>83</v>
      </c>
      <c r="U84" s="105">
        <f>IF(OR($B84-U$5&gt;74, $B84-U$5=73, $B84-U$5=1, $B84-U$5&lt;0),"",ROUND(($B84-U$5)*'수학 표준점수 테이블'!$H$10+U$5*'수학 표준점수 테이블'!$H$13+'수학 표준점수 테이블'!$H$16,0))</f>
        <v>82</v>
      </c>
      <c r="V84" s="105">
        <f>IF(OR($B84-V$5&gt;74, $B84-V$5=73, $B84-V$5=1, $B84-V$5&lt;0),"",ROUND(($B84-V$5)*'수학 표준점수 테이블'!$H$10+V$5*'수학 표준점수 테이블'!$H$13+'수학 표준점수 테이블'!$H$16,0))</f>
        <v>82</v>
      </c>
      <c r="W84" s="105">
        <f>IF(OR($B84-W$5&gt;74, $B84-W$5=73, $B84-W$5=1, $B84-W$5&lt;0),"",ROUND(($B84-W$5)*'수학 표준점수 테이블'!$H$10+W$5*'수학 표준점수 테이블'!$H$13+'수학 표준점수 테이블'!$H$16,0))</f>
        <v>82</v>
      </c>
      <c r="X84" s="105">
        <f>IF(OR($B84-X$5&gt;74, $B84-X$5=73, $B84-X$5=1, $B84-X$5&lt;0),"",ROUND(($B84-X$5)*'수학 표준점수 테이블'!$H$10+X$5*'수학 표준점수 테이블'!$H$13+'수학 표준점수 테이블'!$H$16,0))</f>
        <v>82</v>
      </c>
      <c r="Y84" s="105">
        <f>IF(OR($B84-Y$5&gt;74, $B84-Y$5=73, $B84-Y$5=1, $B84-Y$5&lt;0),"",ROUND(($B84-Y$5)*'수학 표준점수 테이블'!$H$10+Y$5*'수학 표준점수 테이블'!$H$13+'수학 표준점수 테이블'!$H$16,0))</f>
        <v>82</v>
      </c>
      <c r="Z84" s="105">
        <f>IF(OR($B84-Z$5&gt;74, $B84-Z$5=73, $B84-Z$5=1, $B84-Z$5&lt;0),"",ROUND(($B84-Z$5)*'수학 표준점수 테이블'!$H$10+Z$5*'수학 표준점수 테이블'!$H$13+'수학 표준점수 테이블'!$H$16,0))</f>
        <v>82</v>
      </c>
      <c r="AA84" s="112">
        <f>IF(OR($B84-AA$5&gt;74, $B84-AA$5=73, $B84-AA$5=1, $B84-AA$5&lt;0),"",ROUND(($B84-AA$5)*'수학 표준점수 테이블'!$H$10+AA$5*'수학 표준점수 테이블'!$H$13+'수학 표준점수 테이블'!$H$16,0))</f>
        <v>82</v>
      </c>
      <c r="AB84" s="34"/>
      <c r="AC84" s="34">
        <f t="shared" si="10"/>
        <v>82</v>
      </c>
      <c r="AD84" s="34">
        <f t="shared" si="11"/>
        <v>84</v>
      </c>
      <c r="AE84" s="37" t="str">
        <f t="shared" si="12"/>
        <v>82 ~ 84</v>
      </c>
      <c r="AF84" s="37">
        <f t="shared" si="13"/>
        <v>6</v>
      </c>
      <c r="AG84" s="37">
        <f t="shared" si="13"/>
        <v>6</v>
      </c>
      <c r="AH84" s="37">
        <f t="shared" si="14"/>
        <v>6</v>
      </c>
      <c r="AI84" s="194" t="str">
        <f t="shared" si="9"/>
        <v>6등급</v>
      </c>
      <c r="AJ84" s="32" t="e">
        <f>IF(AC84=AD84,VLOOKUP(AE84,'인원 입력 기능'!$B$5:$F$102,6,0), VLOOKUP(AC84,'인원 입력 기능'!$B$5:$F$102,6,0)&amp;" ~ "&amp;VLOOKUP(AD84,'인원 입력 기능'!$B$5:$F$102,6,0))</f>
        <v>#REF!</v>
      </c>
    </row>
    <row r="85" spans="1:36">
      <c r="A85" s="16"/>
      <c r="B85" s="191">
        <v>21</v>
      </c>
      <c r="C85" s="117" t="str">
        <f>IF(OR($B85-C$5&gt;74, $B85-C$5=73, $B85-C$5=1, $B85-C$5&lt;0),"",ROUND(($B85-C$5)*'수학 표준점수 테이블'!$H$10+C$5*'수학 표준점수 테이블'!$H$13+'수학 표준점수 테이블'!$H$16,0))</f>
        <v/>
      </c>
      <c r="D85" s="105" t="str">
        <f>IF(OR($B85-D$5&gt;74, $B85-D$5=73, $B85-D$5=1, $B85-D$5&lt;0),"",ROUND(($B85-D$5)*'수학 표준점수 테이블'!$H$10+D$5*'수학 표준점수 테이블'!$H$13+'수학 표준점수 테이블'!$H$16,0))</f>
        <v/>
      </c>
      <c r="E85" s="105" t="str">
        <f>IF(OR($B85-E$5&gt;74, $B85-E$5=73, $B85-E$5=1, $B85-E$5&lt;0),"",ROUND(($B85-E$5)*'수학 표준점수 테이블'!$H$10+E$5*'수학 표준점수 테이블'!$H$13+'수학 표준점수 테이블'!$H$16,0))</f>
        <v/>
      </c>
      <c r="F85" s="105" t="str">
        <f>IF(OR($B85-F$5&gt;74, $B85-F$5=73, $B85-F$5=1, $B85-F$5&lt;0),"",ROUND(($B85-F$5)*'수학 표준점수 테이블'!$H$10+F$5*'수학 표준점수 테이블'!$H$13+'수학 표준점수 테이블'!$H$16,0))</f>
        <v/>
      </c>
      <c r="G85" s="105">
        <f>IF(OR($B85-G$5&gt;74, $B85-G$5=73, $B85-G$5=1, $B85-G$5&lt;0),"",ROUND(($B85-G$5)*'수학 표준점수 테이블'!$H$10+G$5*'수학 표준점수 테이블'!$H$13+'수학 표준점수 테이블'!$H$16,0))</f>
        <v>83</v>
      </c>
      <c r="H85" s="105" t="str">
        <f>IF(OR($B85-H$5&gt;74, $B85-H$5=73, $B85-H$5=1, $B85-H$5&lt;0),"",ROUND(($B85-H$5)*'수학 표준점수 테이블'!$H$10+H$5*'수학 표준점수 테이블'!$H$13+'수학 표준점수 테이블'!$H$16,0))</f>
        <v/>
      </c>
      <c r="I85" s="105">
        <f>IF(OR($B85-I$5&gt;74, $B85-I$5=73, $B85-I$5=1, $B85-I$5&lt;0),"",ROUND(($B85-I$5)*'수학 표준점수 테이블'!$H$10+I$5*'수학 표준점수 테이블'!$H$13+'수학 표준점수 테이블'!$H$16,0))</f>
        <v>83</v>
      </c>
      <c r="J85" s="105">
        <f>IF(OR($B85-J$5&gt;74, $B85-J$5=73, $B85-J$5=1, $B85-J$5&lt;0),"",ROUND(($B85-J$5)*'수학 표준점수 테이블'!$H$10+J$5*'수학 표준점수 테이블'!$H$13+'수학 표준점수 테이블'!$H$16,0))</f>
        <v>83</v>
      </c>
      <c r="K85" s="105">
        <f>IF(OR($B85-K$5&gt;74, $B85-K$5=73, $B85-K$5=1, $B85-K$5&lt;0),"",ROUND(($B85-K$5)*'수학 표준점수 테이블'!$H$10+K$5*'수학 표준점수 테이블'!$H$13+'수학 표준점수 테이블'!$H$16,0))</f>
        <v>82</v>
      </c>
      <c r="L85" s="105">
        <f>IF(OR($B85-L$5&gt;74, $B85-L$5=73, $B85-L$5=1, $B85-L$5&lt;0),"",ROUND(($B85-L$5)*'수학 표준점수 테이블'!$H$10+L$5*'수학 표준점수 테이블'!$H$13+'수학 표준점수 테이블'!$H$16,0))</f>
        <v>82</v>
      </c>
      <c r="M85" s="105">
        <f>IF(OR($B85-M$5&gt;74, $B85-M$5=73, $B85-M$5=1, $B85-M$5&lt;0),"",ROUND(($B85-M$5)*'수학 표준점수 테이블'!$H$10+M$5*'수학 표준점수 테이블'!$H$13+'수학 표준점수 테이블'!$H$16,0))</f>
        <v>82</v>
      </c>
      <c r="N85" s="105">
        <f>IF(OR($B85-N$5&gt;74, $B85-N$5=73, $B85-N$5=1, $B85-N$5&lt;0),"",ROUND(($B85-N$5)*'수학 표준점수 테이블'!$H$10+N$5*'수학 표준점수 테이블'!$H$13+'수학 표준점수 테이블'!$H$16,0))</f>
        <v>82</v>
      </c>
      <c r="O85" s="105">
        <f>IF(OR($B85-O$5&gt;74, $B85-O$5=73, $B85-O$5=1, $B85-O$5&lt;0),"",ROUND(($B85-O$5)*'수학 표준점수 테이블'!$H$10+O$5*'수학 표준점수 테이블'!$H$13+'수학 표준점수 테이블'!$H$16,0))</f>
        <v>82</v>
      </c>
      <c r="P85" s="105">
        <f>IF(OR($B85-P$5&gt;74, $B85-P$5=73, $B85-P$5=1, $B85-P$5&lt;0),"",ROUND(($B85-P$5)*'수학 표준점수 테이블'!$H$10+P$5*'수학 표준점수 테이블'!$H$13+'수학 표준점수 테이블'!$H$16,0))</f>
        <v>82</v>
      </c>
      <c r="Q85" s="105">
        <f>IF(OR($B85-Q$5&gt;74, $B85-Q$5=73, $B85-Q$5=1, $B85-Q$5&lt;0),"",ROUND(($B85-Q$5)*'수학 표준점수 테이블'!$H$10+Q$5*'수학 표준점수 테이블'!$H$13+'수학 표준점수 테이블'!$H$16,0))</f>
        <v>82</v>
      </c>
      <c r="R85" s="105">
        <f>IF(OR($B85-R$5&gt;74, $B85-R$5=73, $B85-R$5=1, $B85-R$5&lt;0),"",ROUND(($B85-R$5)*'수학 표준점수 테이블'!$H$10+R$5*'수학 표준점수 테이블'!$H$13+'수학 표준점수 테이블'!$H$16,0))</f>
        <v>82</v>
      </c>
      <c r="S85" s="105">
        <f>IF(OR($B85-S$5&gt;74, $B85-S$5=73, $B85-S$5=1, $B85-S$5&lt;0),"",ROUND(($B85-S$5)*'수학 표준점수 테이블'!$H$10+S$5*'수학 표준점수 테이블'!$H$13+'수학 표준점수 테이블'!$H$16,0))</f>
        <v>82</v>
      </c>
      <c r="T85" s="105">
        <f>IF(OR($B85-T$5&gt;74, $B85-T$5=73, $B85-T$5=1, $B85-T$5&lt;0),"",ROUND(($B85-T$5)*'수학 표준점수 테이블'!$H$10+T$5*'수학 표준점수 테이블'!$H$13+'수학 표준점수 테이블'!$H$16,0))</f>
        <v>82</v>
      </c>
      <c r="U85" s="105">
        <f>IF(OR($B85-U$5&gt;74, $B85-U$5=73, $B85-U$5=1, $B85-U$5&lt;0),"",ROUND(($B85-U$5)*'수학 표준점수 테이블'!$H$10+U$5*'수학 표준점수 테이블'!$H$13+'수학 표준점수 테이블'!$H$16,0))</f>
        <v>82</v>
      </c>
      <c r="V85" s="105">
        <f>IF(OR($B85-V$5&gt;74, $B85-V$5=73, $B85-V$5=1, $B85-V$5&lt;0),"",ROUND(($B85-V$5)*'수학 표준점수 테이블'!$H$10+V$5*'수학 표준점수 테이블'!$H$13+'수학 표준점수 테이블'!$H$16,0))</f>
        <v>82</v>
      </c>
      <c r="W85" s="105">
        <f>IF(OR($B85-W$5&gt;74, $B85-W$5=73, $B85-W$5=1, $B85-W$5&lt;0),"",ROUND(($B85-W$5)*'수학 표준점수 테이블'!$H$10+W$5*'수학 표준점수 테이블'!$H$13+'수학 표준점수 테이블'!$H$16,0))</f>
        <v>81</v>
      </c>
      <c r="X85" s="105">
        <f>IF(OR($B85-X$5&gt;74, $B85-X$5=73, $B85-X$5=1, $B85-X$5&lt;0),"",ROUND(($B85-X$5)*'수학 표준점수 테이블'!$H$10+X$5*'수학 표준점수 테이블'!$H$13+'수학 표준점수 테이블'!$H$16,0))</f>
        <v>81</v>
      </c>
      <c r="Y85" s="105">
        <f>IF(OR($B85-Y$5&gt;74, $B85-Y$5=73, $B85-Y$5=1, $B85-Y$5&lt;0),"",ROUND(($B85-Y$5)*'수학 표준점수 테이블'!$H$10+Y$5*'수학 표준점수 테이블'!$H$13+'수학 표준점수 테이블'!$H$16,0))</f>
        <v>81</v>
      </c>
      <c r="Z85" s="105">
        <f>IF(OR($B85-Z$5&gt;74, $B85-Z$5=73, $B85-Z$5=1, $B85-Z$5&lt;0),"",ROUND(($B85-Z$5)*'수학 표준점수 테이블'!$H$10+Z$5*'수학 표준점수 테이블'!$H$13+'수학 표준점수 테이블'!$H$16,0))</f>
        <v>81</v>
      </c>
      <c r="AA85" s="112">
        <f>IF(OR($B85-AA$5&gt;74, $B85-AA$5=73, $B85-AA$5=1, $B85-AA$5&lt;0),"",ROUND(($B85-AA$5)*'수학 표준점수 테이블'!$H$10+AA$5*'수학 표준점수 테이블'!$H$13+'수학 표준점수 테이블'!$H$16,0))</f>
        <v>81</v>
      </c>
      <c r="AB85" s="34"/>
      <c r="AC85" s="34">
        <f t="shared" si="10"/>
        <v>81</v>
      </c>
      <c r="AD85" s="34">
        <f t="shared" si="11"/>
        <v>83</v>
      </c>
      <c r="AE85" s="37" t="str">
        <f t="shared" si="12"/>
        <v>81 ~ 83</v>
      </c>
      <c r="AF85" s="37">
        <f t="shared" si="13"/>
        <v>6</v>
      </c>
      <c r="AG85" s="37">
        <f t="shared" si="13"/>
        <v>6</v>
      </c>
      <c r="AH85" s="37">
        <f t="shared" si="14"/>
        <v>6</v>
      </c>
      <c r="AI85" s="194" t="str">
        <f t="shared" si="9"/>
        <v>6등급</v>
      </c>
      <c r="AJ85" s="32" t="e">
        <f>IF(AC85=AD85,VLOOKUP(AE85,'인원 입력 기능'!$B$5:$F$102,6,0), VLOOKUP(AC85,'인원 입력 기능'!$B$5:$F$102,6,0)&amp;" ~ "&amp;VLOOKUP(AD85,'인원 입력 기능'!$B$5:$F$102,6,0))</f>
        <v>#REF!</v>
      </c>
    </row>
    <row r="86" spans="1:36">
      <c r="A86" s="16"/>
      <c r="B86" s="187">
        <v>20</v>
      </c>
      <c r="C86" s="113" t="str">
        <f>IF(OR($B86-C$5&gt;74, $B86-C$5=73, $B86-C$5=1, $B86-C$5&lt;0),"",ROUND(($B86-C$5)*'수학 표준점수 테이블'!$H$10+C$5*'수학 표준점수 테이블'!$H$13+'수학 표준점수 테이블'!$H$16,0))</f>
        <v/>
      </c>
      <c r="D86" s="101" t="str">
        <f>IF(OR($B86-D$5&gt;74, $B86-D$5=73, $B86-D$5=1, $B86-D$5&lt;0),"",ROUND(($B86-D$5)*'수학 표준점수 테이블'!$H$10+D$5*'수학 표준점수 테이블'!$H$13+'수학 표준점수 테이블'!$H$16,0))</f>
        <v/>
      </c>
      <c r="E86" s="101" t="str">
        <f>IF(OR($B86-E$5&gt;74, $B86-E$5=73, $B86-E$5=1, $B86-E$5&lt;0),"",ROUND(($B86-E$5)*'수학 표준점수 테이블'!$H$10+E$5*'수학 표준점수 테이블'!$H$13+'수학 표준점수 테이블'!$H$16,0))</f>
        <v/>
      </c>
      <c r="F86" s="101" t="str">
        <f>IF(OR($B86-F$5&gt;74, $B86-F$5=73, $B86-F$5=1, $B86-F$5&lt;0),"",ROUND(($B86-F$5)*'수학 표준점수 테이블'!$H$10+F$5*'수학 표준점수 테이블'!$H$13+'수학 표준점수 테이블'!$H$16,0))</f>
        <v/>
      </c>
      <c r="G86" s="101" t="str">
        <f>IF(OR($B86-G$5&gt;74, $B86-G$5=73, $B86-G$5=1, $B86-G$5&lt;0),"",ROUND(($B86-G$5)*'수학 표준점수 테이블'!$H$10+G$5*'수학 표준점수 테이블'!$H$13+'수학 표준점수 테이블'!$H$16,0))</f>
        <v/>
      </c>
      <c r="H86" s="101">
        <f>IF(OR($B86-H$5&gt;74, $B86-H$5=73, $B86-H$5=1, $B86-H$5&lt;0),"",ROUND(($B86-H$5)*'수학 표준점수 테이블'!$H$10+H$5*'수학 표준점수 테이블'!$H$13+'수학 표준점수 테이블'!$H$16,0))</f>
        <v>82</v>
      </c>
      <c r="I86" s="101" t="str">
        <f>IF(OR($B86-I$5&gt;74, $B86-I$5=73, $B86-I$5=1, $B86-I$5&lt;0),"",ROUND(($B86-I$5)*'수학 표준점수 테이블'!$H$10+I$5*'수학 표준점수 테이블'!$H$13+'수학 표준점수 테이블'!$H$16,0))</f>
        <v/>
      </c>
      <c r="J86" s="101">
        <f>IF(OR($B86-J$5&gt;74, $B86-J$5=73, $B86-J$5=1, $B86-J$5&lt;0),"",ROUND(($B86-J$5)*'수학 표준점수 테이블'!$H$10+J$5*'수학 표준점수 테이블'!$H$13+'수학 표준점수 테이블'!$H$16,0))</f>
        <v>82</v>
      </c>
      <c r="K86" s="101">
        <f>IF(OR($B86-K$5&gt;74, $B86-K$5=73, $B86-K$5=1, $B86-K$5&lt;0),"",ROUND(($B86-K$5)*'수학 표준점수 테이블'!$H$10+K$5*'수학 표준점수 테이블'!$H$13+'수학 표준점수 테이블'!$H$16,0))</f>
        <v>82</v>
      </c>
      <c r="L86" s="101">
        <f>IF(OR($B86-L$5&gt;74, $B86-L$5=73, $B86-L$5=1, $B86-L$5&lt;0),"",ROUND(($B86-L$5)*'수학 표준점수 테이블'!$H$10+L$5*'수학 표준점수 테이블'!$H$13+'수학 표준점수 테이블'!$H$16,0))</f>
        <v>82</v>
      </c>
      <c r="M86" s="101">
        <f>IF(OR($B86-M$5&gt;74, $B86-M$5=73, $B86-M$5=1, $B86-M$5&lt;0),"",ROUND(($B86-M$5)*'수학 표준점수 테이블'!$H$10+M$5*'수학 표준점수 테이블'!$H$13+'수학 표준점수 테이블'!$H$16,0))</f>
        <v>82</v>
      </c>
      <c r="N86" s="101">
        <f>IF(OR($B86-N$5&gt;74, $B86-N$5=73, $B86-N$5=1, $B86-N$5&lt;0),"",ROUND(($B86-N$5)*'수학 표준점수 테이블'!$H$10+N$5*'수학 표준점수 테이블'!$H$13+'수학 표준점수 테이블'!$H$16,0))</f>
        <v>81</v>
      </c>
      <c r="O86" s="101">
        <f>IF(OR($B86-O$5&gt;74, $B86-O$5=73, $B86-O$5=1, $B86-O$5&lt;0),"",ROUND(($B86-O$5)*'수학 표준점수 테이블'!$H$10+O$5*'수학 표준점수 테이블'!$H$13+'수학 표준점수 테이블'!$H$16,0))</f>
        <v>81</v>
      </c>
      <c r="P86" s="101">
        <f>IF(OR($B86-P$5&gt;74, $B86-P$5=73, $B86-P$5=1, $B86-P$5&lt;0),"",ROUND(($B86-P$5)*'수학 표준점수 테이블'!$H$10+P$5*'수학 표준점수 테이블'!$H$13+'수학 표준점수 테이블'!$H$16,0))</f>
        <v>81</v>
      </c>
      <c r="Q86" s="101">
        <f>IF(OR($B86-Q$5&gt;74, $B86-Q$5=73, $B86-Q$5=1, $B86-Q$5&lt;0),"",ROUND(($B86-Q$5)*'수학 표준점수 테이블'!$H$10+Q$5*'수학 표준점수 테이블'!$H$13+'수학 표준점수 테이블'!$H$16,0))</f>
        <v>81</v>
      </c>
      <c r="R86" s="101">
        <f>IF(OR($B86-R$5&gt;74, $B86-R$5=73, $B86-R$5=1, $B86-R$5&lt;0),"",ROUND(($B86-R$5)*'수학 표준점수 테이블'!$H$10+R$5*'수학 표준점수 테이블'!$H$13+'수학 표준점수 테이블'!$H$16,0))</f>
        <v>81</v>
      </c>
      <c r="S86" s="101">
        <f>IF(OR($B86-S$5&gt;74, $B86-S$5=73, $B86-S$5=1, $B86-S$5&lt;0),"",ROUND(($B86-S$5)*'수학 표준점수 테이블'!$H$10+S$5*'수학 표준점수 테이블'!$H$13+'수학 표준점수 테이블'!$H$16,0))</f>
        <v>81</v>
      </c>
      <c r="T86" s="101">
        <f>IF(OR($B86-T$5&gt;74, $B86-T$5=73, $B86-T$5=1, $B86-T$5&lt;0),"",ROUND(($B86-T$5)*'수학 표준점수 테이블'!$H$10+T$5*'수학 표준점수 테이블'!$H$13+'수학 표준점수 테이블'!$H$16,0))</f>
        <v>81</v>
      </c>
      <c r="U86" s="101">
        <f>IF(OR($B86-U$5&gt;74, $B86-U$5=73, $B86-U$5=1, $B86-U$5&lt;0),"",ROUND(($B86-U$5)*'수학 표준점수 테이블'!$H$10+U$5*'수학 표준점수 테이블'!$H$13+'수학 표준점수 테이블'!$H$16,0))</f>
        <v>81</v>
      </c>
      <c r="V86" s="101">
        <f>IF(OR($B86-V$5&gt;74, $B86-V$5=73, $B86-V$5=1, $B86-V$5&lt;0),"",ROUND(($B86-V$5)*'수학 표준점수 테이블'!$H$10+V$5*'수학 표준점수 테이블'!$H$13+'수학 표준점수 테이블'!$H$16,0))</f>
        <v>81</v>
      </c>
      <c r="W86" s="101">
        <f>IF(OR($B86-W$5&gt;74, $B86-W$5=73, $B86-W$5=1, $B86-W$5&lt;0),"",ROUND(($B86-W$5)*'수학 표준점수 테이블'!$H$10+W$5*'수학 표준점수 테이블'!$H$13+'수학 표준점수 테이블'!$H$16,0))</f>
        <v>81</v>
      </c>
      <c r="X86" s="101">
        <f>IF(OR($B86-X$5&gt;74, $B86-X$5=73, $B86-X$5=1, $B86-X$5&lt;0),"",ROUND(($B86-X$5)*'수학 표준점수 테이블'!$H$10+X$5*'수학 표준점수 테이블'!$H$13+'수학 표준점수 테이블'!$H$16,0))</f>
        <v>81</v>
      </c>
      <c r="Y86" s="101">
        <f>IF(OR($B86-Y$5&gt;74, $B86-Y$5=73, $B86-Y$5=1, $B86-Y$5&lt;0),"",ROUND(($B86-Y$5)*'수학 표준점수 테이블'!$H$10+Y$5*'수학 표준점수 테이블'!$H$13+'수학 표준점수 테이블'!$H$16,0))</f>
        <v>80</v>
      </c>
      <c r="Z86" s="101">
        <f>IF(OR($B86-Z$5&gt;74, $B86-Z$5=73, $B86-Z$5=1, $B86-Z$5&lt;0),"",ROUND(($B86-Z$5)*'수학 표준점수 테이블'!$H$10+Z$5*'수학 표준점수 테이블'!$H$13+'수학 표준점수 테이블'!$H$16,0))</f>
        <v>80</v>
      </c>
      <c r="AA86" s="108">
        <f>IF(OR($B86-AA$5&gt;74, $B86-AA$5=73, $B86-AA$5=1, $B86-AA$5&lt;0),"",ROUND(($B86-AA$5)*'수학 표준점수 테이블'!$H$10+AA$5*'수학 표준점수 테이블'!$H$13+'수학 표준점수 테이블'!$H$16,0))</f>
        <v>80</v>
      </c>
      <c r="AB86" s="34"/>
      <c r="AC86" s="34">
        <f t="shared" si="10"/>
        <v>80</v>
      </c>
      <c r="AD86" s="34">
        <f t="shared" si="11"/>
        <v>82</v>
      </c>
      <c r="AE86" s="37" t="str">
        <f t="shared" si="12"/>
        <v>80 ~ 82</v>
      </c>
      <c r="AF86" s="37">
        <f t="shared" si="13"/>
        <v>6</v>
      </c>
      <c r="AG86" s="37">
        <f t="shared" si="13"/>
        <v>6</v>
      </c>
      <c r="AH86" s="37">
        <f t="shared" si="14"/>
        <v>6</v>
      </c>
      <c r="AI86" s="194" t="str">
        <f t="shared" si="9"/>
        <v>6등급</v>
      </c>
      <c r="AJ86" s="32" t="e">
        <f>IF(AC86=AD86,VLOOKUP(AE86,'인원 입력 기능'!$B$5:$F$102,6,0), VLOOKUP(AC86,'인원 입력 기능'!$B$5:$F$102,6,0)&amp;" ~ "&amp;VLOOKUP(AD86,'인원 입력 기능'!$B$5:$F$102,6,0))</f>
        <v>#REF!</v>
      </c>
    </row>
    <row r="87" spans="1:36">
      <c r="A87" s="16"/>
      <c r="B87" s="187">
        <v>19</v>
      </c>
      <c r="C87" s="113" t="str">
        <f>IF(OR($B87-C$5&gt;74, $B87-C$5=73, $B87-C$5=1, $B87-C$5&lt;0),"",ROUND(($B87-C$5)*'수학 표준점수 테이블'!$H$10+C$5*'수학 표준점수 테이블'!$H$13+'수학 표준점수 테이블'!$H$16,0))</f>
        <v/>
      </c>
      <c r="D87" s="101" t="str">
        <f>IF(OR($B87-D$5&gt;74, $B87-D$5=73, $B87-D$5=1, $B87-D$5&lt;0),"",ROUND(($B87-D$5)*'수학 표준점수 테이블'!$H$10+D$5*'수학 표준점수 테이블'!$H$13+'수학 표준점수 테이블'!$H$16,0))</f>
        <v/>
      </c>
      <c r="E87" s="101" t="str">
        <f>IF(OR($B87-E$5&gt;74, $B87-E$5=73, $B87-E$5=1, $B87-E$5&lt;0),"",ROUND(($B87-E$5)*'수학 표준점수 테이블'!$H$10+E$5*'수학 표준점수 테이블'!$H$13+'수학 표준점수 테이블'!$H$16,0))</f>
        <v/>
      </c>
      <c r="F87" s="101" t="str">
        <f>IF(OR($B87-F$5&gt;74, $B87-F$5=73, $B87-F$5=1, $B87-F$5&lt;0),"",ROUND(($B87-F$5)*'수학 표준점수 테이블'!$H$10+F$5*'수학 표준점수 테이블'!$H$13+'수학 표준점수 테이블'!$H$16,0))</f>
        <v/>
      </c>
      <c r="G87" s="101" t="str">
        <f>IF(OR($B87-G$5&gt;74, $B87-G$5=73, $B87-G$5=1, $B87-G$5&lt;0),"",ROUND(($B87-G$5)*'수학 표준점수 테이블'!$H$10+G$5*'수학 표준점수 테이블'!$H$13+'수학 표준점수 테이블'!$H$16,0))</f>
        <v/>
      </c>
      <c r="H87" s="101" t="str">
        <f>IF(OR($B87-H$5&gt;74, $B87-H$5=73, $B87-H$5=1, $B87-H$5&lt;0),"",ROUND(($B87-H$5)*'수학 표준점수 테이블'!$H$10+H$5*'수학 표준점수 테이블'!$H$13+'수학 표준점수 테이블'!$H$16,0))</f>
        <v/>
      </c>
      <c r="I87" s="101">
        <f>IF(OR($B87-I$5&gt;74, $B87-I$5=73, $B87-I$5=1, $B87-I$5&lt;0),"",ROUND(($B87-I$5)*'수학 표준점수 테이블'!$H$10+I$5*'수학 표준점수 테이블'!$H$13+'수학 표준점수 테이블'!$H$16,0))</f>
        <v>81</v>
      </c>
      <c r="J87" s="101" t="str">
        <f>IF(OR($B87-J$5&gt;74, $B87-J$5=73, $B87-J$5=1, $B87-J$5&lt;0),"",ROUND(($B87-J$5)*'수학 표준점수 테이블'!$H$10+J$5*'수학 표준점수 테이블'!$H$13+'수학 표준점수 테이블'!$H$16,0))</f>
        <v/>
      </c>
      <c r="K87" s="101">
        <f>IF(OR($B87-K$5&gt;74, $B87-K$5=73, $B87-K$5=1, $B87-K$5&lt;0),"",ROUND(($B87-K$5)*'수학 표준점수 테이블'!$H$10+K$5*'수학 표준점수 테이블'!$H$13+'수학 표준점수 테이블'!$H$16,0))</f>
        <v>81</v>
      </c>
      <c r="L87" s="101">
        <f>IF(OR($B87-L$5&gt;74, $B87-L$5=73, $B87-L$5=1, $B87-L$5&lt;0),"",ROUND(($B87-L$5)*'수학 표준점수 테이블'!$H$10+L$5*'수학 표준점수 테이블'!$H$13+'수학 표준점수 테이블'!$H$16,0))</f>
        <v>81</v>
      </c>
      <c r="M87" s="101">
        <f>IF(OR($B87-M$5&gt;74, $B87-M$5=73, $B87-M$5=1, $B87-M$5&lt;0),"",ROUND(($B87-M$5)*'수학 표준점수 테이블'!$H$10+M$5*'수학 표준점수 테이블'!$H$13+'수학 표준점수 테이블'!$H$16,0))</f>
        <v>81</v>
      </c>
      <c r="N87" s="101">
        <f>IF(OR($B87-N$5&gt;74, $B87-N$5=73, $B87-N$5=1, $B87-N$5&lt;0),"",ROUND(($B87-N$5)*'수학 표준점수 테이블'!$H$10+N$5*'수학 표준점수 테이블'!$H$13+'수학 표준점수 테이블'!$H$16,0))</f>
        <v>81</v>
      </c>
      <c r="O87" s="101">
        <f>IF(OR($B87-O$5&gt;74, $B87-O$5=73, $B87-O$5=1, $B87-O$5&lt;0),"",ROUND(($B87-O$5)*'수학 표준점수 테이블'!$H$10+O$5*'수학 표준점수 테이블'!$H$13+'수학 표준점수 테이블'!$H$16,0))</f>
        <v>81</v>
      </c>
      <c r="P87" s="101">
        <f>IF(OR($B87-P$5&gt;74, $B87-P$5=73, $B87-P$5=1, $B87-P$5&lt;0),"",ROUND(($B87-P$5)*'수학 표준점수 테이블'!$H$10+P$5*'수학 표준점수 테이블'!$H$13+'수학 표준점수 테이블'!$H$16,0))</f>
        <v>80</v>
      </c>
      <c r="Q87" s="101">
        <f>IF(OR($B87-Q$5&gt;74, $B87-Q$5=73, $B87-Q$5=1, $B87-Q$5&lt;0),"",ROUND(($B87-Q$5)*'수학 표준점수 테이블'!$H$10+Q$5*'수학 표준점수 테이블'!$H$13+'수학 표준점수 테이블'!$H$16,0))</f>
        <v>80</v>
      </c>
      <c r="R87" s="101">
        <f>IF(OR($B87-R$5&gt;74, $B87-R$5=73, $B87-R$5=1, $B87-R$5&lt;0),"",ROUND(($B87-R$5)*'수학 표준점수 테이블'!$H$10+R$5*'수학 표준점수 테이블'!$H$13+'수학 표준점수 테이블'!$H$16,0))</f>
        <v>80</v>
      </c>
      <c r="S87" s="101">
        <f>IF(OR($B87-S$5&gt;74, $B87-S$5=73, $B87-S$5=1, $B87-S$5&lt;0),"",ROUND(($B87-S$5)*'수학 표준점수 테이블'!$H$10+S$5*'수학 표준점수 테이블'!$H$13+'수학 표준점수 테이블'!$H$16,0))</f>
        <v>80</v>
      </c>
      <c r="T87" s="101">
        <f>IF(OR($B87-T$5&gt;74, $B87-T$5=73, $B87-T$5=1, $B87-T$5&lt;0),"",ROUND(($B87-T$5)*'수학 표준점수 테이블'!$H$10+T$5*'수학 표준점수 테이블'!$H$13+'수학 표준점수 테이블'!$H$16,0))</f>
        <v>80</v>
      </c>
      <c r="U87" s="101">
        <f>IF(OR($B87-U$5&gt;74, $B87-U$5=73, $B87-U$5=1, $B87-U$5&lt;0),"",ROUND(($B87-U$5)*'수학 표준점수 테이블'!$H$10+U$5*'수학 표준점수 테이블'!$H$13+'수학 표준점수 테이블'!$H$16,0))</f>
        <v>80</v>
      </c>
      <c r="V87" s="101">
        <f>IF(OR($B87-V$5&gt;74, $B87-V$5=73, $B87-V$5=1, $B87-V$5&lt;0),"",ROUND(($B87-V$5)*'수학 표준점수 테이블'!$H$10+V$5*'수학 표준점수 테이블'!$H$13+'수학 표준점수 테이블'!$H$16,0))</f>
        <v>80</v>
      </c>
      <c r="W87" s="101">
        <f>IF(OR($B87-W$5&gt;74, $B87-W$5=73, $B87-W$5=1, $B87-W$5&lt;0),"",ROUND(($B87-W$5)*'수학 표준점수 테이블'!$H$10+W$5*'수학 표준점수 테이블'!$H$13+'수학 표준점수 테이블'!$H$16,0))</f>
        <v>80</v>
      </c>
      <c r="X87" s="101">
        <f>IF(OR($B87-X$5&gt;74, $B87-X$5=73, $B87-X$5=1, $B87-X$5&lt;0),"",ROUND(($B87-X$5)*'수학 표준점수 테이블'!$H$10+X$5*'수학 표준점수 테이블'!$H$13+'수학 표준점수 테이블'!$H$16,0))</f>
        <v>80</v>
      </c>
      <c r="Y87" s="101">
        <f>IF(OR($B87-Y$5&gt;74, $B87-Y$5=73, $B87-Y$5=1, $B87-Y$5&lt;0),"",ROUND(($B87-Y$5)*'수학 표준점수 테이블'!$H$10+Y$5*'수학 표준점수 테이블'!$H$13+'수학 표준점수 테이블'!$H$16,0))</f>
        <v>80</v>
      </c>
      <c r="Z87" s="101">
        <f>IF(OR($B87-Z$5&gt;74, $B87-Z$5=73, $B87-Z$5=1, $B87-Z$5&lt;0),"",ROUND(($B87-Z$5)*'수학 표준점수 테이블'!$H$10+Z$5*'수학 표준점수 테이블'!$H$13+'수학 표준점수 테이블'!$H$16,0))</f>
        <v>80</v>
      </c>
      <c r="AA87" s="108">
        <f>IF(OR($B87-AA$5&gt;74, $B87-AA$5=73, $B87-AA$5=1, $B87-AA$5&lt;0),"",ROUND(($B87-AA$5)*'수학 표준점수 테이블'!$H$10+AA$5*'수학 표준점수 테이블'!$H$13+'수학 표준점수 테이블'!$H$16,0))</f>
        <v>79</v>
      </c>
      <c r="AB87" s="34"/>
      <c r="AC87" s="34">
        <f t="shared" si="10"/>
        <v>79</v>
      </c>
      <c r="AD87" s="34">
        <f t="shared" si="11"/>
        <v>81</v>
      </c>
      <c r="AE87" s="37" t="str">
        <f t="shared" si="12"/>
        <v>79 ~ 81</v>
      </c>
      <c r="AF87" s="37">
        <f t="shared" si="13"/>
        <v>6</v>
      </c>
      <c r="AG87" s="37">
        <f t="shared" si="13"/>
        <v>6</v>
      </c>
      <c r="AH87" s="37">
        <f t="shared" si="14"/>
        <v>6</v>
      </c>
      <c r="AI87" s="194" t="str">
        <f t="shared" si="9"/>
        <v>6등급</v>
      </c>
      <c r="AJ87" s="32" t="e">
        <f>IF(AC87=AD87,VLOOKUP(AE87,'인원 입력 기능'!$B$5:$F$102,6,0), VLOOKUP(AC87,'인원 입력 기능'!$B$5:$F$102,6,0)&amp;" ~ "&amp;VLOOKUP(AD87,'인원 입력 기능'!$B$5:$F$102,6,0))</f>
        <v>#REF!</v>
      </c>
    </row>
    <row r="88" spans="1:36">
      <c r="A88" s="16"/>
      <c r="B88" s="187">
        <v>18</v>
      </c>
      <c r="C88" s="113" t="str">
        <f>IF(OR($B88-C$5&gt;74, $B88-C$5=73, $B88-C$5=1, $B88-C$5&lt;0),"",ROUND(($B88-C$5)*'수학 표준점수 테이블'!$H$10+C$5*'수학 표준점수 테이블'!$H$13+'수학 표준점수 테이블'!$H$16,0))</f>
        <v/>
      </c>
      <c r="D88" s="101" t="str">
        <f>IF(OR($B88-D$5&gt;74, $B88-D$5=73, $B88-D$5=1, $B88-D$5&lt;0),"",ROUND(($B88-D$5)*'수학 표준점수 테이블'!$H$10+D$5*'수학 표준점수 테이블'!$H$13+'수학 표준점수 테이블'!$H$16,0))</f>
        <v/>
      </c>
      <c r="E88" s="101" t="str">
        <f>IF(OR($B88-E$5&gt;74, $B88-E$5=73, $B88-E$5=1, $B88-E$5&lt;0),"",ROUND(($B88-E$5)*'수학 표준점수 테이블'!$H$10+E$5*'수학 표준점수 테이블'!$H$13+'수학 표준점수 테이블'!$H$16,0))</f>
        <v/>
      </c>
      <c r="F88" s="101" t="str">
        <f>IF(OR($B88-F$5&gt;74, $B88-F$5=73, $B88-F$5=1, $B88-F$5&lt;0),"",ROUND(($B88-F$5)*'수학 표준점수 테이블'!$H$10+F$5*'수학 표준점수 테이블'!$H$13+'수학 표준점수 테이블'!$H$16,0))</f>
        <v/>
      </c>
      <c r="G88" s="101" t="str">
        <f>IF(OR($B88-G$5&gt;74, $B88-G$5=73, $B88-G$5=1, $B88-G$5&lt;0),"",ROUND(($B88-G$5)*'수학 표준점수 테이블'!$H$10+G$5*'수학 표준점수 테이블'!$H$13+'수학 표준점수 테이블'!$H$16,0))</f>
        <v/>
      </c>
      <c r="H88" s="101" t="str">
        <f>IF(OR($B88-H$5&gt;74, $B88-H$5=73, $B88-H$5=1, $B88-H$5&lt;0),"",ROUND(($B88-H$5)*'수학 표준점수 테이블'!$H$10+H$5*'수학 표준점수 테이블'!$H$13+'수학 표준점수 테이블'!$H$16,0))</f>
        <v/>
      </c>
      <c r="I88" s="101" t="str">
        <f>IF(OR($B88-I$5&gt;74, $B88-I$5=73, $B88-I$5=1, $B88-I$5&lt;0),"",ROUND(($B88-I$5)*'수학 표준점수 테이블'!$H$10+I$5*'수학 표준점수 테이블'!$H$13+'수학 표준점수 테이블'!$H$16,0))</f>
        <v/>
      </c>
      <c r="J88" s="101">
        <f>IF(OR($B88-J$5&gt;74, $B88-J$5=73, $B88-J$5=1, $B88-J$5&lt;0),"",ROUND(($B88-J$5)*'수학 표준점수 테이블'!$H$10+J$5*'수학 표준점수 테이블'!$H$13+'수학 표준점수 테이블'!$H$16,0))</f>
        <v>80</v>
      </c>
      <c r="K88" s="101" t="str">
        <f>IF(OR($B88-K$5&gt;74, $B88-K$5=73, $B88-K$5=1, $B88-K$5&lt;0),"",ROUND(($B88-K$5)*'수학 표준점수 테이블'!$H$10+K$5*'수학 표준점수 테이블'!$H$13+'수학 표준점수 테이블'!$H$16,0))</f>
        <v/>
      </c>
      <c r="L88" s="101">
        <f>IF(OR($B88-L$5&gt;74, $B88-L$5=73, $B88-L$5=1, $B88-L$5&lt;0),"",ROUND(($B88-L$5)*'수학 표준점수 테이블'!$H$10+L$5*'수학 표준점수 테이블'!$H$13+'수학 표준점수 테이블'!$H$16,0))</f>
        <v>80</v>
      </c>
      <c r="M88" s="101">
        <f>IF(OR($B88-M$5&gt;74, $B88-M$5=73, $B88-M$5=1, $B88-M$5&lt;0),"",ROUND(($B88-M$5)*'수학 표준점수 테이블'!$H$10+M$5*'수학 표준점수 테이블'!$H$13+'수학 표준점수 테이블'!$H$16,0))</f>
        <v>80</v>
      </c>
      <c r="N88" s="101">
        <f>IF(OR($B88-N$5&gt;74, $B88-N$5=73, $B88-N$5=1, $B88-N$5&lt;0),"",ROUND(($B88-N$5)*'수학 표준점수 테이블'!$H$10+N$5*'수학 표준점수 테이블'!$H$13+'수학 표준점수 테이블'!$H$16,0))</f>
        <v>80</v>
      </c>
      <c r="O88" s="101">
        <f>IF(OR($B88-O$5&gt;74, $B88-O$5=73, $B88-O$5=1, $B88-O$5&lt;0),"",ROUND(($B88-O$5)*'수학 표준점수 테이블'!$H$10+O$5*'수학 표준점수 테이블'!$H$13+'수학 표준점수 테이블'!$H$16,0))</f>
        <v>80</v>
      </c>
      <c r="P88" s="101">
        <f>IF(OR($B88-P$5&gt;74, $B88-P$5=73, $B88-P$5=1, $B88-P$5&lt;0),"",ROUND(($B88-P$5)*'수학 표준점수 테이블'!$H$10+P$5*'수학 표준점수 테이블'!$H$13+'수학 표준점수 테이블'!$H$16,0))</f>
        <v>80</v>
      </c>
      <c r="Q88" s="101">
        <f>IF(OR($B88-Q$5&gt;74, $B88-Q$5=73, $B88-Q$5=1, $B88-Q$5&lt;0),"",ROUND(($B88-Q$5)*'수학 표준점수 테이블'!$H$10+Q$5*'수학 표준점수 테이블'!$H$13+'수학 표준점수 테이블'!$H$16,0))</f>
        <v>80</v>
      </c>
      <c r="R88" s="101">
        <f>IF(OR($B88-R$5&gt;74, $B88-R$5=73, $B88-R$5=1, $B88-R$5&lt;0),"",ROUND(($B88-R$5)*'수학 표준점수 테이블'!$H$10+R$5*'수학 표준점수 테이블'!$H$13+'수학 표준점수 테이블'!$H$16,0))</f>
        <v>79</v>
      </c>
      <c r="S88" s="101">
        <f>IF(OR($B88-S$5&gt;74, $B88-S$5=73, $B88-S$5=1, $B88-S$5&lt;0),"",ROUND(($B88-S$5)*'수학 표준점수 테이블'!$H$10+S$5*'수학 표준점수 테이블'!$H$13+'수학 표준점수 테이블'!$H$16,0))</f>
        <v>79</v>
      </c>
      <c r="T88" s="101">
        <f>IF(OR($B88-T$5&gt;74, $B88-T$5=73, $B88-T$5=1, $B88-T$5&lt;0),"",ROUND(($B88-T$5)*'수학 표준점수 테이블'!$H$10+T$5*'수학 표준점수 테이블'!$H$13+'수학 표준점수 테이블'!$H$16,0))</f>
        <v>79</v>
      </c>
      <c r="U88" s="101">
        <f>IF(OR($B88-U$5&gt;74, $B88-U$5=73, $B88-U$5=1, $B88-U$5&lt;0),"",ROUND(($B88-U$5)*'수학 표준점수 테이블'!$H$10+U$5*'수학 표준점수 테이블'!$H$13+'수학 표준점수 테이블'!$H$16,0))</f>
        <v>79</v>
      </c>
      <c r="V88" s="101">
        <f>IF(OR($B88-V$5&gt;74, $B88-V$5=73, $B88-V$5=1, $B88-V$5&lt;0),"",ROUND(($B88-V$5)*'수학 표준점수 테이블'!$H$10+V$5*'수학 표준점수 테이블'!$H$13+'수학 표준점수 테이블'!$H$16,0))</f>
        <v>79</v>
      </c>
      <c r="W88" s="101">
        <f>IF(OR($B88-W$5&gt;74, $B88-W$5=73, $B88-W$5=1, $B88-W$5&lt;0),"",ROUND(($B88-W$5)*'수학 표준점수 테이블'!$H$10+W$5*'수학 표준점수 테이블'!$H$13+'수학 표준점수 테이블'!$H$16,0))</f>
        <v>79</v>
      </c>
      <c r="X88" s="101">
        <f>IF(OR($B88-X$5&gt;74, $B88-X$5=73, $B88-X$5=1, $B88-X$5&lt;0),"",ROUND(($B88-X$5)*'수학 표준점수 테이블'!$H$10+X$5*'수학 표준점수 테이블'!$H$13+'수학 표준점수 테이블'!$H$16,0))</f>
        <v>79</v>
      </c>
      <c r="Y88" s="101">
        <f>IF(OR($B88-Y$5&gt;74, $B88-Y$5=73, $B88-Y$5=1, $B88-Y$5&lt;0),"",ROUND(($B88-Y$5)*'수학 표준점수 테이블'!$H$10+Y$5*'수학 표준점수 테이블'!$H$13+'수학 표준점수 테이블'!$H$16,0))</f>
        <v>79</v>
      </c>
      <c r="Z88" s="101">
        <f>IF(OR($B88-Z$5&gt;74, $B88-Z$5=73, $B88-Z$5=1, $B88-Z$5&lt;0),"",ROUND(($B88-Z$5)*'수학 표준점수 테이블'!$H$10+Z$5*'수학 표준점수 테이블'!$H$13+'수학 표준점수 테이블'!$H$16,0))</f>
        <v>79</v>
      </c>
      <c r="AA88" s="108">
        <f>IF(OR($B88-AA$5&gt;74, $B88-AA$5=73, $B88-AA$5=1, $B88-AA$5&lt;0),"",ROUND(($B88-AA$5)*'수학 표준점수 테이블'!$H$10+AA$5*'수학 표준점수 테이블'!$H$13+'수학 표준점수 테이블'!$H$16,0))</f>
        <v>79</v>
      </c>
      <c r="AB88" s="34"/>
      <c r="AC88" s="34">
        <f t="shared" si="10"/>
        <v>79</v>
      </c>
      <c r="AD88" s="34">
        <f t="shared" si="11"/>
        <v>80</v>
      </c>
      <c r="AE88" s="37" t="str">
        <f t="shared" si="12"/>
        <v>79 ~ 80</v>
      </c>
      <c r="AF88" s="37">
        <f t="shared" si="13"/>
        <v>6</v>
      </c>
      <c r="AG88" s="37">
        <f t="shared" si="13"/>
        <v>6</v>
      </c>
      <c r="AH88" s="37">
        <f t="shared" si="14"/>
        <v>6</v>
      </c>
      <c r="AI88" s="194" t="str">
        <f t="shared" si="9"/>
        <v>6등급</v>
      </c>
      <c r="AJ88" s="32" t="e">
        <f>IF(AC88=AD88,VLOOKUP(AE88,'인원 입력 기능'!$B$5:$F$102,6,0), VLOOKUP(AC88,'인원 입력 기능'!$B$5:$F$102,6,0)&amp;" ~ "&amp;VLOOKUP(AD88,'인원 입력 기능'!$B$5:$F$102,6,0))</f>
        <v>#REF!</v>
      </c>
    </row>
    <row r="89" spans="1:36">
      <c r="A89" s="16"/>
      <c r="B89" s="187">
        <v>17</v>
      </c>
      <c r="C89" s="113" t="str">
        <f>IF(OR($B89-C$5&gt;74, $B89-C$5=73, $B89-C$5=1, $B89-C$5&lt;0),"",ROUND(($B89-C$5)*'수학 표준점수 테이블'!$H$10+C$5*'수학 표준점수 테이블'!$H$13+'수학 표준점수 테이블'!$H$16,0))</f>
        <v/>
      </c>
      <c r="D89" s="101" t="str">
        <f>IF(OR($B89-D$5&gt;74, $B89-D$5=73, $B89-D$5=1, $B89-D$5&lt;0),"",ROUND(($B89-D$5)*'수학 표준점수 테이블'!$H$10+D$5*'수학 표준점수 테이블'!$H$13+'수학 표준점수 테이블'!$H$16,0))</f>
        <v/>
      </c>
      <c r="E89" s="101" t="str">
        <f>IF(OR($B89-E$5&gt;74, $B89-E$5=73, $B89-E$5=1, $B89-E$5&lt;0),"",ROUND(($B89-E$5)*'수학 표준점수 테이블'!$H$10+E$5*'수학 표준점수 테이블'!$H$13+'수학 표준점수 테이블'!$H$16,0))</f>
        <v/>
      </c>
      <c r="F89" s="101" t="str">
        <f>IF(OR($B89-F$5&gt;74, $B89-F$5=73, $B89-F$5=1, $B89-F$5&lt;0),"",ROUND(($B89-F$5)*'수학 표준점수 테이블'!$H$10+F$5*'수학 표준점수 테이블'!$H$13+'수학 표준점수 테이블'!$H$16,0))</f>
        <v/>
      </c>
      <c r="G89" s="101" t="str">
        <f>IF(OR($B89-G$5&gt;74, $B89-G$5=73, $B89-G$5=1, $B89-G$5&lt;0),"",ROUND(($B89-G$5)*'수학 표준점수 테이블'!$H$10+G$5*'수학 표준점수 테이블'!$H$13+'수학 표준점수 테이블'!$H$16,0))</f>
        <v/>
      </c>
      <c r="H89" s="101" t="str">
        <f>IF(OR($B89-H$5&gt;74, $B89-H$5=73, $B89-H$5=1, $B89-H$5&lt;0),"",ROUND(($B89-H$5)*'수학 표준점수 테이블'!$H$10+H$5*'수학 표준점수 테이블'!$H$13+'수학 표준점수 테이블'!$H$16,0))</f>
        <v/>
      </c>
      <c r="I89" s="101" t="str">
        <f>IF(OR($B89-I$5&gt;74, $B89-I$5=73, $B89-I$5=1, $B89-I$5&lt;0),"",ROUND(($B89-I$5)*'수학 표준점수 테이블'!$H$10+I$5*'수학 표준점수 테이블'!$H$13+'수학 표준점수 테이블'!$H$16,0))</f>
        <v/>
      </c>
      <c r="J89" s="101" t="str">
        <f>IF(OR($B89-J$5&gt;74, $B89-J$5=73, $B89-J$5=1, $B89-J$5&lt;0),"",ROUND(($B89-J$5)*'수학 표준점수 테이블'!$H$10+J$5*'수학 표준점수 테이블'!$H$13+'수학 표준점수 테이블'!$H$16,0))</f>
        <v/>
      </c>
      <c r="K89" s="101">
        <f>IF(OR($B89-K$5&gt;74, $B89-K$5=73, $B89-K$5=1, $B89-K$5&lt;0),"",ROUND(($B89-K$5)*'수학 표준점수 테이블'!$H$10+K$5*'수학 표준점수 테이블'!$H$13+'수학 표준점수 테이블'!$H$16,0))</f>
        <v>79</v>
      </c>
      <c r="L89" s="101" t="str">
        <f>IF(OR($B89-L$5&gt;74, $B89-L$5=73, $B89-L$5=1, $B89-L$5&lt;0),"",ROUND(($B89-L$5)*'수학 표준점수 테이블'!$H$10+L$5*'수학 표준점수 테이블'!$H$13+'수학 표준점수 테이블'!$H$16,0))</f>
        <v/>
      </c>
      <c r="M89" s="101">
        <f>IF(OR($B89-M$5&gt;74, $B89-M$5=73, $B89-M$5=1, $B89-M$5&lt;0),"",ROUND(($B89-M$5)*'수학 표준점수 테이블'!$H$10+M$5*'수학 표준점수 테이블'!$H$13+'수학 표준점수 테이블'!$H$16,0))</f>
        <v>79</v>
      </c>
      <c r="N89" s="101">
        <f>IF(OR($B89-N$5&gt;74, $B89-N$5=73, $B89-N$5=1, $B89-N$5&lt;0),"",ROUND(($B89-N$5)*'수학 표준점수 테이블'!$H$10+N$5*'수학 표준점수 테이블'!$H$13+'수학 표준점수 테이블'!$H$16,0))</f>
        <v>79</v>
      </c>
      <c r="O89" s="101">
        <f>IF(OR($B89-O$5&gt;74, $B89-O$5=73, $B89-O$5=1, $B89-O$5&lt;0),"",ROUND(($B89-O$5)*'수학 표준점수 테이블'!$H$10+O$5*'수학 표준점수 테이블'!$H$13+'수학 표준점수 테이블'!$H$16,0))</f>
        <v>79</v>
      </c>
      <c r="P89" s="101">
        <f>IF(OR($B89-P$5&gt;74, $B89-P$5=73, $B89-P$5=1, $B89-P$5&lt;0),"",ROUND(($B89-P$5)*'수학 표준점수 테이블'!$H$10+P$5*'수학 표준점수 테이블'!$H$13+'수학 표준점수 테이블'!$H$16,0))</f>
        <v>79</v>
      </c>
      <c r="Q89" s="101">
        <f>IF(OR($B89-Q$5&gt;74, $B89-Q$5=73, $B89-Q$5=1, $B89-Q$5&lt;0),"",ROUND(($B89-Q$5)*'수학 표준점수 테이블'!$H$10+Q$5*'수학 표준점수 테이블'!$H$13+'수학 표준점수 테이블'!$H$16,0))</f>
        <v>79</v>
      </c>
      <c r="R89" s="101">
        <f>IF(OR($B89-R$5&gt;74, $B89-R$5=73, $B89-R$5=1, $B89-R$5&lt;0),"",ROUND(($B89-R$5)*'수학 표준점수 테이블'!$H$10+R$5*'수학 표준점수 테이블'!$H$13+'수학 표준점수 테이블'!$H$16,0))</f>
        <v>79</v>
      </c>
      <c r="S89" s="101">
        <f>IF(OR($B89-S$5&gt;74, $B89-S$5=73, $B89-S$5=1, $B89-S$5&lt;0),"",ROUND(($B89-S$5)*'수학 표준점수 테이블'!$H$10+S$5*'수학 표준점수 테이블'!$H$13+'수학 표준점수 테이블'!$H$16,0))</f>
        <v>79</v>
      </c>
      <c r="T89" s="101">
        <f>IF(OR($B89-T$5&gt;74, $B89-T$5=73, $B89-T$5=1, $B89-T$5&lt;0),"",ROUND(($B89-T$5)*'수학 표준점수 테이블'!$H$10+T$5*'수학 표준점수 테이블'!$H$13+'수학 표준점수 테이블'!$H$16,0))</f>
        <v>78</v>
      </c>
      <c r="U89" s="101">
        <f>IF(OR($B89-U$5&gt;74, $B89-U$5=73, $B89-U$5=1, $B89-U$5&lt;0),"",ROUND(($B89-U$5)*'수학 표준점수 테이블'!$H$10+U$5*'수학 표준점수 테이블'!$H$13+'수학 표준점수 테이블'!$H$16,0))</f>
        <v>78</v>
      </c>
      <c r="V89" s="101">
        <f>IF(OR($B89-V$5&gt;74, $B89-V$5=73, $B89-V$5=1, $B89-V$5&lt;0),"",ROUND(($B89-V$5)*'수학 표준점수 테이블'!$H$10+V$5*'수학 표준점수 테이블'!$H$13+'수학 표준점수 테이블'!$H$16,0))</f>
        <v>78</v>
      </c>
      <c r="W89" s="101">
        <f>IF(OR($B89-W$5&gt;74, $B89-W$5=73, $B89-W$5=1, $B89-W$5&lt;0),"",ROUND(($B89-W$5)*'수학 표준점수 테이블'!$H$10+W$5*'수학 표준점수 테이블'!$H$13+'수학 표준점수 테이블'!$H$16,0))</f>
        <v>78</v>
      </c>
      <c r="X89" s="101">
        <f>IF(OR($B89-X$5&gt;74, $B89-X$5=73, $B89-X$5=1, $B89-X$5&lt;0),"",ROUND(($B89-X$5)*'수학 표준점수 테이블'!$H$10+X$5*'수학 표준점수 테이블'!$H$13+'수학 표준점수 테이블'!$H$16,0))</f>
        <v>78</v>
      </c>
      <c r="Y89" s="101">
        <f>IF(OR($B89-Y$5&gt;74, $B89-Y$5=73, $B89-Y$5=1, $B89-Y$5&lt;0),"",ROUND(($B89-Y$5)*'수학 표준점수 테이블'!$H$10+Y$5*'수학 표준점수 테이블'!$H$13+'수학 표준점수 테이블'!$H$16,0))</f>
        <v>78</v>
      </c>
      <c r="Z89" s="101">
        <f>IF(OR($B89-Z$5&gt;74, $B89-Z$5=73, $B89-Z$5=1, $B89-Z$5&lt;0),"",ROUND(($B89-Z$5)*'수학 표준점수 테이블'!$H$10+Z$5*'수학 표준점수 테이블'!$H$13+'수학 표준점수 테이블'!$H$16,0))</f>
        <v>78</v>
      </c>
      <c r="AA89" s="108">
        <f>IF(OR($B89-AA$5&gt;74, $B89-AA$5=73, $B89-AA$5=1, $B89-AA$5&lt;0),"",ROUND(($B89-AA$5)*'수학 표준점수 테이블'!$H$10+AA$5*'수학 표준점수 테이블'!$H$13+'수학 표준점수 테이블'!$H$16,0))</f>
        <v>78</v>
      </c>
      <c r="AB89" s="34"/>
      <c r="AC89" s="34">
        <f t="shared" si="10"/>
        <v>78</v>
      </c>
      <c r="AD89" s="34">
        <f t="shared" si="11"/>
        <v>79</v>
      </c>
      <c r="AE89" s="37" t="str">
        <f t="shared" si="12"/>
        <v>78 ~ 79</v>
      </c>
      <c r="AF89" s="37">
        <f t="shared" si="13"/>
        <v>7</v>
      </c>
      <c r="AG89" s="37">
        <f t="shared" si="13"/>
        <v>6</v>
      </c>
      <c r="AH89" s="37" t="str">
        <f t="shared" si="14"/>
        <v>7 ~ 6</v>
      </c>
      <c r="AI89" s="194" t="str">
        <f t="shared" si="9"/>
        <v>조건부 6등급</v>
      </c>
      <c r="AJ89" s="32" t="e">
        <f>IF(AC89=AD89,VLOOKUP(AE89,'인원 입력 기능'!$B$5:$F$102,6,0), VLOOKUP(AC89,'인원 입력 기능'!$B$5:$F$102,6,0)&amp;" ~ "&amp;VLOOKUP(AD89,'인원 입력 기능'!$B$5:$F$102,6,0))</f>
        <v>#REF!</v>
      </c>
    </row>
    <row r="90" spans="1:36">
      <c r="A90" s="16"/>
      <c r="B90" s="188">
        <v>16</v>
      </c>
      <c r="C90" s="114" t="str">
        <f>IF(OR($B90-C$5&gt;74, $B90-C$5=73, $B90-C$5=1, $B90-C$5&lt;0),"",ROUND(($B90-C$5)*'수학 표준점수 테이블'!$H$10+C$5*'수학 표준점수 테이블'!$H$13+'수학 표준점수 테이블'!$H$16,0))</f>
        <v/>
      </c>
      <c r="D90" s="102" t="str">
        <f>IF(OR($B90-D$5&gt;74, $B90-D$5=73, $B90-D$5=1, $B90-D$5&lt;0),"",ROUND(($B90-D$5)*'수학 표준점수 테이블'!$H$10+D$5*'수학 표준점수 테이블'!$H$13+'수학 표준점수 테이블'!$H$16,0))</f>
        <v/>
      </c>
      <c r="E90" s="102" t="str">
        <f>IF(OR($B90-E$5&gt;74, $B90-E$5=73, $B90-E$5=1, $B90-E$5&lt;0),"",ROUND(($B90-E$5)*'수학 표준점수 테이블'!$H$10+E$5*'수학 표준점수 테이블'!$H$13+'수학 표준점수 테이블'!$H$16,0))</f>
        <v/>
      </c>
      <c r="F90" s="102" t="str">
        <f>IF(OR($B90-F$5&gt;74, $B90-F$5=73, $B90-F$5=1, $B90-F$5&lt;0),"",ROUND(($B90-F$5)*'수학 표준점수 테이블'!$H$10+F$5*'수학 표준점수 테이블'!$H$13+'수학 표준점수 테이블'!$H$16,0))</f>
        <v/>
      </c>
      <c r="G90" s="102" t="str">
        <f>IF(OR($B90-G$5&gt;74, $B90-G$5=73, $B90-G$5=1, $B90-G$5&lt;0),"",ROUND(($B90-G$5)*'수학 표준점수 테이블'!$H$10+G$5*'수학 표준점수 테이블'!$H$13+'수학 표준점수 테이블'!$H$16,0))</f>
        <v/>
      </c>
      <c r="H90" s="102" t="str">
        <f>IF(OR($B90-H$5&gt;74, $B90-H$5=73, $B90-H$5=1, $B90-H$5&lt;0),"",ROUND(($B90-H$5)*'수학 표준점수 테이블'!$H$10+H$5*'수학 표준점수 테이블'!$H$13+'수학 표준점수 테이블'!$H$16,0))</f>
        <v/>
      </c>
      <c r="I90" s="102" t="str">
        <f>IF(OR($B90-I$5&gt;74, $B90-I$5=73, $B90-I$5=1, $B90-I$5&lt;0),"",ROUND(($B90-I$5)*'수학 표준점수 테이블'!$H$10+I$5*'수학 표준점수 테이블'!$H$13+'수학 표준점수 테이블'!$H$16,0))</f>
        <v/>
      </c>
      <c r="J90" s="102" t="str">
        <f>IF(OR($B90-J$5&gt;74, $B90-J$5=73, $B90-J$5=1, $B90-J$5&lt;0),"",ROUND(($B90-J$5)*'수학 표준점수 테이블'!$H$10+J$5*'수학 표준점수 테이블'!$H$13+'수학 표준점수 테이블'!$H$16,0))</f>
        <v/>
      </c>
      <c r="K90" s="102" t="str">
        <f>IF(OR($B90-K$5&gt;74, $B90-K$5=73, $B90-K$5=1, $B90-K$5&lt;0),"",ROUND(($B90-K$5)*'수학 표준점수 테이블'!$H$10+K$5*'수학 표준점수 테이블'!$H$13+'수학 표준점수 테이블'!$H$16,0))</f>
        <v/>
      </c>
      <c r="L90" s="102">
        <f>IF(OR($B90-L$5&gt;74, $B90-L$5=73, $B90-L$5=1, $B90-L$5&lt;0),"",ROUND(($B90-L$5)*'수학 표준점수 테이블'!$H$10+L$5*'수학 표준점수 테이블'!$H$13+'수학 표준점수 테이블'!$H$16,0))</f>
        <v>78</v>
      </c>
      <c r="M90" s="102" t="str">
        <f>IF(OR($B90-M$5&gt;74, $B90-M$5=73, $B90-M$5=1, $B90-M$5&lt;0),"",ROUND(($B90-M$5)*'수학 표준점수 테이블'!$H$10+M$5*'수학 표준점수 테이블'!$H$13+'수학 표준점수 테이블'!$H$16,0))</f>
        <v/>
      </c>
      <c r="N90" s="102">
        <f>IF(OR($B90-N$5&gt;74, $B90-N$5=73, $B90-N$5=1, $B90-N$5&lt;0),"",ROUND(($B90-N$5)*'수학 표준점수 테이블'!$H$10+N$5*'수학 표준점수 테이블'!$H$13+'수학 표준점수 테이블'!$H$16,0))</f>
        <v>78</v>
      </c>
      <c r="O90" s="102">
        <f>IF(OR($B90-O$5&gt;74, $B90-O$5=73, $B90-O$5=1, $B90-O$5&lt;0),"",ROUND(($B90-O$5)*'수학 표준점수 테이블'!$H$10+O$5*'수학 표준점수 테이블'!$H$13+'수학 표준점수 테이블'!$H$16,0))</f>
        <v>78</v>
      </c>
      <c r="P90" s="102">
        <f>IF(OR($B90-P$5&gt;74, $B90-P$5=73, $B90-P$5=1, $B90-P$5&lt;0),"",ROUND(($B90-P$5)*'수학 표준점수 테이블'!$H$10+P$5*'수학 표준점수 테이블'!$H$13+'수학 표준점수 테이블'!$H$16,0))</f>
        <v>78</v>
      </c>
      <c r="Q90" s="102">
        <f>IF(OR($B90-Q$5&gt;74, $B90-Q$5=73, $B90-Q$5=1, $B90-Q$5&lt;0),"",ROUND(($B90-Q$5)*'수학 표준점수 테이블'!$H$10+Q$5*'수학 표준점수 테이블'!$H$13+'수학 표준점수 테이블'!$H$16,0))</f>
        <v>78</v>
      </c>
      <c r="R90" s="102">
        <f>IF(OR($B90-R$5&gt;74, $B90-R$5=73, $B90-R$5=1, $B90-R$5&lt;0),"",ROUND(($B90-R$5)*'수학 표준점수 테이블'!$H$10+R$5*'수학 표준점수 테이블'!$H$13+'수학 표준점수 테이블'!$H$16,0))</f>
        <v>78</v>
      </c>
      <c r="S90" s="102">
        <f>IF(OR($B90-S$5&gt;74, $B90-S$5=73, $B90-S$5=1, $B90-S$5&lt;0),"",ROUND(($B90-S$5)*'수학 표준점수 테이블'!$H$10+S$5*'수학 표준점수 테이블'!$H$13+'수학 표준점수 테이블'!$H$16,0))</f>
        <v>78</v>
      </c>
      <c r="T90" s="102">
        <f>IF(OR($B90-T$5&gt;74, $B90-T$5=73, $B90-T$5=1, $B90-T$5&lt;0),"",ROUND(($B90-T$5)*'수학 표준점수 테이블'!$H$10+T$5*'수학 표준점수 테이블'!$H$13+'수학 표준점수 테이블'!$H$16,0))</f>
        <v>78</v>
      </c>
      <c r="U90" s="102">
        <f>IF(OR($B90-U$5&gt;74, $B90-U$5=73, $B90-U$5=1, $B90-U$5&lt;0),"",ROUND(($B90-U$5)*'수학 표준점수 테이블'!$H$10+U$5*'수학 표준점수 테이블'!$H$13+'수학 표준점수 테이블'!$H$16,0))</f>
        <v>78</v>
      </c>
      <c r="V90" s="102">
        <f>IF(OR($B90-V$5&gt;74, $B90-V$5=73, $B90-V$5=1, $B90-V$5&lt;0),"",ROUND(($B90-V$5)*'수학 표준점수 테이블'!$H$10+V$5*'수학 표준점수 테이블'!$H$13+'수학 표준점수 테이블'!$H$16,0))</f>
        <v>77</v>
      </c>
      <c r="W90" s="102">
        <f>IF(OR($B90-W$5&gt;74, $B90-W$5=73, $B90-W$5=1, $B90-W$5&lt;0),"",ROUND(($B90-W$5)*'수학 표준점수 테이블'!$H$10+W$5*'수학 표준점수 테이블'!$H$13+'수학 표준점수 테이블'!$H$16,0))</f>
        <v>77</v>
      </c>
      <c r="X90" s="102">
        <f>IF(OR($B90-X$5&gt;74, $B90-X$5=73, $B90-X$5=1, $B90-X$5&lt;0),"",ROUND(($B90-X$5)*'수학 표준점수 테이블'!$H$10+X$5*'수학 표준점수 테이블'!$H$13+'수학 표준점수 테이블'!$H$16,0))</f>
        <v>77</v>
      </c>
      <c r="Y90" s="102">
        <f>IF(OR($B90-Y$5&gt;74, $B90-Y$5=73, $B90-Y$5=1, $B90-Y$5&lt;0),"",ROUND(($B90-Y$5)*'수학 표준점수 테이블'!$H$10+Y$5*'수학 표준점수 테이블'!$H$13+'수학 표준점수 테이블'!$H$16,0))</f>
        <v>77</v>
      </c>
      <c r="Z90" s="102">
        <f>IF(OR($B90-Z$5&gt;74, $B90-Z$5=73, $B90-Z$5=1, $B90-Z$5&lt;0),"",ROUND(($B90-Z$5)*'수학 표준점수 테이블'!$H$10+Z$5*'수학 표준점수 테이블'!$H$13+'수학 표준점수 테이블'!$H$16,0))</f>
        <v>77</v>
      </c>
      <c r="AA90" s="109">
        <f>IF(OR($B90-AA$5&gt;74, $B90-AA$5=73, $B90-AA$5=1, $B90-AA$5&lt;0),"",ROUND(($B90-AA$5)*'수학 표준점수 테이블'!$H$10+AA$5*'수학 표준점수 테이블'!$H$13+'수학 표준점수 테이블'!$H$16,0))</f>
        <v>77</v>
      </c>
      <c r="AB90" s="34"/>
      <c r="AC90" s="34">
        <f t="shared" si="10"/>
        <v>77</v>
      </c>
      <c r="AD90" s="34">
        <f t="shared" si="11"/>
        <v>78</v>
      </c>
      <c r="AE90" s="37" t="str">
        <f t="shared" si="12"/>
        <v>77 ~ 78</v>
      </c>
      <c r="AF90" s="37">
        <f t="shared" si="13"/>
        <v>7</v>
      </c>
      <c r="AG90" s="37">
        <f t="shared" si="13"/>
        <v>7</v>
      </c>
      <c r="AH90" s="37">
        <f t="shared" si="14"/>
        <v>7</v>
      </c>
      <c r="AI90" s="194" t="str">
        <f t="shared" si="9"/>
        <v>7등급</v>
      </c>
      <c r="AJ90" s="32" t="e">
        <f>IF(AC90=AD90,VLOOKUP(AE90,'인원 입력 기능'!$B$5:$F$102,6,0), VLOOKUP(AC90,'인원 입력 기능'!$B$5:$F$102,6,0)&amp;" ~ "&amp;VLOOKUP(AD90,'인원 입력 기능'!$B$5:$F$102,6,0))</f>
        <v>#REF!</v>
      </c>
    </row>
    <row r="91" spans="1:36">
      <c r="A91" s="16"/>
      <c r="B91" s="188">
        <v>15</v>
      </c>
      <c r="C91" s="114" t="str">
        <f>IF(OR($B91-C$5&gt;74, $B91-C$5=73, $B91-C$5=1, $B91-C$5&lt;0),"",ROUND(($B91-C$5)*'수학 표준점수 테이블'!$H$10+C$5*'수학 표준점수 테이블'!$H$13+'수학 표준점수 테이블'!$H$16,0))</f>
        <v/>
      </c>
      <c r="D91" s="102" t="str">
        <f>IF(OR($B91-D$5&gt;74, $B91-D$5=73, $B91-D$5=1, $B91-D$5&lt;0),"",ROUND(($B91-D$5)*'수학 표준점수 테이블'!$H$10+D$5*'수학 표준점수 테이블'!$H$13+'수학 표준점수 테이블'!$H$16,0))</f>
        <v/>
      </c>
      <c r="E91" s="102" t="str">
        <f>IF(OR($B91-E$5&gt;74, $B91-E$5=73, $B91-E$5=1, $B91-E$5&lt;0),"",ROUND(($B91-E$5)*'수학 표준점수 테이블'!$H$10+E$5*'수학 표준점수 테이블'!$H$13+'수학 표준점수 테이블'!$H$16,0))</f>
        <v/>
      </c>
      <c r="F91" s="102" t="str">
        <f>IF(OR($B91-F$5&gt;74, $B91-F$5=73, $B91-F$5=1, $B91-F$5&lt;0),"",ROUND(($B91-F$5)*'수학 표준점수 테이블'!$H$10+F$5*'수학 표준점수 테이블'!$H$13+'수학 표준점수 테이블'!$H$16,0))</f>
        <v/>
      </c>
      <c r="G91" s="102" t="str">
        <f>IF(OR($B91-G$5&gt;74, $B91-G$5=73, $B91-G$5=1, $B91-G$5&lt;0),"",ROUND(($B91-G$5)*'수학 표준점수 테이블'!$H$10+G$5*'수학 표준점수 테이블'!$H$13+'수학 표준점수 테이블'!$H$16,0))</f>
        <v/>
      </c>
      <c r="H91" s="102" t="str">
        <f>IF(OR($B91-H$5&gt;74, $B91-H$5=73, $B91-H$5=1, $B91-H$5&lt;0),"",ROUND(($B91-H$5)*'수학 표준점수 테이블'!$H$10+H$5*'수학 표준점수 테이블'!$H$13+'수학 표준점수 테이블'!$H$16,0))</f>
        <v/>
      </c>
      <c r="I91" s="102" t="str">
        <f>IF(OR($B91-I$5&gt;74, $B91-I$5=73, $B91-I$5=1, $B91-I$5&lt;0),"",ROUND(($B91-I$5)*'수학 표준점수 테이블'!$H$10+I$5*'수학 표준점수 테이블'!$H$13+'수학 표준점수 테이블'!$H$16,0))</f>
        <v/>
      </c>
      <c r="J91" s="102" t="str">
        <f>IF(OR($B91-J$5&gt;74, $B91-J$5=73, $B91-J$5=1, $B91-J$5&lt;0),"",ROUND(($B91-J$5)*'수학 표준점수 테이블'!$H$10+J$5*'수학 표준점수 테이블'!$H$13+'수학 표준점수 테이블'!$H$16,0))</f>
        <v/>
      </c>
      <c r="K91" s="102" t="str">
        <f>IF(OR($B91-K$5&gt;74, $B91-K$5=73, $B91-K$5=1, $B91-K$5&lt;0),"",ROUND(($B91-K$5)*'수학 표준점수 테이블'!$H$10+K$5*'수학 표준점수 테이블'!$H$13+'수학 표준점수 테이블'!$H$16,0))</f>
        <v/>
      </c>
      <c r="L91" s="102" t="str">
        <f>IF(OR($B91-L$5&gt;74, $B91-L$5=73, $B91-L$5=1, $B91-L$5&lt;0),"",ROUND(($B91-L$5)*'수학 표준점수 테이블'!$H$10+L$5*'수학 표준점수 테이블'!$H$13+'수학 표준점수 테이블'!$H$16,0))</f>
        <v/>
      </c>
      <c r="M91" s="102">
        <f>IF(OR($B91-M$5&gt;74, $B91-M$5=73, $B91-M$5=1, $B91-M$5&lt;0),"",ROUND(($B91-M$5)*'수학 표준점수 테이블'!$H$10+M$5*'수학 표준점수 테이블'!$H$13+'수학 표준점수 테이블'!$H$16,0))</f>
        <v>77</v>
      </c>
      <c r="N91" s="102" t="str">
        <f>IF(OR($B91-N$5&gt;74, $B91-N$5=73, $B91-N$5=1, $B91-N$5&lt;0),"",ROUND(($B91-N$5)*'수학 표준점수 테이블'!$H$10+N$5*'수학 표준점수 테이블'!$H$13+'수학 표준점수 테이블'!$H$16,0))</f>
        <v/>
      </c>
      <c r="O91" s="102">
        <f>IF(OR($B91-O$5&gt;74, $B91-O$5=73, $B91-O$5=1, $B91-O$5&lt;0),"",ROUND(($B91-O$5)*'수학 표준점수 테이블'!$H$10+O$5*'수학 표준점수 테이블'!$H$13+'수학 표준점수 테이블'!$H$16,0))</f>
        <v>77</v>
      </c>
      <c r="P91" s="102">
        <f>IF(OR($B91-P$5&gt;74, $B91-P$5=73, $B91-P$5=1, $B91-P$5&lt;0),"",ROUND(($B91-P$5)*'수학 표준점수 테이블'!$H$10+P$5*'수학 표준점수 테이블'!$H$13+'수학 표준점수 테이블'!$H$16,0))</f>
        <v>77</v>
      </c>
      <c r="Q91" s="102">
        <f>IF(OR($B91-Q$5&gt;74, $B91-Q$5=73, $B91-Q$5=1, $B91-Q$5&lt;0),"",ROUND(($B91-Q$5)*'수학 표준점수 테이블'!$H$10+Q$5*'수학 표준점수 테이블'!$H$13+'수학 표준점수 테이블'!$H$16,0))</f>
        <v>77</v>
      </c>
      <c r="R91" s="102">
        <f>IF(OR($B91-R$5&gt;74, $B91-R$5=73, $B91-R$5=1, $B91-R$5&lt;0),"",ROUND(($B91-R$5)*'수학 표준점수 테이블'!$H$10+R$5*'수학 표준점수 테이블'!$H$13+'수학 표준점수 테이블'!$H$16,0))</f>
        <v>77</v>
      </c>
      <c r="S91" s="102">
        <f>IF(OR($B91-S$5&gt;74, $B91-S$5=73, $B91-S$5=1, $B91-S$5&lt;0),"",ROUND(($B91-S$5)*'수학 표준점수 테이블'!$H$10+S$5*'수학 표준점수 테이블'!$H$13+'수학 표준점수 테이블'!$H$16,0))</f>
        <v>77</v>
      </c>
      <c r="T91" s="102">
        <f>IF(OR($B91-T$5&gt;74, $B91-T$5=73, $B91-T$5=1, $B91-T$5&lt;0),"",ROUND(($B91-T$5)*'수학 표준점수 테이블'!$H$10+T$5*'수학 표준점수 테이블'!$H$13+'수학 표준점수 테이블'!$H$16,0))</f>
        <v>77</v>
      </c>
      <c r="U91" s="102">
        <f>IF(OR($B91-U$5&gt;74, $B91-U$5=73, $B91-U$5=1, $B91-U$5&lt;0),"",ROUND(($B91-U$5)*'수학 표준점수 테이블'!$H$10+U$5*'수학 표준점수 테이블'!$H$13+'수학 표준점수 테이블'!$H$16,0))</f>
        <v>77</v>
      </c>
      <c r="V91" s="102">
        <f>IF(OR($B91-V$5&gt;74, $B91-V$5=73, $B91-V$5=1, $B91-V$5&lt;0),"",ROUND(($B91-V$5)*'수학 표준점수 테이블'!$H$10+V$5*'수학 표준점수 테이블'!$H$13+'수학 표준점수 테이블'!$H$16,0))</f>
        <v>77</v>
      </c>
      <c r="W91" s="102">
        <f>IF(OR($B91-W$5&gt;74, $B91-W$5=73, $B91-W$5=1, $B91-W$5&lt;0),"",ROUND(($B91-W$5)*'수학 표준점수 테이블'!$H$10+W$5*'수학 표준점수 테이블'!$H$13+'수학 표준점수 테이블'!$H$16,0))</f>
        <v>77</v>
      </c>
      <c r="X91" s="102">
        <f>IF(OR($B91-X$5&gt;74, $B91-X$5=73, $B91-X$5=1, $B91-X$5&lt;0),"",ROUND(($B91-X$5)*'수학 표준점수 테이블'!$H$10+X$5*'수학 표준점수 테이블'!$H$13+'수학 표준점수 테이블'!$H$16,0))</f>
        <v>76</v>
      </c>
      <c r="Y91" s="102">
        <f>IF(OR($B91-Y$5&gt;74, $B91-Y$5=73, $B91-Y$5=1, $B91-Y$5&lt;0),"",ROUND(($B91-Y$5)*'수학 표준점수 테이블'!$H$10+Y$5*'수학 표준점수 테이블'!$H$13+'수학 표준점수 테이블'!$H$16,0))</f>
        <v>76</v>
      </c>
      <c r="Z91" s="102">
        <f>IF(OR($B91-Z$5&gt;74, $B91-Z$5=73, $B91-Z$5=1, $B91-Z$5&lt;0),"",ROUND(($B91-Z$5)*'수학 표준점수 테이블'!$H$10+Z$5*'수학 표준점수 테이블'!$H$13+'수학 표준점수 테이블'!$H$16,0))</f>
        <v>76</v>
      </c>
      <c r="AA91" s="109">
        <f>IF(OR($B91-AA$5&gt;74, $B91-AA$5=73, $B91-AA$5=1, $B91-AA$5&lt;0),"",ROUND(($B91-AA$5)*'수학 표준점수 테이블'!$H$10+AA$5*'수학 표준점수 테이블'!$H$13+'수학 표준점수 테이블'!$H$16,0))</f>
        <v>76</v>
      </c>
      <c r="AB91" s="34"/>
      <c r="AC91" s="34">
        <f t="shared" si="10"/>
        <v>76</v>
      </c>
      <c r="AD91" s="34">
        <f t="shared" si="11"/>
        <v>77</v>
      </c>
      <c r="AE91" s="37" t="str">
        <f t="shared" si="12"/>
        <v>76 ~ 77</v>
      </c>
      <c r="AF91" s="37">
        <f t="shared" si="13"/>
        <v>7</v>
      </c>
      <c r="AG91" s="37">
        <f t="shared" si="13"/>
        <v>7</v>
      </c>
      <c r="AH91" s="37">
        <f t="shared" si="14"/>
        <v>7</v>
      </c>
      <c r="AI91" s="194" t="str">
        <f t="shared" si="9"/>
        <v>7등급</v>
      </c>
      <c r="AJ91" s="32" t="e">
        <f>IF(AC91=AD91,VLOOKUP(AE91,'인원 입력 기능'!$B$5:$F$102,6,0), VLOOKUP(AC91,'인원 입력 기능'!$B$5:$F$102,6,0)&amp;" ~ "&amp;VLOOKUP(AD91,'인원 입력 기능'!$B$5:$F$102,6,0))</f>
        <v>#REF!</v>
      </c>
    </row>
    <row r="92" spans="1:36">
      <c r="A92" s="16"/>
      <c r="B92" s="188">
        <v>14</v>
      </c>
      <c r="C92" s="114" t="str">
        <f>IF(OR($B92-C$5&gt;74, $B92-C$5=73, $B92-C$5=1, $B92-C$5&lt;0),"",ROUND(($B92-C$5)*'수학 표준점수 테이블'!$H$10+C$5*'수학 표준점수 테이블'!$H$13+'수학 표준점수 테이블'!$H$16,0))</f>
        <v/>
      </c>
      <c r="D92" s="102" t="str">
        <f>IF(OR($B92-D$5&gt;74, $B92-D$5=73, $B92-D$5=1, $B92-D$5&lt;0),"",ROUND(($B92-D$5)*'수학 표준점수 테이블'!$H$10+D$5*'수학 표준점수 테이블'!$H$13+'수학 표준점수 테이블'!$H$16,0))</f>
        <v/>
      </c>
      <c r="E92" s="102" t="str">
        <f>IF(OR($B92-E$5&gt;74, $B92-E$5=73, $B92-E$5=1, $B92-E$5&lt;0),"",ROUND(($B92-E$5)*'수학 표준점수 테이블'!$H$10+E$5*'수학 표준점수 테이블'!$H$13+'수학 표준점수 테이블'!$H$16,0))</f>
        <v/>
      </c>
      <c r="F92" s="102" t="str">
        <f>IF(OR($B92-F$5&gt;74, $B92-F$5=73, $B92-F$5=1, $B92-F$5&lt;0),"",ROUND(($B92-F$5)*'수학 표준점수 테이블'!$H$10+F$5*'수학 표준점수 테이블'!$H$13+'수학 표준점수 테이블'!$H$16,0))</f>
        <v/>
      </c>
      <c r="G92" s="102" t="str">
        <f>IF(OR($B92-G$5&gt;74, $B92-G$5=73, $B92-G$5=1, $B92-G$5&lt;0),"",ROUND(($B92-G$5)*'수학 표준점수 테이블'!$H$10+G$5*'수학 표준점수 테이블'!$H$13+'수학 표준점수 테이블'!$H$16,0))</f>
        <v/>
      </c>
      <c r="H92" s="102" t="str">
        <f>IF(OR($B92-H$5&gt;74, $B92-H$5=73, $B92-H$5=1, $B92-H$5&lt;0),"",ROUND(($B92-H$5)*'수학 표준점수 테이블'!$H$10+H$5*'수학 표준점수 테이블'!$H$13+'수학 표준점수 테이블'!$H$16,0))</f>
        <v/>
      </c>
      <c r="I92" s="102" t="str">
        <f>IF(OR($B92-I$5&gt;74, $B92-I$5=73, $B92-I$5=1, $B92-I$5&lt;0),"",ROUND(($B92-I$5)*'수학 표준점수 테이블'!$H$10+I$5*'수학 표준점수 테이블'!$H$13+'수학 표준점수 테이블'!$H$16,0))</f>
        <v/>
      </c>
      <c r="J92" s="102" t="str">
        <f>IF(OR($B92-J$5&gt;74, $B92-J$5=73, $B92-J$5=1, $B92-J$5&lt;0),"",ROUND(($B92-J$5)*'수학 표준점수 테이블'!$H$10+J$5*'수학 표준점수 테이블'!$H$13+'수학 표준점수 테이블'!$H$16,0))</f>
        <v/>
      </c>
      <c r="K92" s="102" t="str">
        <f>IF(OR($B92-K$5&gt;74, $B92-K$5=73, $B92-K$5=1, $B92-K$5&lt;0),"",ROUND(($B92-K$5)*'수학 표준점수 테이블'!$H$10+K$5*'수학 표준점수 테이블'!$H$13+'수학 표준점수 테이블'!$H$16,0))</f>
        <v/>
      </c>
      <c r="L92" s="102" t="str">
        <f>IF(OR($B92-L$5&gt;74, $B92-L$5=73, $B92-L$5=1, $B92-L$5&lt;0),"",ROUND(($B92-L$5)*'수학 표준점수 테이블'!$H$10+L$5*'수학 표준점수 테이블'!$H$13+'수학 표준점수 테이블'!$H$16,0))</f>
        <v/>
      </c>
      <c r="M92" s="102" t="str">
        <f>IF(OR($B92-M$5&gt;74, $B92-M$5=73, $B92-M$5=1, $B92-M$5&lt;0),"",ROUND(($B92-M$5)*'수학 표준점수 테이블'!$H$10+M$5*'수학 표준점수 테이블'!$H$13+'수학 표준점수 테이블'!$H$16,0))</f>
        <v/>
      </c>
      <c r="N92" s="102">
        <f>IF(OR($B92-N$5&gt;74, $B92-N$5=73, $B92-N$5=1, $B92-N$5&lt;0),"",ROUND(($B92-N$5)*'수학 표준점수 테이블'!$H$10+N$5*'수학 표준점수 테이블'!$H$13+'수학 표준점수 테이블'!$H$16,0))</f>
        <v>77</v>
      </c>
      <c r="O92" s="102" t="str">
        <f>IF(OR($B92-O$5&gt;74, $B92-O$5=73, $B92-O$5=1, $B92-O$5&lt;0),"",ROUND(($B92-O$5)*'수학 표준점수 테이블'!$H$10+O$5*'수학 표준점수 테이블'!$H$13+'수학 표준점수 테이블'!$H$16,0))</f>
        <v/>
      </c>
      <c r="P92" s="102">
        <f>IF(OR($B92-P$5&gt;74, $B92-P$5=73, $B92-P$5=1, $B92-P$5&lt;0),"",ROUND(($B92-P$5)*'수학 표준점수 테이블'!$H$10+P$5*'수학 표준점수 테이블'!$H$13+'수학 표준점수 테이블'!$H$16,0))</f>
        <v>76</v>
      </c>
      <c r="Q92" s="102">
        <f>IF(OR($B92-Q$5&gt;74, $B92-Q$5=73, $B92-Q$5=1, $B92-Q$5&lt;0),"",ROUND(($B92-Q$5)*'수학 표준점수 테이블'!$H$10+Q$5*'수학 표준점수 테이블'!$H$13+'수학 표준점수 테이블'!$H$16,0))</f>
        <v>76</v>
      </c>
      <c r="R92" s="102">
        <f>IF(OR($B92-R$5&gt;74, $B92-R$5=73, $B92-R$5=1, $B92-R$5&lt;0),"",ROUND(($B92-R$5)*'수학 표준점수 테이블'!$H$10+R$5*'수학 표준점수 테이블'!$H$13+'수학 표준점수 테이블'!$H$16,0))</f>
        <v>76</v>
      </c>
      <c r="S92" s="102">
        <f>IF(OR($B92-S$5&gt;74, $B92-S$5=73, $B92-S$5=1, $B92-S$5&lt;0),"",ROUND(($B92-S$5)*'수학 표준점수 테이블'!$H$10+S$5*'수학 표준점수 테이블'!$H$13+'수학 표준점수 테이블'!$H$16,0))</f>
        <v>76</v>
      </c>
      <c r="T92" s="102">
        <f>IF(OR($B92-T$5&gt;74, $B92-T$5=73, $B92-T$5=1, $B92-T$5&lt;0),"",ROUND(($B92-T$5)*'수학 표준점수 테이블'!$H$10+T$5*'수학 표준점수 테이블'!$H$13+'수학 표준점수 테이블'!$H$16,0))</f>
        <v>76</v>
      </c>
      <c r="U92" s="102">
        <f>IF(OR($B92-U$5&gt;74, $B92-U$5=73, $B92-U$5=1, $B92-U$5&lt;0),"",ROUND(($B92-U$5)*'수학 표준점수 테이블'!$H$10+U$5*'수학 표준점수 테이블'!$H$13+'수학 표준점수 테이블'!$H$16,0))</f>
        <v>76</v>
      </c>
      <c r="V92" s="102">
        <f>IF(OR($B92-V$5&gt;74, $B92-V$5=73, $B92-V$5=1, $B92-V$5&lt;0),"",ROUND(($B92-V$5)*'수학 표준점수 테이블'!$H$10+V$5*'수학 표준점수 테이블'!$H$13+'수학 표준점수 테이블'!$H$16,0))</f>
        <v>76</v>
      </c>
      <c r="W92" s="102">
        <f>IF(OR($B92-W$5&gt;74, $B92-W$5=73, $B92-W$5=1, $B92-W$5&lt;0),"",ROUND(($B92-W$5)*'수학 표준점수 테이블'!$H$10+W$5*'수학 표준점수 테이블'!$H$13+'수학 표준점수 테이블'!$H$16,0))</f>
        <v>76</v>
      </c>
      <c r="X92" s="102">
        <f>IF(OR($B92-X$5&gt;74, $B92-X$5=73, $B92-X$5=1, $B92-X$5&lt;0),"",ROUND(($B92-X$5)*'수학 표준점수 테이블'!$H$10+X$5*'수학 표준점수 테이블'!$H$13+'수학 표준점수 테이블'!$H$16,0))</f>
        <v>76</v>
      </c>
      <c r="Y92" s="102">
        <f>IF(OR($B92-Y$5&gt;74, $B92-Y$5=73, $B92-Y$5=1, $B92-Y$5&lt;0),"",ROUND(($B92-Y$5)*'수학 표준점수 테이블'!$H$10+Y$5*'수학 표준점수 테이블'!$H$13+'수학 표준점수 테이블'!$H$16,0))</f>
        <v>76</v>
      </c>
      <c r="Z92" s="102">
        <f>IF(OR($B92-Z$5&gt;74, $B92-Z$5=73, $B92-Z$5=1, $B92-Z$5&lt;0),"",ROUND(($B92-Z$5)*'수학 표준점수 테이블'!$H$10+Z$5*'수학 표준점수 테이블'!$H$13+'수학 표준점수 테이블'!$H$16,0))</f>
        <v>76</v>
      </c>
      <c r="AA92" s="109">
        <f>IF(OR($B92-AA$5&gt;74, $B92-AA$5=73, $B92-AA$5=1, $B92-AA$5&lt;0),"",ROUND(($B92-AA$5)*'수학 표준점수 테이블'!$H$10+AA$5*'수학 표준점수 테이블'!$H$13+'수학 표준점수 테이블'!$H$16,0))</f>
        <v>75</v>
      </c>
      <c r="AB92" s="34"/>
      <c r="AC92" s="34">
        <f t="shared" si="10"/>
        <v>75</v>
      </c>
      <c r="AD92" s="34">
        <f t="shared" si="11"/>
        <v>77</v>
      </c>
      <c r="AE92" s="37" t="str">
        <f t="shared" si="12"/>
        <v>75 ~ 77</v>
      </c>
      <c r="AF92" s="37">
        <f t="shared" si="13"/>
        <v>7</v>
      </c>
      <c r="AG92" s="37">
        <f t="shared" si="13"/>
        <v>7</v>
      </c>
      <c r="AH92" s="37">
        <f t="shared" si="14"/>
        <v>7</v>
      </c>
      <c r="AI92" s="194" t="str">
        <f t="shared" si="9"/>
        <v>7등급</v>
      </c>
      <c r="AJ92" s="32" t="e">
        <f>IF(AC92=AD92,VLOOKUP(AE92,'인원 입력 기능'!$B$5:$F$102,6,0), VLOOKUP(AC92,'인원 입력 기능'!$B$5:$F$102,6,0)&amp;" ~ "&amp;VLOOKUP(AD92,'인원 입력 기능'!$B$5:$F$102,6,0))</f>
        <v>#REF!</v>
      </c>
    </row>
    <row r="93" spans="1:36">
      <c r="A93" s="16"/>
      <c r="B93" s="188">
        <v>13</v>
      </c>
      <c r="C93" s="114" t="str">
        <f>IF(OR($B93-C$5&gt;74, $B93-C$5=73, $B93-C$5=1, $B93-C$5&lt;0),"",ROUND(($B93-C$5)*'수학 표준점수 테이블'!$H$10+C$5*'수학 표준점수 테이블'!$H$13+'수학 표준점수 테이블'!$H$16,0))</f>
        <v/>
      </c>
      <c r="D93" s="102" t="str">
        <f>IF(OR($B93-D$5&gt;74, $B93-D$5=73, $B93-D$5=1, $B93-D$5&lt;0),"",ROUND(($B93-D$5)*'수학 표준점수 테이블'!$H$10+D$5*'수학 표준점수 테이블'!$H$13+'수학 표준점수 테이블'!$H$16,0))</f>
        <v/>
      </c>
      <c r="E93" s="102" t="str">
        <f>IF(OR($B93-E$5&gt;74, $B93-E$5=73, $B93-E$5=1, $B93-E$5&lt;0),"",ROUND(($B93-E$5)*'수학 표준점수 테이블'!$H$10+E$5*'수학 표준점수 테이블'!$H$13+'수학 표준점수 테이블'!$H$16,0))</f>
        <v/>
      </c>
      <c r="F93" s="102" t="str">
        <f>IF(OR($B93-F$5&gt;74, $B93-F$5=73, $B93-F$5=1, $B93-F$5&lt;0),"",ROUND(($B93-F$5)*'수학 표준점수 테이블'!$H$10+F$5*'수학 표준점수 테이블'!$H$13+'수학 표준점수 테이블'!$H$16,0))</f>
        <v/>
      </c>
      <c r="G93" s="102" t="str">
        <f>IF(OR($B93-G$5&gt;74, $B93-G$5=73, $B93-G$5=1, $B93-G$5&lt;0),"",ROUND(($B93-G$5)*'수학 표준점수 테이블'!$H$10+G$5*'수학 표준점수 테이블'!$H$13+'수학 표준점수 테이블'!$H$16,0))</f>
        <v/>
      </c>
      <c r="H93" s="102" t="str">
        <f>IF(OR($B93-H$5&gt;74, $B93-H$5=73, $B93-H$5=1, $B93-H$5&lt;0),"",ROUND(($B93-H$5)*'수학 표준점수 테이블'!$H$10+H$5*'수학 표준점수 테이블'!$H$13+'수학 표준점수 테이블'!$H$16,0))</f>
        <v/>
      </c>
      <c r="I93" s="102" t="str">
        <f>IF(OR($B93-I$5&gt;74, $B93-I$5=73, $B93-I$5=1, $B93-I$5&lt;0),"",ROUND(($B93-I$5)*'수학 표준점수 테이블'!$H$10+I$5*'수학 표준점수 테이블'!$H$13+'수학 표준점수 테이블'!$H$16,0))</f>
        <v/>
      </c>
      <c r="J93" s="102" t="str">
        <f>IF(OR($B93-J$5&gt;74, $B93-J$5=73, $B93-J$5=1, $B93-J$5&lt;0),"",ROUND(($B93-J$5)*'수학 표준점수 테이블'!$H$10+J$5*'수학 표준점수 테이블'!$H$13+'수학 표준점수 테이블'!$H$16,0))</f>
        <v/>
      </c>
      <c r="K93" s="102" t="str">
        <f>IF(OR($B93-K$5&gt;74, $B93-K$5=73, $B93-K$5=1, $B93-K$5&lt;0),"",ROUND(($B93-K$5)*'수학 표준점수 테이블'!$H$10+K$5*'수학 표준점수 테이블'!$H$13+'수학 표준점수 테이블'!$H$16,0))</f>
        <v/>
      </c>
      <c r="L93" s="102" t="str">
        <f>IF(OR($B93-L$5&gt;74, $B93-L$5=73, $B93-L$5=1, $B93-L$5&lt;0),"",ROUND(($B93-L$5)*'수학 표준점수 테이블'!$H$10+L$5*'수학 표준점수 테이블'!$H$13+'수학 표준점수 테이블'!$H$16,0))</f>
        <v/>
      </c>
      <c r="M93" s="102" t="str">
        <f>IF(OR($B93-M$5&gt;74, $B93-M$5=73, $B93-M$5=1, $B93-M$5&lt;0),"",ROUND(($B93-M$5)*'수학 표준점수 테이블'!$H$10+M$5*'수학 표준점수 테이블'!$H$13+'수학 표준점수 테이블'!$H$16,0))</f>
        <v/>
      </c>
      <c r="N93" s="102" t="str">
        <f>IF(OR($B93-N$5&gt;74, $B93-N$5=73, $B93-N$5=1, $B93-N$5&lt;0),"",ROUND(($B93-N$5)*'수학 표준점수 테이블'!$H$10+N$5*'수학 표준점수 테이블'!$H$13+'수학 표준점수 테이블'!$H$16,0))</f>
        <v/>
      </c>
      <c r="O93" s="102">
        <f>IF(OR($B93-O$5&gt;74, $B93-O$5=73, $B93-O$5=1, $B93-O$5&lt;0),"",ROUND(($B93-O$5)*'수학 표준점수 테이블'!$H$10+O$5*'수학 표준점수 테이블'!$H$13+'수학 표준점수 테이블'!$H$16,0))</f>
        <v>76</v>
      </c>
      <c r="P93" s="102" t="str">
        <f>IF(OR($B93-P$5&gt;74, $B93-P$5=73, $B93-P$5=1, $B93-P$5&lt;0),"",ROUND(($B93-P$5)*'수학 표준점수 테이블'!$H$10+P$5*'수학 표준점수 테이블'!$H$13+'수학 표준점수 테이블'!$H$16,0))</f>
        <v/>
      </c>
      <c r="Q93" s="102">
        <f>IF(OR($B93-Q$5&gt;74, $B93-Q$5=73, $B93-Q$5=1, $B93-Q$5&lt;0),"",ROUND(($B93-Q$5)*'수학 표준점수 테이블'!$H$10+Q$5*'수학 표준점수 테이블'!$H$13+'수학 표준점수 테이블'!$H$16,0))</f>
        <v>75</v>
      </c>
      <c r="R93" s="102">
        <f>IF(OR($B93-R$5&gt;74, $B93-R$5=73, $B93-R$5=1, $B93-R$5&lt;0),"",ROUND(($B93-R$5)*'수학 표준점수 테이블'!$H$10+R$5*'수학 표준점수 테이블'!$H$13+'수학 표준점수 테이블'!$H$16,0))</f>
        <v>75</v>
      </c>
      <c r="S93" s="102">
        <f>IF(OR($B93-S$5&gt;74, $B93-S$5=73, $B93-S$5=1, $B93-S$5&lt;0),"",ROUND(($B93-S$5)*'수학 표준점수 테이블'!$H$10+S$5*'수학 표준점수 테이블'!$H$13+'수학 표준점수 테이블'!$H$16,0))</f>
        <v>75</v>
      </c>
      <c r="T93" s="102">
        <f>IF(OR($B93-T$5&gt;74, $B93-T$5=73, $B93-T$5=1, $B93-T$5&lt;0),"",ROUND(($B93-T$5)*'수학 표준점수 테이블'!$H$10+T$5*'수학 표준점수 테이블'!$H$13+'수학 표준점수 테이블'!$H$16,0))</f>
        <v>75</v>
      </c>
      <c r="U93" s="102">
        <f>IF(OR($B93-U$5&gt;74, $B93-U$5=73, $B93-U$5=1, $B93-U$5&lt;0),"",ROUND(($B93-U$5)*'수학 표준점수 테이블'!$H$10+U$5*'수학 표준점수 테이블'!$H$13+'수학 표준점수 테이블'!$H$16,0))</f>
        <v>75</v>
      </c>
      <c r="V93" s="102">
        <f>IF(OR($B93-V$5&gt;74, $B93-V$5=73, $B93-V$5=1, $B93-V$5&lt;0),"",ROUND(($B93-V$5)*'수학 표준점수 테이블'!$H$10+V$5*'수학 표준점수 테이블'!$H$13+'수학 표준점수 테이블'!$H$16,0))</f>
        <v>75</v>
      </c>
      <c r="W93" s="102">
        <f>IF(OR($B93-W$5&gt;74, $B93-W$5=73, $B93-W$5=1, $B93-W$5&lt;0),"",ROUND(($B93-W$5)*'수학 표준점수 테이블'!$H$10+W$5*'수학 표준점수 테이블'!$H$13+'수학 표준점수 테이블'!$H$16,0))</f>
        <v>75</v>
      </c>
      <c r="X93" s="102">
        <f>IF(OR($B93-X$5&gt;74, $B93-X$5=73, $B93-X$5=1, $B93-X$5&lt;0),"",ROUND(($B93-X$5)*'수학 표준점수 테이블'!$H$10+X$5*'수학 표준점수 테이블'!$H$13+'수학 표준점수 테이블'!$H$16,0))</f>
        <v>75</v>
      </c>
      <c r="Y93" s="102">
        <f>IF(OR($B93-Y$5&gt;74, $B93-Y$5=73, $B93-Y$5=1, $B93-Y$5&lt;0),"",ROUND(($B93-Y$5)*'수학 표준점수 테이블'!$H$10+Y$5*'수학 표준점수 테이블'!$H$13+'수학 표준점수 테이블'!$H$16,0))</f>
        <v>75</v>
      </c>
      <c r="Z93" s="102">
        <f>IF(OR($B93-Z$5&gt;74, $B93-Z$5=73, $B93-Z$5=1, $B93-Z$5&lt;0),"",ROUND(($B93-Z$5)*'수학 표준점수 테이블'!$H$10+Z$5*'수학 표준점수 테이블'!$H$13+'수학 표준점수 테이블'!$H$16,0))</f>
        <v>75</v>
      </c>
      <c r="AA93" s="109">
        <f>IF(OR($B93-AA$5&gt;74, $B93-AA$5=73, $B93-AA$5=1, $B93-AA$5&lt;0),"",ROUND(($B93-AA$5)*'수학 표준점수 테이블'!$H$10+AA$5*'수학 표준점수 테이블'!$H$13+'수학 표준점수 테이블'!$H$16,0))</f>
        <v>75</v>
      </c>
      <c r="AB93" s="34"/>
      <c r="AC93" s="34">
        <f t="shared" si="10"/>
        <v>75</v>
      </c>
      <c r="AD93" s="34">
        <f t="shared" si="11"/>
        <v>76</v>
      </c>
      <c r="AE93" s="37" t="str">
        <f t="shared" si="12"/>
        <v>75 ~ 76</v>
      </c>
      <c r="AF93" s="37">
        <f t="shared" si="13"/>
        <v>7</v>
      </c>
      <c r="AG93" s="37">
        <f t="shared" si="13"/>
        <v>7</v>
      </c>
      <c r="AH93" s="37">
        <f t="shared" si="14"/>
        <v>7</v>
      </c>
      <c r="AI93" s="194" t="str">
        <f t="shared" si="9"/>
        <v>7등급</v>
      </c>
      <c r="AJ93" s="32" t="e">
        <f>IF(AC93=AD93,VLOOKUP(AE93,'인원 입력 기능'!$B$5:$F$102,6,0), VLOOKUP(AC93,'인원 입력 기능'!$B$5:$F$102,6,0)&amp;" ~ "&amp;VLOOKUP(AD93,'인원 입력 기능'!$B$5:$F$102,6,0))</f>
        <v>#REF!</v>
      </c>
    </row>
    <row r="94" spans="1:36">
      <c r="A94" s="16"/>
      <c r="B94" s="189">
        <v>12</v>
      </c>
      <c r="C94" s="115" t="str">
        <f>IF(OR($B94-C$5&gt;74, $B94-C$5=73, $B94-C$5=1, $B94-C$5&lt;0),"",ROUND(($B94-C$5)*'수학 표준점수 테이블'!$H$10+C$5*'수학 표준점수 테이블'!$H$13+'수학 표준점수 테이블'!$H$16,0))</f>
        <v/>
      </c>
      <c r="D94" s="103" t="str">
        <f>IF(OR($B94-D$5&gt;74, $B94-D$5=73, $B94-D$5=1, $B94-D$5&lt;0),"",ROUND(($B94-D$5)*'수학 표준점수 테이블'!$H$10+D$5*'수학 표준점수 테이블'!$H$13+'수학 표준점수 테이블'!$H$16,0))</f>
        <v/>
      </c>
      <c r="E94" s="103" t="str">
        <f>IF(OR($B94-E$5&gt;74, $B94-E$5=73, $B94-E$5=1, $B94-E$5&lt;0),"",ROUND(($B94-E$5)*'수학 표준점수 테이블'!$H$10+E$5*'수학 표준점수 테이블'!$H$13+'수학 표준점수 테이블'!$H$16,0))</f>
        <v/>
      </c>
      <c r="F94" s="103" t="str">
        <f>IF(OR($B94-F$5&gt;74, $B94-F$5=73, $B94-F$5=1, $B94-F$5&lt;0),"",ROUND(($B94-F$5)*'수학 표준점수 테이블'!$H$10+F$5*'수학 표준점수 테이블'!$H$13+'수학 표준점수 테이블'!$H$16,0))</f>
        <v/>
      </c>
      <c r="G94" s="103" t="str">
        <f>IF(OR($B94-G$5&gt;74, $B94-G$5=73, $B94-G$5=1, $B94-G$5&lt;0),"",ROUND(($B94-G$5)*'수학 표준점수 테이블'!$H$10+G$5*'수학 표준점수 테이블'!$H$13+'수학 표준점수 테이블'!$H$16,0))</f>
        <v/>
      </c>
      <c r="H94" s="103" t="str">
        <f>IF(OR($B94-H$5&gt;74, $B94-H$5=73, $B94-H$5=1, $B94-H$5&lt;0),"",ROUND(($B94-H$5)*'수학 표준점수 테이블'!$H$10+H$5*'수학 표준점수 테이블'!$H$13+'수학 표준점수 테이블'!$H$16,0))</f>
        <v/>
      </c>
      <c r="I94" s="103" t="str">
        <f>IF(OR($B94-I$5&gt;74, $B94-I$5=73, $B94-I$5=1, $B94-I$5&lt;0),"",ROUND(($B94-I$5)*'수학 표준점수 테이블'!$H$10+I$5*'수학 표준점수 테이블'!$H$13+'수학 표준점수 테이블'!$H$16,0))</f>
        <v/>
      </c>
      <c r="J94" s="103" t="str">
        <f>IF(OR($B94-J$5&gt;74, $B94-J$5=73, $B94-J$5=1, $B94-J$5&lt;0),"",ROUND(($B94-J$5)*'수학 표준점수 테이블'!$H$10+J$5*'수학 표준점수 테이블'!$H$13+'수학 표준점수 테이블'!$H$16,0))</f>
        <v/>
      </c>
      <c r="K94" s="103" t="str">
        <f>IF(OR($B94-K$5&gt;74, $B94-K$5=73, $B94-K$5=1, $B94-K$5&lt;0),"",ROUND(($B94-K$5)*'수학 표준점수 테이블'!$H$10+K$5*'수학 표준점수 테이블'!$H$13+'수학 표준점수 테이블'!$H$16,0))</f>
        <v/>
      </c>
      <c r="L94" s="103" t="str">
        <f>IF(OR($B94-L$5&gt;74, $B94-L$5=73, $B94-L$5=1, $B94-L$5&lt;0),"",ROUND(($B94-L$5)*'수학 표준점수 테이블'!$H$10+L$5*'수학 표준점수 테이블'!$H$13+'수학 표준점수 테이블'!$H$16,0))</f>
        <v/>
      </c>
      <c r="M94" s="103" t="str">
        <f>IF(OR($B94-M$5&gt;74, $B94-M$5=73, $B94-M$5=1, $B94-M$5&lt;0),"",ROUND(($B94-M$5)*'수학 표준점수 테이블'!$H$10+M$5*'수학 표준점수 테이블'!$H$13+'수학 표준점수 테이블'!$H$16,0))</f>
        <v/>
      </c>
      <c r="N94" s="103" t="str">
        <f>IF(OR($B94-N$5&gt;74, $B94-N$5=73, $B94-N$5=1, $B94-N$5&lt;0),"",ROUND(($B94-N$5)*'수학 표준점수 테이블'!$H$10+N$5*'수학 표준점수 테이블'!$H$13+'수학 표준점수 테이블'!$H$16,0))</f>
        <v/>
      </c>
      <c r="O94" s="103" t="str">
        <f>IF(OR($B94-O$5&gt;74, $B94-O$5=73, $B94-O$5=1, $B94-O$5&lt;0),"",ROUND(($B94-O$5)*'수학 표준점수 테이블'!$H$10+O$5*'수학 표준점수 테이블'!$H$13+'수학 표준점수 테이블'!$H$16,0))</f>
        <v/>
      </c>
      <c r="P94" s="103">
        <f>IF(OR($B94-P$5&gt;74, $B94-P$5=73, $B94-P$5=1, $B94-P$5&lt;0),"",ROUND(($B94-P$5)*'수학 표준점수 테이블'!$H$10+P$5*'수학 표준점수 테이블'!$H$13+'수학 표준점수 테이블'!$H$16,0))</f>
        <v>75</v>
      </c>
      <c r="Q94" s="103" t="str">
        <f>IF(OR($B94-Q$5&gt;74, $B94-Q$5=73, $B94-Q$5=1, $B94-Q$5&lt;0),"",ROUND(($B94-Q$5)*'수학 표준점수 테이블'!$H$10+Q$5*'수학 표준점수 테이블'!$H$13+'수학 표준점수 테이블'!$H$16,0))</f>
        <v/>
      </c>
      <c r="R94" s="103">
        <f>IF(OR($B94-R$5&gt;74, $B94-R$5=73, $B94-R$5=1, $B94-R$5&lt;0),"",ROUND(($B94-R$5)*'수학 표준점수 테이블'!$H$10+R$5*'수학 표준점수 테이블'!$H$13+'수학 표준점수 테이블'!$H$16,0))</f>
        <v>75</v>
      </c>
      <c r="S94" s="103">
        <f>IF(OR($B94-S$5&gt;74, $B94-S$5=73, $B94-S$5=1, $B94-S$5&lt;0),"",ROUND(($B94-S$5)*'수학 표준점수 테이블'!$H$10+S$5*'수학 표준점수 테이블'!$H$13+'수학 표준점수 테이블'!$H$16,0))</f>
        <v>75</v>
      </c>
      <c r="T94" s="103">
        <f>IF(OR($B94-T$5&gt;74, $B94-T$5=73, $B94-T$5=1, $B94-T$5&lt;0),"",ROUND(($B94-T$5)*'수학 표준점수 테이블'!$H$10+T$5*'수학 표준점수 테이블'!$H$13+'수학 표준점수 테이블'!$H$16,0))</f>
        <v>74</v>
      </c>
      <c r="U94" s="103">
        <f>IF(OR($B94-U$5&gt;74, $B94-U$5=73, $B94-U$5=1, $B94-U$5&lt;0),"",ROUND(($B94-U$5)*'수학 표준점수 테이블'!$H$10+U$5*'수학 표준점수 테이블'!$H$13+'수학 표준점수 테이블'!$H$16,0))</f>
        <v>74</v>
      </c>
      <c r="V94" s="103">
        <f>IF(OR($B94-V$5&gt;74, $B94-V$5=73, $B94-V$5=1, $B94-V$5&lt;0),"",ROUND(($B94-V$5)*'수학 표준점수 테이블'!$H$10+V$5*'수학 표준점수 테이블'!$H$13+'수학 표준점수 테이블'!$H$16,0))</f>
        <v>74</v>
      </c>
      <c r="W94" s="103">
        <f>IF(OR($B94-W$5&gt;74, $B94-W$5=73, $B94-W$5=1, $B94-W$5&lt;0),"",ROUND(($B94-W$5)*'수학 표준점수 테이블'!$H$10+W$5*'수학 표준점수 테이블'!$H$13+'수학 표준점수 테이블'!$H$16,0))</f>
        <v>74</v>
      </c>
      <c r="X94" s="103">
        <f>IF(OR($B94-X$5&gt;74, $B94-X$5=73, $B94-X$5=1, $B94-X$5&lt;0),"",ROUND(($B94-X$5)*'수학 표준점수 테이블'!$H$10+X$5*'수학 표준점수 테이블'!$H$13+'수학 표준점수 테이블'!$H$16,0))</f>
        <v>74</v>
      </c>
      <c r="Y94" s="103">
        <f>IF(OR($B94-Y$5&gt;74, $B94-Y$5=73, $B94-Y$5=1, $B94-Y$5&lt;0),"",ROUND(($B94-Y$5)*'수학 표준점수 테이블'!$H$10+Y$5*'수학 표준점수 테이블'!$H$13+'수학 표준점수 테이블'!$H$16,0))</f>
        <v>74</v>
      </c>
      <c r="Z94" s="103">
        <f>IF(OR($B94-Z$5&gt;74, $B94-Z$5=73, $B94-Z$5=1, $B94-Z$5&lt;0),"",ROUND(($B94-Z$5)*'수학 표준점수 테이블'!$H$10+Z$5*'수학 표준점수 테이블'!$H$13+'수학 표준점수 테이블'!$H$16,0))</f>
        <v>74</v>
      </c>
      <c r="AA94" s="110">
        <f>IF(OR($B94-AA$5&gt;74, $B94-AA$5=73, $B94-AA$5=1, $B94-AA$5&lt;0),"",ROUND(($B94-AA$5)*'수학 표준점수 테이블'!$H$10+AA$5*'수학 표준점수 테이블'!$H$13+'수학 표준점수 테이블'!$H$16,0))</f>
        <v>74</v>
      </c>
      <c r="AB94" s="34"/>
      <c r="AC94" s="34">
        <f t="shared" si="10"/>
        <v>74</v>
      </c>
      <c r="AD94" s="34">
        <f t="shared" si="11"/>
        <v>75</v>
      </c>
      <c r="AE94" s="37" t="str">
        <f t="shared" si="12"/>
        <v>74 ~ 75</v>
      </c>
      <c r="AF94" s="37">
        <f t="shared" si="13"/>
        <v>8</v>
      </c>
      <c r="AG94" s="37">
        <f t="shared" si="13"/>
        <v>7</v>
      </c>
      <c r="AH94" s="37" t="str">
        <f t="shared" si="14"/>
        <v>8 ~ 7</v>
      </c>
      <c r="AI94" s="194" t="str">
        <f t="shared" si="9"/>
        <v>조건부 7등급</v>
      </c>
      <c r="AJ94" s="32" t="e">
        <f>IF(AC94=AD94,VLOOKUP(AE94,'인원 입력 기능'!$B$5:$F$102,6,0), VLOOKUP(AC94,'인원 입력 기능'!$B$5:$F$102,6,0)&amp;" ~ "&amp;VLOOKUP(AD94,'인원 입력 기능'!$B$5:$F$102,6,0))</f>
        <v>#REF!</v>
      </c>
    </row>
    <row r="95" spans="1:36">
      <c r="A95" s="16"/>
      <c r="B95" s="189">
        <v>11</v>
      </c>
      <c r="C95" s="115" t="str">
        <f>IF(OR($B95-C$5&gt;74, $B95-C$5=73, $B95-C$5=1, $B95-C$5&lt;0),"",ROUND(($B95-C$5)*'수학 표준점수 테이블'!$H$10+C$5*'수학 표준점수 테이블'!$H$13+'수학 표준점수 테이블'!$H$16,0))</f>
        <v/>
      </c>
      <c r="D95" s="103" t="str">
        <f>IF(OR($B95-D$5&gt;74, $B95-D$5=73, $B95-D$5=1, $B95-D$5&lt;0),"",ROUND(($B95-D$5)*'수학 표준점수 테이블'!$H$10+D$5*'수학 표준점수 테이블'!$H$13+'수학 표준점수 테이블'!$H$16,0))</f>
        <v/>
      </c>
      <c r="E95" s="103" t="str">
        <f>IF(OR($B95-E$5&gt;74, $B95-E$5=73, $B95-E$5=1, $B95-E$5&lt;0),"",ROUND(($B95-E$5)*'수학 표준점수 테이블'!$H$10+E$5*'수학 표준점수 테이블'!$H$13+'수학 표준점수 테이블'!$H$16,0))</f>
        <v/>
      </c>
      <c r="F95" s="103" t="str">
        <f>IF(OR($B95-F$5&gt;74, $B95-F$5=73, $B95-F$5=1, $B95-F$5&lt;0),"",ROUND(($B95-F$5)*'수학 표준점수 테이블'!$H$10+F$5*'수학 표준점수 테이블'!$H$13+'수학 표준점수 테이블'!$H$16,0))</f>
        <v/>
      </c>
      <c r="G95" s="103" t="str">
        <f>IF(OR($B95-G$5&gt;74, $B95-G$5=73, $B95-G$5=1, $B95-G$5&lt;0),"",ROUND(($B95-G$5)*'수학 표준점수 테이블'!$H$10+G$5*'수학 표준점수 테이블'!$H$13+'수학 표준점수 테이블'!$H$16,0))</f>
        <v/>
      </c>
      <c r="H95" s="103" t="str">
        <f>IF(OR($B95-H$5&gt;74, $B95-H$5=73, $B95-H$5=1, $B95-H$5&lt;0),"",ROUND(($B95-H$5)*'수학 표준점수 테이블'!$H$10+H$5*'수학 표준점수 테이블'!$H$13+'수학 표준점수 테이블'!$H$16,0))</f>
        <v/>
      </c>
      <c r="I95" s="103" t="str">
        <f>IF(OR($B95-I$5&gt;74, $B95-I$5=73, $B95-I$5=1, $B95-I$5&lt;0),"",ROUND(($B95-I$5)*'수학 표준점수 테이블'!$H$10+I$5*'수학 표준점수 테이블'!$H$13+'수학 표준점수 테이블'!$H$16,0))</f>
        <v/>
      </c>
      <c r="J95" s="103" t="str">
        <f>IF(OR($B95-J$5&gt;74, $B95-J$5=73, $B95-J$5=1, $B95-J$5&lt;0),"",ROUND(($B95-J$5)*'수학 표준점수 테이블'!$H$10+J$5*'수학 표준점수 테이블'!$H$13+'수학 표준점수 테이블'!$H$16,0))</f>
        <v/>
      </c>
      <c r="K95" s="103" t="str">
        <f>IF(OR($B95-K$5&gt;74, $B95-K$5=73, $B95-K$5=1, $B95-K$5&lt;0),"",ROUND(($B95-K$5)*'수학 표준점수 테이블'!$H$10+K$5*'수학 표준점수 테이블'!$H$13+'수학 표준점수 테이블'!$H$16,0))</f>
        <v/>
      </c>
      <c r="L95" s="103" t="str">
        <f>IF(OR($B95-L$5&gt;74, $B95-L$5=73, $B95-L$5=1, $B95-L$5&lt;0),"",ROUND(($B95-L$5)*'수학 표준점수 테이블'!$H$10+L$5*'수학 표준점수 테이블'!$H$13+'수학 표준점수 테이블'!$H$16,0))</f>
        <v/>
      </c>
      <c r="M95" s="103" t="str">
        <f>IF(OR($B95-M$5&gt;74, $B95-M$5=73, $B95-M$5=1, $B95-M$5&lt;0),"",ROUND(($B95-M$5)*'수학 표준점수 테이블'!$H$10+M$5*'수학 표준점수 테이블'!$H$13+'수학 표준점수 테이블'!$H$16,0))</f>
        <v/>
      </c>
      <c r="N95" s="103" t="str">
        <f>IF(OR($B95-N$5&gt;74, $B95-N$5=73, $B95-N$5=1, $B95-N$5&lt;0),"",ROUND(($B95-N$5)*'수학 표준점수 테이블'!$H$10+N$5*'수학 표준점수 테이블'!$H$13+'수학 표준점수 테이블'!$H$16,0))</f>
        <v/>
      </c>
      <c r="O95" s="103" t="str">
        <f>IF(OR($B95-O$5&gt;74, $B95-O$5=73, $B95-O$5=1, $B95-O$5&lt;0),"",ROUND(($B95-O$5)*'수학 표준점수 테이블'!$H$10+O$5*'수학 표준점수 테이블'!$H$13+'수학 표준점수 테이블'!$H$16,0))</f>
        <v/>
      </c>
      <c r="P95" s="103" t="str">
        <f>IF(OR($B95-P$5&gt;74, $B95-P$5=73, $B95-P$5=1, $B95-P$5&lt;0),"",ROUND(($B95-P$5)*'수학 표준점수 테이블'!$H$10+P$5*'수학 표준점수 테이블'!$H$13+'수학 표준점수 테이블'!$H$16,0))</f>
        <v/>
      </c>
      <c r="Q95" s="103">
        <f>IF(OR($B95-Q$5&gt;74, $B95-Q$5=73, $B95-Q$5=1, $B95-Q$5&lt;0),"",ROUND(($B95-Q$5)*'수학 표준점수 테이블'!$H$10+Q$5*'수학 표준점수 테이블'!$H$13+'수학 표준점수 테이블'!$H$16,0))</f>
        <v>74</v>
      </c>
      <c r="R95" s="103" t="str">
        <f>IF(OR($B95-R$5&gt;74, $B95-R$5=73, $B95-R$5=1, $B95-R$5&lt;0),"",ROUND(($B95-R$5)*'수학 표준점수 테이블'!$H$10+R$5*'수학 표준점수 테이블'!$H$13+'수학 표준점수 테이블'!$H$16,0))</f>
        <v/>
      </c>
      <c r="S95" s="103">
        <f>IF(OR($B95-S$5&gt;74, $B95-S$5=73, $B95-S$5=1, $B95-S$5&lt;0),"",ROUND(($B95-S$5)*'수학 표준점수 테이블'!$H$10+S$5*'수학 표준점수 테이블'!$H$13+'수학 표준점수 테이블'!$H$16,0))</f>
        <v>74</v>
      </c>
      <c r="T95" s="103">
        <f>IF(OR($B95-T$5&gt;74, $B95-T$5=73, $B95-T$5=1, $B95-T$5&lt;0),"",ROUND(($B95-T$5)*'수학 표준점수 테이블'!$H$10+T$5*'수학 표준점수 테이블'!$H$13+'수학 표준점수 테이블'!$H$16,0))</f>
        <v>74</v>
      </c>
      <c r="U95" s="103">
        <f>IF(OR($B95-U$5&gt;74, $B95-U$5=73, $B95-U$5=1, $B95-U$5&lt;0),"",ROUND(($B95-U$5)*'수학 표준점수 테이블'!$H$10+U$5*'수학 표준점수 테이블'!$H$13+'수학 표준점수 테이블'!$H$16,0))</f>
        <v>74</v>
      </c>
      <c r="V95" s="103">
        <f>IF(OR($B95-V$5&gt;74, $B95-V$5=73, $B95-V$5=1, $B95-V$5&lt;0),"",ROUND(($B95-V$5)*'수학 표준점수 테이블'!$H$10+V$5*'수학 표준점수 테이블'!$H$13+'수학 표준점수 테이블'!$H$16,0))</f>
        <v>73</v>
      </c>
      <c r="W95" s="103">
        <f>IF(OR($B95-W$5&gt;74, $B95-W$5=73, $B95-W$5=1, $B95-W$5&lt;0),"",ROUND(($B95-W$5)*'수학 표준점수 테이블'!$H$10+W$5*'수학 표준점수 테이블'!$H$13+'수학 표준점수 테이블'!$H$16,0))</f>
        <v>73</v>
      </c>
      <c r="X95" s="103">
        <f>IF(OR($B95-X$5&gt;74, $B95-X$5=73, $B95-X$5=1, $B95-X$5&lt;0),"",ROUND(($B95-X$5)*'수학 표준점수 테이블'!$H$10+X$5*'수학 표준점수 테이블'!$H$13+'수학 표준점수 테이블'!$H$16,0))</f>
        <v>73</v>
      </c>
      <c r="Y95" s="103">
        <f>IF(OR($B95-Y$5&gt;74, $B95-Y$5=73, $B95-Y$5=1, $B95-Y$5&lt;0),"",ROUND(($B95-Y$5)*'수학 표준점수 테이블'!$H$10+Y$5*'수학 표준점수 테이블'!$H$13+'수학 표준점수 테이블'!$H$16,0))</f>
        <v>73</v>
      </c>
      <c r="Z95" s="103">
        <f>IF(OR($B95-Z$5&gt;74, $B95-Z$5=73, $B95-Z$5=1, $B95-Z$5&lt;0),"",ROUND(($B95-Z$5)*'수학 표준점수 테이블'!$H$10+Z$5*'수학 표준점수 테이블'!$H$13+'수학 표준점수 테이블'!$H$16,0))</f>
        <v>73</v>
      </c>
      <c r="AA95" s="110">
        <f>IF(OR($B95-AA$5&gt;74, $B95-AA$5=73, $B95-AA$5=1, $B95-AA$5&lt;0),"",ROUND(($B95-AA$5)*'수학 표준점수 테이블'!$H$10+AA$5*'수학 표준점수 테이블'!$H$13+'수학 표준점수 테이블'!$H$16,0))</f>
        <v>73</v>
      </c>
      <c r="AB95" s="34"/>
      <c r="AC95" s="34">
        <f t="shared" si="10"/>
        <v>73</v>
      </c>
      <c r="AD95" s="34">
        <f t="shared" si="11"/>
        <v>74</v>
      </c>
      <c r="AE95" s="37" t="str">
        <f t="shared" si="12"/>
        <v>73 ~ 74</v>
      </c>
      <c r="AF95" s="37">
        <f t="shared" si="13"/>
        <v>8</v>
      </c>
      <c r="AG95" s="37">
        <f t="shared" si="13"/>
        <v>8</v>
      </c>
      <c r="AH95" s="37">
        <f t="shared" si="14"/>
        <v>8</v>
      </c>
      <c r="AI95" s="194" t="str">
        <f t="shared" si="9"/>
        <v>8등급</v>
      </c>
      <c r="AJ95" s="32" t="e">
        <f>IF(AC95=AD95,VLOOKUP(AE95,'인원 입력 기능'!$B$5:$F$102,6,0), VLOOKUP(AC95,'인원 입력 기능'!$B$5:$F$102,6,0)&amp;" ~ "&amp;VLOOKUP(AD95,'인원 입력 기능'!$B$5:$F$102,6,0))</f>
        <v>#REF!</v>
      </c>
    </row>
    <row r="96" spans="1:36">
      <c r="A96" s="16"/>
      <c r="B96" s="189">
        <v>10</v>
      </c>
      <c r="C96" s="115" t="str">
        <f>IF(OR($B96-C$5&gt;74, $B96-C$5=73, $B96-C$5=1, $B96-C$5&lt;0),"",ROUND(($B96-C$5)*'수학 표준점수 테이블'!$H$10+C$5*'수학 표준점수 테이블'!$H$13+'수학 표준점수 테이블'!$H$16,0))</f>
        <v/>
      </c>
      <c r="D96" s="103" t="str">
        <f>IF(OR($B96-D$5&gt;74, $B96-D$5=73, $B96-D$5=1, $B96-D$5&lt;0),"",ROUND(($B96-D$5)*'수학 표준점수 테이블'!$H$10+D$5*'수학 표준점수 테이블'!$H$13+'수학 표준점수 테이블'!$H$16,0))</f>
        <v/>
      </c>
      <c r="E96" s="103" t="str">
        <f>IF(OR($B96-E$5&gt;74, $B96-E$5=73, $B96-E$5=1, $B96-E$5&lt;0),"",ROUND(($B96-E$5)*'수학 표준점수 테이블'!$H$10+E$5*'수학 표준점수 테이블'!$H$13+'수학 표준점수 테이블'!$H$16,0))</f>
        <v/>
      </c>
      <c r="F96" s="103" t="str">
        <f>IF(OR($B96-F$5&gt;74, $B96-F$5=73, $B96-F$5=1, $B96-F$5&lt;0),"",ROUND(($B96-F$5)*'수학 표준점수 테이블'!$H$10+F$5*'수학 표준점수 테이블'!$H$13+'수학 표준점수 테이블'!$H$16,0))</f>
        <v/>
      </c>
      <c r="G96" s="103" t="str">
        <f>IF(OR($B96-G$5&gt;74, $B96-G$5=73, $B96-G$5=1, $B96-G$5&lt;0),"",ROUND(($B96-G$5)*'수학 표준점수 테이블'!$H$10+G$5*'수학 표준점수 테이블'!$H$13+'수학 표준점수 테이블'!$H$16,0))</f>
        <v/>
      </c>
      <c r="H96" s="103" t="str">
        <f>IF(OR($B96-H$5&gt;74, $B96-H$5=73, $B96-H$5=1, $B96-H$5&lt;0),"",ROUND(($B96-H$5)*'수학 표준점수 테이블'!$H$10+H$5*'수학 표준점수 테이블'!$H$13+'수학 표준점수 테이블'!$H$16,0))</f>
        <v/>
      </c>
      <c r="I96" s="103" t="str">
        <f>IF(OR($B96-I$5&gt;74, $B96-I$5=73, $B96-I$5=1, $B96-I$5&lt;0),"",ROUND(($B96-I$5)*'수학 표준점수 테이블'!$H$10+I$5*'수학 표준점수 테이블'!$H$13+'수학 표준점수 테이블'!$H$16,0))</f>
        <v/>
      </c>
      <c r="J96" s="103" t="str">
        <f>IF(OR($B96-J$5&gt;74, $B96-J$5=73, $B96-J$5=1, $B96-J$5&lt;0),"",ROUND(($B96-J$5)*'수학 표준점수 테이블'!$H$10+J$5*'수학 표준점수 테이블'!$H$13+'수학 표준점수 테이블'!$H$16,0))</f>
        <v/>
      </c>
      <c r="K96" s="103" t="str">
        <f>IF(OR($B96-K$5&gt;74, $B96-K$5=73, $B96-K$5=1, $B96-K$5&lt;0),"",ROUND(($B96-K$5)*'수학 표준점수 테이블'!$H$10+K$5*'수학 표준점수 테이블'!$H$13+'수학 표준점수 테이블'!$H$16,0))</f>
        <v/>
      </c>
      <c r="L96" s="103" t="str">
        <f>IF(OR($B96-L$5&gt;74, $B96-L$5=73, $B96-L$5=1, $B96-L$5&lt;0),"",ROUND(($B96-L$5)*'수학 표준점수 테이블'!$H$10+L$5*'수학 표준점수 테이블'!$H$13+'수학 표준점수 테이블'!$H$16,0))</f>
        <v/>
      </c>
      <c r="M96" s="103" t="str">
        <f>IF(OR($B96-M$5&gt;74, $B96-M$5=73, $B96-M$5=1, $B96-M$5&lt;0),"",ROUND(($B96-M$5)*'수학 표준점수 테이블'!$H$10+M$5*'수학 표준점수 테이블'!$H$13+'수학 표준점수 테이블'!$H$16,0))</f>
        <v/>
      </c>
      <c r="N96" s="103" t="str">
        <f>IF(OR($B96-N$5&gt;74, $B96-N$5=73, $B96-N$5=1, $B96-N$5&lt;0),"",ROUND(($B96-N$5)*'수학 표준점수 테이블'!$H$10+N$5*'수학 표준점수 테이블'!$H$13+'수학 표준점수 테이블'!$H$16,0))</f>
        <v/>
      </c>
      <c r="O96" s="103" t="str">
        <f>IF(OR($B96-O$5&gt;74, $B96-O$5=73, $B96-O$5=1, $B96-O$5&lt;0),"",ROUND(($B96-O$5)*'수학 표준점수 테이블'!$H$10+O$5*'수학 표준점수 테이블'!$H$13+'수학 표준점수 테이블'!$H$16,0))</f>
        <v/>
      </c>
      <c r="P96" s="103" t="str">
        <f>IF(OR($B96-P$5&gt;74, $B96-P$5=73, $B96-P$5=1, $B96-P$5&lt;0),"",ROUND(($B96-P$5)*'수학 표준점수 테이블'!$H$10+P$5*'수학 표준점수 테이블'!$H$13+'수학 표준점수 테이블'!$H$16,0))</f>
        <v/>
      </c>
      <c r="Q96" s="103" t="str">
        <f>IF(OR($B96-Q$5&gt;74, $B96-Q$5=73, $B96-Q$5=1, $B96-Q$5&lt;0),"",ROUND(($B96-Q$5)*'수학 표준점수 테이블'!$H$10+Q$5*'수학 표준점수 테이블'!$H$13+'수학 표준점수 테이블'!$H$16,0))</f>
        <v/>
      </c>
      <c r="R96" s="103">
        <f>IF(OR($B96-R$5&gt;74, $B96-R$5=73, $B96-R$5=1, $B96-R$5&lt;0),"",ROUND(($B96-R$5)*'수학 표준점수 테이블'!$H$10+R$5*'수학 표준점수 테이블'!$H$13+'수학 표준점수 테이블'!$H$16,0))</f>
        <v>73</v>
      </c>
      <c r="S96" s="103" t="str">
        <f>IF(OR($B96-S$5&gt;74, $B96-S$5=73, $B96-S$5=1, $B96-S$5&lt;0),"",ROUND(($B96-S$5)*'수학 표준점수 테이블'!$H$10+S$5*'수학 표준점수 테이블'!$H$13+'수학 표준점수 테이블'!$H$16,0))</f>
        <v/>
      </c>
      <c r="T96" s="103">
        <f>IF(OR($B96-T$5&gt;74, $B96-T$5=73, $B96-T$5=1, $B96-T$5&lt;0),"",ROUND(($B96-T$5)*'수학 표준점수 테이블'!$H$10+T$5*'수학 표준점수 테이블'!$H$13+'수학 표준점수 테이블'!$H$16,0))</f>
        <v>73</v>
      </c>
      <c r="U96" s="103">
        <f>IF(OR($B96-U$5&gt;74, $B96-U$5=73, $B96-U$5=1, $B96-U$5&lt;0),"",ROUND(($B96-U$5)*'수학 표준점수 테이블'!$H$10+U$5*'수학 표준점수 테이블'!$H$13+'수학 표준점수 테이블'!$H$16,0))</f>
        <v>73</v>
      </c>
      <c r="V96" s="103">
        <f>IF(OR($B96-V$5&gt;74, $B96-V$5=73, $B96-V$5=1, $B96-V$5&lt;0),"",ROUND(($B96-V$5)*'수학 표준점수 테이블'!$H$10+V$5*'수학 표준점수 테이블'!$H$13+'수학 표준점수 테이블'!$H$16,0))</f>
        <v>73</v>
      </c>
      <c r="W96" s="103">
        <f>IF(OR($B96-W$5&gt;74, $B96-W$5=73, $B96-W$5=1, $B96-W$5&lt;0),"",ROUND(($B96-W$5)*'수학 표준점수 테이블'!$H$10+W$5*'수학 표준점수 테이블'!$H$13+'수학 표준점수 테이블'!$H$16,0))</f>
        <v>73</v>
      </c>
      <c r="X96" s="103">
        <f>IF(OR($B96-X$5&gt;74, $B96-X$5=73, $B96-X$5=1, $B96-X$5&lt;0),"",ROUND(($B96-X$5)*'수학 표준점수 테이블'!$H$10+X$5*'수학 표준점수 테이블'!$H$13+'수학 표준점수 테이블'!$H$16,0))</f>
        <v>72</v>
      </c>
      <c r="Y96" s="103">
        <f>IF(OR($B96-Y$5&gt;74, $B96-Y$5=73, $B96-Y$5=1, $B96-Y$5&lt;0),"",ROUND(($B96-Y$5)*'수학 표준점수 테이블'!$H$10+Y$5*'수학 표준점수 테이블'!$H$13+'수학 표준점수 테이블'!$H$16,0))</f>
        <v>72</v>
      </c>
      <c r="Z96" s="103">
        <f>IF(OR($B96-Z$5&gt;74, $B96-Z$5=73, $B96-Z$5=1, $B96-Z$5&lt;0),"",ROUND(($B96-Z$5)*'수학 표준점수 테이블'!$H$10+Z$5*'수학 표준점수 테이블'!$H$13+'수학 표준점수 테이블'!$H$16,0))</f>
        <v>72</v>
      </c>
      <c r="AA96" s="110">
        <f>IF(OR($B96-AA$5&gt;74, $B96-AA$5=73, $B96-AA$5=1, $B96-AA$5&lt;0),"",ROUND(($B96-AA$5)*'수학 표준점수 테이블'!$H$10+AA$5*'수학 표준점수 테이블'!$H$13+'수학 표준점수 테이블'!$H$16,0))</f>
        <v>72</v>
      </c>
      <c r="AB96" s="34"/>
      <c r="AC96" s="34">
        <f t="shared" si="10"/>
        <v>72</v>
      </c>
      <c r="AD96" s="34">
        <f t="shared" si="11"/>
        <v>73</v>
      </c>
      <c r="AE96" s="37" t="str">
        <f t="shared" si="12"/>
        <v>72 ~ 73</v>
      </c>
      <c r="AF96" s="37">
        <f t="shared" si="13"/>
        <v>8</v>
      </c>
      <c r="AG96" s="37">
        <f t="shared" si="13"/>
        <v>8</v>
      </c>
      <c r="AH96" s="37">
        <f t="shared" si="14"/>
        <v>8</v>
      </c>
      <c r="AI96" s="194" t="str">
        <f t="shared" si="9"/>
        <v>8등급</v>
      </c>
      <c r="AJ96" s="32" t="e">
        <f>IF(AC96=AD96,VLOOKUP(AE96,'인원 입력 기능'!$B$5:$F$102,6,0), VLOOKUP(AC96,'인원 입력 기능'!$B$5:$F$102,6,0)&amp;" ~ "&amp;VLOOKUP(AD96,'인원 입력 기능'!$B$5:$F$102,6,0))</f>
        <v>#REF!</v>
      </c>
    </row>
    <row r="97" spans="1:36">
      <c r="A97" s="16"/>
      <c r="B97" s="189">
        <v>9</v>
      </c>
      <c r="C97" s="115" t="str">
        <f>IF(OR($B97-C$5&gt;74, $B97-C$5=73, $B97-C$5=1, $B97-C$5&lt;0),"",ROUND(($B97-C$5)*'수학 표준점수 테이블'!$H$10+C$5*'수학 표준점수 테이블'!$H$13+'수학 표준점수 테이블'!$H$16,0))</f>
        <v/>
      </c>
      <c r="D97" s="103" t="str">
        <f>IF(OR($B97-D$5&gt;74, $B97-D$5=73, $B97-D$5=1, $B97-D$5&lt;0),"",ROUND(($B97-D$5)*'수학 표준점수 테이블'!$H$10+D$5*'수학 표준점수 테이블'!$H$13+'수학 표준점수 테이블'!$H$16,0))</f>
        <v/>
      </c>
      <c r="E97" s="103" t="str">
        <f>IF(OR($B97-E$5&gt;74, $B97-E$5=73, $B97-E$5=1, $B97-E$5&lt;0),"",ROUND(($B97-E$5)*'수학 표준점수 테이블'!$H$10+E$5*'수학 표준점수 테이블'!$H$13+'수학 표준점수 테이블'!$H$16,0))</f>
        <v/>
      </c>
      <c r="F97" s="103" t="str">
        <f>IF(OR($B97-F$5&gt;74, $B97-F$5=73, $B97-F$5=1, $B97-F$5&lt;0),"",ROUND(($B97-F$5)*'수학 표준점수 테이블'!$H$10+F$5*'수학 표준점수 테이블'!$H$13+'수학 표준점수 테이블'!$H$16,0))</f>
        <v/>
      </c>
      <c r="G97" s="103" t="str">
        <f>IF(OR($B97-G$5&gt;74, $B97-G$5=73, $B97-G$5=1, $B97-G$5&lt;0),"",ROUND(($B97-G$5)*'수학 표준점수 테이블'!$H$10+G$5*'수학 표준점수 테이블'!$H$13+'수학 표준점수 테이블'!$H$16,0))</f>
        <v/>
      </c>
      <c r="H97" s="103" t="str">
        <f>IF(OR($B97-H$5&gt;74, $B97-H$5=73, $B97-H$5=1, $B97-H$5&lt;0),"",ROUND(($B97-H$5)*'수학 표준점수 테이블'!$H$10+H$5*'수학 표준점수 테이블'!$H$13+'수학 표준점수 테이블'!$H$16,0))</f>
        <v/>
      </c>
      <c r="I97" s="103" t="str">
        <f>IF(OR($B97-I$5&gt;74, $B97-I$5=73, $B97-I$5=1, $B97-I$5&lt;0),"",ROUND(($B97-I$5)*'수학 표준점수 테이블'!$H$10+I$5*'수학 표준점수 테이블'!$H$13+'수학 표준점수 테이블'!$H$16,0))</f>
        <v/>
      </c>
      <c r="J97" s="103" t="str">
        <f>IF(OR($B97-J$5&gt;74, $B97-J$5=73, $B97-J$5=1, $B97-J$5&lt;0),"",ROUND(($B97-J$5)*'수학 표준점수 테이블'!$H$10+J$5*'수학 표준점수 테이블'!$H$13+'수학 표준점수 테이블'!$H$16,0))</f>
        <v/>
      </c>
      <c r="K97" s="103" t="str">
        <f>IF(OR($B97-K$5&gt;74, $B97-K$5=73, $B97-K$5=1, $B97-K$5&lt;0),"",ROUND(($B97-K$5)*'수학 표준점수 테이블'!$H$10+K$5*'수학 표준점수 테이블'!$H$13+'수학 표준점수 테이블'!$H$16,0))</f>
        <v/>
      </c>
      <c r="L97" s="103" t="str">
        <f>IF(OR($B97-L$5&gt;74, $B97-L$5=73, $B97-L$5=1, $B97-L$5&lt;0),"",ROUND(($B97-L$5)*'수학 표준점수 테이블'!$H$10+L$5*'수학 표준점수 테이블'!$H$13+'수학 표준점수 테이블'!$H$16,0))</f>
        <v/>
      </c>
      <c r="M97" s="103" t="str">
        <f>IF(OR($B97-M$5&gt;74, $B97-M$5=73, $B97-M$5=1, $B97-M$5&lt;0),"",ROUND(($B97-M$5)*'수학 표준점수 테이블'!$H$10+M$5*'수학 표준점수 테이블'!$H$13+'수학 표준점수 테이블'!$H$16,0))</f>
        <v/>
      </c>
      <c r="N97" s="103" t="str">
        <f>IF(OR($B97-N$5&gt;74, $B97-N$5=73, $B97-N$5=1, $B97-N$5&lt;0),"",ROUND(($B97-N$5)*'수학 표준점수 테이블'!$H$10+N$5*'수학 표준점수 테이블'!$H$13+'수학 표준점수 테이블'!$H$16,0))</f>
        <v/>
      </c>
      <c r="O97" s="103" t="str">
        <f>IF(OR($B97-O$5&gt;74, $B97-O$5=73, $B97-O$5=1, $B97-O$5&lt;0),"",ROUND(($B97-O$5)*'수학 표준점수 테이블'!$H$10+O$5*'수학 표준점수 테이블'!$H$13+'수학 표준점수 테이블'!$H$16,0))</f>
        <v/>
      </c>
      <c r="P97" s="103" t="str">
        <f>IF(OR($B97-P$5&gt;74, $B97-P$5=73, $B97-P$5=1, $B97-P$5&lt;0),"",ROUND(($B97-P$5)*'수학 표준점수 테이블'!$H$10+P$5*'수학 표준점수 테이블'!$H$13+'수학 표준점수 테이블'!$H$16,0))</f>
        <v/>
      </c>
      <c r="Q97" s="103" t="str">
        <f>IF(OR($B97-Q$5&gt;74, $B97-Q$5=73, $B97-Q$5=1, $B97-Q$5&lt;0),"",ROUND(($B97-Q$5)*'수학 표준점수 테이블'!$H$10+Q$5*'수학 표준점수 테이블'!$H$13+'수학 표준점수 테이블'!$H$16,0))</f>
        <v/>
      </c>
      <c r="R97" s="103" t="str">
        <f>IF(OR($B97-R$5&gt;74, $B97-R$5=73, $B97-R$5=1, $B97-R$5&lt;0),"",ROUND(($B97-R$5)*'수학 표준점수 테이블'!$H$10+R$5*'수학 표준점수 테이블'!$H$13+'수학 표준점수 테이블'!$H$16,0))</f>
        <v/>
      </c>
      <c r="S97" s="103">
        <f>IF(OR($B97-S$5&gt;74, $B97-S$5=73, $B97-S$5=1, $B97-S$5&lt;0),"",ROUND(($B97-S$5)*'수학 표준점수 테이블'!$H$10+S$5*'수학 표준점수 테이블'!$H$13+'수학 표준점수 테이블'!$H$16,0))</f>
        <v>72</v>
      </c>
      <c r="T97" s="103" t="str">
        <f>IF(OR($B97-T$5&gt;74, $B97-T$5=73, $B97-T$5=1, $B97-T$5&lt;0),"",ROUND(($B97-T$5)*'수학 표준점수 테이블'!$H$10+T$5*'수학 표준점수 테이블'!$H$13+'수학 표준점수 테이블'!$H$16,0))</f>
        <v/>
      </c>
      <c r="U97" s="103">
        <f>IF(OR($B97-U$5&gt;74, $B97-U$5=73, $B97-U$5=1, $B97-U$5&lt;0),"",ROUND(($B97-U$5)*'수학 표준점수 테이블'!$H$10+U$5*'수학 표준점수 테이블'!$H$13+'수학 표준점수 테이블'!$H$16,0))</f>
        <v>72</v>
      </c>
      <c r="V97" s="103">
        <f>IF(OR($B97-V$5&gt;74, $B97-V$5=73, $B97-V$5=1, $B97-V$5&lt;0),"",ROUND(($B97-V$5)*'수학 표준점수 테이블'!$H$10+V$5*'수학 표준점수 테이블'!$H$13+'수학 표준점수 테이블'!$H$16,0))</f>
        <v>72</v>
      </c>
      <c r="W97" s="103">
        <f>IF(OR($B97-W$5&gt;74, $B97-W$5=73, $B97-W$5=1, $B97-W$5&lt;0),"",ROUND(($B97-W$5)*'수학 표준점수 테이블'!$H$10+W$5*'수학 표준점수 테이블'!$H$13+'수학 표준점수 테이블'!$H$16,0))</f>
        <v>72</v>
      </c>
      <c r="X97" s="103">
        <f>IF(OR($B97-X$5&gt;74, $B97-X$5=73, $B97-X$5=1, $B97-X$5&lt;0),"",ROUND(($B97-X$5)*'수학 표준점수 테이블'!$H$10+X$5*'수학 표준점수 테이블'!$H$13+'수학 표준점수 테이블'!$H$16,0))</f>
        <v>72</v>
      </c>
      <c r="Y97" s="103">
        <f>IF(OR($B97-Y$5&gt;74, $B97-Y$5=73, $B97-Y$5=1, $B97-Y$5&lt;0),"",ROUND(($B97-Y$5)*'수학 표준점수 테이블'!$H$10+Y$5*'수학 표준점수 테이블'!$H$13+'수학 표준점수 테이블'!$H$16,0))</f>
        <v>72</v>
      </c>
      <c r="Z97" s="103">
        <f>IF(OR($B97-Z$5&gt;74, $B97-Z$5=73, $B97-Z$5=1, $B97-Z$5&lt;0),"",ROUND(($B97-Z$5)*'수학 표준점수 테이블'!$H$10+Z$5*'수학 표준점수 테이블'!$H$13+'수학 표준점수 테이블'!$H$16,0))</f>
        <v>71</v>
      </c>
      <c r="AA97" s="110">
        <f>IF(OR($B97-AA$5&gt;74, $B97-AA$5=73, $B97-AA$5=1, $B97-AA$5&lt;0),"",ROUND(($B97-AA$5)*'수학 표준점수 테이블'!$H$10+AA$5*'수학 표준점수 테이블'!$H$13+'수학 표준점수 테이블'!$H$16,0))</f>
        <v>71</v>
      </c>
      <c r="AB97" s="34"/>
      <c r="AC97" s="34">
        <f t="shared" si="10"/>
        <v>71</v>
      </c>
      <c r="AD97" s="34">
        <f t="shared" si="11"/>
        <v>72</v>
      </c>
      <c r="AE97" s="37" t="str">
        <f t="shared" si="12"/>
        <v>71 ~ 72</v>
      </c>
      <c r="AF97" s="37">
        <f t="shared" si="13"/>
        <v>9</v>
      </c>
      <c r="AG97" s="37">
        <f t="shared" si="13"/>
        <v>8</v>
      </c>
      <c r="AH97" s="37" t="str">
        <f t="shared" si="14"/>
        <v>9 ~ 8</v>
      </c>
      <c r="AI97" s="194" t="str">
        <f t="shared" si="9"/>
        <v>조건부 8등급</v>
      </c>
      <c r="AJ97" s="32" t="e">
        <f>IF(AC97=AD97,VLOOKUP(AE97,'인원 입력 기능'!$B$5:$F$102,6,0), VLOOKUP(AC97,'인원 입력 기능'!$B$5:$F$102,6,0)&amp;" ~ "&amp;VLOOKUP(AD97,'인원 입력 기능'!$B$5:$F$102,6,0))</f>
        <v>#REF!</v>
      </c>
    </row>
    <row r="98" spans="1:36">
      <c r="A98" s="16"/>
      <c r="B98" s="190">
        <v>8</v>
      </c>
      <c r="C98" s="116" t="str">
        <f>IF(OR($B98-C$5&gt;74, $B98-C$5=73, $B98-C$5=1, $B98-C$5&lt;0),"",ROUND(($B98-C$5)*'수학 표준점수 테이블'!$H$10+C$5*'수학 표준점수 테이블'!$H$13+'수학 표준점수 테이블'!$H$16,0))</f>
        <v/>
      </c>
      <c r="D98" s="104" t="str">
        <f>IF(OR($B98-D$5&gt;74, $B98-D$5=73, $B98-D$5=1, $B98-D$5&lt;0),"",ROUND(($B98-D$5)*'수학 표준점수 테이블'!$H$10+D$5*'수학 표준점수 테이블'!$H$13+'수학 표준점수 테이블'!$H$16,0))</f>
        <v/>
      </c>
      <c r="E98" s="104" t="str">
        <f>IF(OR($B98-E$5&gt;74, $B98-E$5=73, $B98-E$5=1, $B98-E$5&lt;0),"",ROUND(($B98-E$5)*'수학 표준점수 테이블'!$H$10+E$5*'수학 표준점수 테이블'!$H$13+'수학 표준점수 테이블'!$H$16,0))</f>
        <v/>
      </c>
      <c r="F98" s="104" t="str">
        <f>IF(OR($B98-F$5&gt;74, $B98-F$5=73, $B98-F$5=1, $B98-F$5&lt;0),"",ROUND(($B98-F$5)*'수학 표준점수 테이블'!$H$10+F$5*'수학 표준점수 테이블'!$H$13+'수학 표준점수 테이블'!$H$16,0))</f>
        <v/>
      </c>
      <c r="G98" s="104" t="str">
        <f>IF(OR($B98-G$5&gt;74, $B98-G$5=73, $B98-G$5=1, $B98-G$5&lt;0),"",ROUND(($B98-G$5)*'수학 표준점수 테이블'!$H$10+G$5*'수학 표준점수 테이블'!$H$13+'수학 표준점수 테이블'!$H$16,0))</f>
        <v/>
      </c>
      <c r="H98" s="104" t="str">
        <f>IF(OR($B98-H$5&gt;74, $B98-H$5=73, $B98-H$5=1, $B98-H$5&lt;0),"",ROUND(($B98-H$5)*'수학 표준점수 테이블'!$H$10+H$5*'수학 표준점수 테이블'!$H$13+'수학 표준점수 테이블'!$H$16,0))</f>
        <v/>
      </c>
      <c r="I98" s="104" t="str">
        <f>IF(OR($B98-I$5&gt;74, $B98-I$5=73, $B98-I$5=1, $B98-I$5&lt;0),"",ROUND(($B98-I$5)*'수학 표준점수 테이블'!$H$10+I$5*'수학 표준점수 테이블'!$H$13+'수학 표준점수 테이블'!$H$16,0))</f>
        <v/>
      </c>
      <c r="J98" s="104" t="str">
        <f>IF(OR($B98-J$5&gt;74, $B98-J$5=73, $B98-J$5=1, $B98-J$5&lt;0),"",ROUND(($B98-J$5)*'수학 표준점수 테이블'!$H$10+J$5*'수학 표준점수 테이블'!$H$13+'수학 표준점수 테이블'!$H$16,0))</f>
        <v/>
      </c>
      <c r="K98" s="104" t="str">
        <f>IF(OR($B98-K$5&gt;74, $B98-K$5=73, $B98-K$5=1, $B98-K$5&lt;0),"",ROUND(($B98-K$5)*'수학 표준점수 테이블'!$H$10+K$5*'수학 표준점수 테이블'!$H$13+'수학 표준점수 테이블'!$H$16,0))</f>
        <v/>
      </c>
      <c r="L98" s="104" t="str">
        <f>IF(OR($B98-L$5&gt;74, $B98-L$5=73, $B98-L$5=1, $B98-L$5&lt;0),"",ROUND(($B98-L$5)*'수학 표준점수 테이블'!$H$10+L$5*'수학 표준점수 테이블'!$H$13+'수학 표준점수 테이블'!$H$16,0))</f>
        <v/>
      </c>
      <c r="M98" s="104" t="str">
        <f>IF(OR($B98-M$5&gt;74, $B98-M$5=73, $B98-M$5=1, $B98-M$5&lt;0),"",ROUND(($B98-M$5)*'수학 표준점수 테이블'!$H$10+M$5*'수학 표준점수 테이블'!$H$13+'수학 표준점수 테이블'!$H$16,0))</f>
        <v/>
      </c>
      <c r="N98" s="104" t="str">
        <f>IF(OR($B98-N$5&gt;74, $B98-N$5=73, $B98-N$5=1, $B98-N$5&lt;0),"",ROUND(($B98-N$5)*'수학 표준점수 테이블'!$H$10+N$5*'수학 표준점수 테이블'!$H$13+'수학 표준점수 테이블'!$H$16,0))</f>
        <v/>
      </c>
      <c r="O98" s="104" t="str">
        <f>IF(OR($B98-O$5&gt;74, $B98-O$5=73, $B98-O$5=1, $B98-O$5&lt;0),"",ROUND(($B98-O$5)*'수학 표준점수 테이블'!$H$10+O$5*'수학 표준점수 테이블'!$H$13+'수학 표준점수 테이블'!$H$16,0))</f>
        <v/>
      </c>
      <c r="P98" s="104" t="str">
        <f>IF(OR($B98-P$5&gt;74, $B98-P$5=73, $B98-P$5=1, $B98-P$5&lt;0),"",ROUND(($B98-P$5)*'수학 표준점수 테이블'!$H$10+P$5*'수학 표준점수 테이블'!$H$13+'수학 표준점수 테이블'!$H$16,0))</f>
        <v/>
      </c>
      <c r="Q98" s="104" t="str">
        <f>IF(OR($B98-Q$5&gt;74, $B98-Q$5=73, $B98-Q$5=1, $B98-Q$5&lt;0),"",ROUND(($B98-Q$5)*'수학 표준점수 테이블'!$H$10+Q$5*'수학 표준점수 테이블'!$H$13+'수학 표준점수 테이블'!$H$16,0))</f>
        <v/>
      </c>
      <c r="R98" s="104" t="str">
        <f>IF(OR($B98-R$5&gt;74, $B98-R$5=73, $B98-R$5=1, $B98-R$5&lt;0),"",ROUND(($B98-R$5)*'수학 표준점수 테이블'!$H$10+R$5*'수학 표준점수 테이블'!$H$13+'수학 표준점수 테이블'!$H$16,0))</f>
        <v/>
      </c>
      <c r="S98" s="104" t="str">
        <f>IF(OR($B98-S$5&gt;74, $B98-S$5=73, $B98-S$5=1, $B98-S$5&lt;0),"",ROUND(($B98-S$5)*'수학 표준점수 테이블'!$H$10+S$5*'수학 표준점수 테이블'!$H$13+'수학 표준점수 테이블'!$H$16,0))</f>
        <v/>
      </c>
      <c r="T98" s="104">
        <f>IF(OR($B98-T$5&gt;74, $B98-T$5=73, $B98-T$5=1, $B98-T$5&lt;0),"",ROUND(($B98-T$5)*'수학 표준점수 테이블'!$H$10+T$5*'수학 표준점수 테이블'!$H$13+'수학 표준점수 테이블'!$H$16,0))</f>
        <v>71</v>
      </c>
      <c r="U98" s="104" t="str">
        <f>IF(OR($B98-U$5&gt;74, $B98-U$5=73, $B98-U$5=1, $B98-U$5&lt;0),"",ROUND(($B98-U$5)*'수학 표준점수 테이블'!$H$10+U$5*'수학 표준점수 테이블'!$H$13+'수학 표준점수 테이블'!$H$16,0))</f>
        <v/>
      </c>
      <c r="V98" s="104">
        <f>IF(OR($B98-V$5&gt;74, $B98-V$5=73, $B98-V$5=1, $B98-V$5&lt;0),"",ROUND(($B98-V$5)*'수학 표준점수 테이블'!$H$10+V$5*'수학 표준점수 테이블'!$H$13+'수학 표준점수 테이블'!$H$16,0))</f>
        <v>71</v>
      </c>
      <c r="W98" s="104">
        <f>IF(OR($B98-W$5&gt;74, $B98-W$5=73, $B98-W$5=1, $B98-W$5&lt;0),"",ROUND(($B98-W$5)*'수학 표준점수 테이블'!$H$10+W$5*'수학 표준점수 테이블'!$H$13+'수학 표준점수 테이블'!$H$16,0))</f>
        <v>71</v>
      </c>
      <c r="X98" s="104">
        <f>IF(OR($B98-X$5&gt;74, $B98-X$5=73, $B98-X$5=1, $B98-X$5&lt;0),"",ROUND(($B98-X$5)*'수학 표준점수 테이블'!$H$10+X$5*'수학 표준점수 테이블'!$H$13+'수학 표준점수 테이블'!$H$16,0))</f>
        <v>71</v>
      </c>
      <c r="Y98" s="104">
        <f>IF(OR($B98-Y$5&gt;74, $B98-Y$5=73, $B98-Y$5=1, $B98-Y$5&lt;0),"",ROUND(($B98-Y$5)*'수학 표준점수 테이블'!$H$10+Y$5*'수학 표준점수 테이블'!$H$13+'수학 표준점수 테이블'!$H$16,0))</f>
        <v>71</v>
      </c>
      <c r="Z98" s="104">
        <f>IF(OR($B98-Z$5&gt;74, $B98-Z$5=73, $B98-Z$5=1, $B98-Z$5&lt;0),"",ROUND(($B98-Z$5)*'수학 표준점수 테이블'!$H$10+Z$5*'수학 표준점수 테이블'!$H$13+'수학 표준점수 테이블'!$H$16,0))</f>
        <v>71</v>
      </c>
      <c r="AA98" s="111">
        <f>IF(OR($B98-AA$5&gt;74, $B98-AA$5=73, $B98-AA$5=1, $B98-AA$5&lt;0),"",ROUND(($B98-AA$5)*'수학 표준점수 테이블'!$H$10+AA$5*'수학 표준점수 테이블'!$H$13+'수학 표준점수 테이블'!$H$16,0))</f>
        <v>70</v>
      </c>
      <c r="AB98" s="34"/>
      <c r="AC98" s="34">
        <f t="shared" si="10"/>
        <v>70</v>
      </c>
      <c r="AD98" s="34">
        <f t="shared" si="11"/>
        <v>71</v>
      </c>
      <c r="AE98" s="37" t="str">
        <f t="shared" si="12"/>
        <v>70 ~ 71</v>
      </c>
      <c r="AF98" s="37">
        <f t="shared" si="13"/>
        <v>9</v>
      </c>
      <c r="AG98" s="37">
        <f t="shared" si="13"/>
        <v>9</v>
      </c>
      <c r="AH98" s="37">
        <f t="shared" si="14"/>
        <v>9</v>
      </c>
      <c r="AI98" s="194" t="str">
        <f t="shared" si="9"/>
        <v>9등급</v>
      </c>
      <c r="AJ98" s="32" t="e">
        <f>IF(AC98=AD98,VLOOKUP(AE98,'인원 입력 기능'!$B$5:$F$102,6,0), VLOOKUP(AC98,'인원 입력 기능'!$B$5:$F$102,6,0)&amp;" ~ "&amp;VLOOKUP(AD98,'인원 입력 기능'!$B$5:$F$102,6,0))</f>
        <v>#REF!</v>
      </c>
    </row>
    <row r="99" spans="1:36">
      <c r="A99" s="16"/>
      <c r="B99" s="190">
        <v>7</v>
      </c>
      <c r="C99" s="116" t="str">
        <f>IF(OR($B99-C$5&gt;74, $B99-C$5=73, $B99-C$5=1, $B99-C$5&lt;0),"",ROUND(($B99-C$5)*'수학 표준점수 테이블'!$H$10+C$5*'수학 표준점수 테이블'!$H$13+'수학 표준점수 테이블'!$H$16,0))</f>
        <v/>
      </c>
      <c r="D99" s="104" t="str">
        <f>IF(OR($B99-D$5&gt;74, $B99-D$5=73, $B99-D$5=1, $B99-D$5&lt;0),"",ROUND(($B99-D$5)*'수학 표준점수 테이블'!$H$10+D$5*'수학 표준점수 테이블'!$H$13+'수학 표준점수 테이블'!$H$16,0))</f>
        <v/>
      </c>
      <c r="E99" s="104" t="str">
        <f>IF(OR($B99-E$5&gt;74, $B99-E$5=73, $B99-E$5=1, $B99-E$5&lt;0),"",ROUND(($B99-E$5)*'수학 표준점수 테이블'!$H$10+E$5*'수학 표준점수 테이블'!$H$13+'수학 표준점수 테이블'!$H$16,0))</f>
        <v/>
      </c>
      <c r="F99" s="104" t="str">
        <f>IF(OR($B99-F$5&gt;74, $B99-F$5=73, $B99-F$5=1, $B99-F$5&lt;0),"",ROUND(($B99-F$5)*'수학 표준점수 테이블'!$H$10+F$5*'수학 표준점수 테이블'!$H$13+'수학 표준점수 테이블'!$H$16,0))</f>
        <v/>
      </c>
      <c r="G99" s="104" t="str">
        <f>IF(OR($B99-G$5&gt;74, $B99-G$5=73, $B99-G$5=1, $B99-G$5&lt;0),"",ROUND(($B99-G$5)*'수학 표준점수 테이블'!$H$10+G$5*'수학 표준점수 테이블'!$H$13+'수학 표준점수 테이블'!$H$16,0))</f>
        <v/>
      </c>
      <c r="H99" s="104" t="str">
        <f>IF(OR($B99-H$5&gt;74, $B99-H$5=73, $B99-H$5=1, $B99-H$5&lt;0),"",ROUND(($B99-H$5)*'수학 표준점수 테이블'!$H$10+H$5*'수학 표준점수 테이블'!$H$13+'수학 표준점수 테이블'!$H$16,0))</f>
        <v/>
      </c>
      <c r="I99" s="104" t="str">
        <f>IF(OR($B99-I$5&gt;74, $B99-I$5=73, $B99-I$5=1, $B99-I$5&lt;0),"",ROUND(($B99-I$5)*'수학 표준점수 테이블'!$H$10+I$5*'수학 표준점수 테이블'!$H$13+'수학 표준점수 테이블'!$H$16,0))</f>
        <v/>
      </c>
      <c r="J99" s="104" t="str">
        <f>IF(OR($B99-J$5&gt;74, $B99-J$5=73, $B99-J$5=1, $B99-J$5&lt;0),"",ROUND(($B99-J$5)*'수학 표준점수 테이블'!$H$10+J$5*'수학 표준점수 테이블'!$H$13+'수학 표준점수 테이블'!$H$16,0))</f>
        <v/>
      </c>
      <c r="K99" s="104" t="str">
        <f>IF(OR($B99-K$5&gt;74, $B99-K$5=73, $B99-K$5=1, $B99-K$5&lt;0),"",ROUND(($B99-K$5)*'수학 표준점수 테이블'!$H$10+K$5*'수학 표준점수 테이블'!$H$13+'수학 표준점수 테이블'!$H$16,0))</f>
        <v/>
      </c>
      <c r="L99" s="104" t="str">
        <f>IF(OR($B99-L$5&gt;74, $B99-L$5=73, $B99-L$5=1, $B99-L$5&lt;0),"",ROUND(($B99-L$5)*'수학 표준점수 테이블'!$H$10+L$5*'수학 표준점수 테이블'!$H$13+'수학 표준점수 테이블'!$H$16,0))</f>
        <v/>
      </c>
      <c r="M99" s="104" t="str">
        <f>IF(OR($B99-M$5&gt;74, $B99-M$5=73, $B99-M$5=1, $B99-M$5&lt;0),"",ROUND(($B99-M$5)*'수학 표준점수 테이블'!$H$10+M$5*'수학 표준점수 테이블'!$H$13+'수학 표준점수 테이블'!$H$16,0))</f>
        <v/>
      </c>
      <c r="N99" s="104" t="str">
        <f>IF(OR($B99-N$5&gt;74, $B99-N$5=73, $B99-N$5=1, $B99-N$5&lt;0),"",ROUND(($B99-N$5)*'수학 표준점수 테이블'!$H$10+N$5*'수학 표준점수 테이블'!$H$13+'수학 표준점수 테이블'!$H$16,0))</f>
        <v/>
      </c>
      <c r="O99" s="104" t="str">
        <f>IF(OR($B99-O$5&gt;74, $B99-O$5=73, $B99-O$5=1, $B99-O$5&lt;0),"",ROUND(($B99-O$5)*'수학 표준점수 테이블'!$H$10+O$5*'수학 표준점수 테이블'!$H$13+'수학 표준점수 테이블'!$H$16,0))</f>
        <v/>
      </c>
      <c r="P99" s="104" t="str">
        <f>IF(OR($B99-P$5&gt;74, $B99-P$5=73, $B99-P$5=1, $B99-P$5&lt;0),"",ROUND(($B99-P$5)*'수학 표준점수 테이블'!$H$10+P$5*'수학 표준점수 테이블'!$H$13+'수학 표준점수 테이블'!$H$16,0))</f>
        <v/>
      </c>
      <c r="Q99" s="104" t="str">
        <f>IF(OR($B99-Q$5&gt;74, $B99-Q$5=73, $B99-Q$5=1, $B99-Q$5&lt;0),"",ROUND(($B99-Q$5)*'수학 표준점수 테이블'!$H$10+Q$5*'수학 표준점수 테이블'!$H$13+'수학 표준점수 테이블'!$H$16,0))</f>
        <v/>
      </c>
      <c r="R99" s="104" t="str">
        <f>IF(OR($B99-R$5&gt;74, $B99-R$5=73, $B99-R$5=1, $B99-R$5&lt;0),"",ROUND(($B99-R$5)*'수학 표준점수 테이블'!$H$10+R$5*'수학 표준점수 테이블'!$H$13+'수학 표준점수 테이블'!$H$16,0))</f>
        <v/>
      </c>
      <c r="S99" s="104" t="str">
        <f>IF(OR($B99-S$5&gt;74, $B99-S$5=73, $B99-S$5=1, $B99-S$5&lt;0),"",ROUND(($B99-S$5)*'수학 표준점수 테이블'!$H$10+S$5*'수학 표준점수 테이블'!$H$13+'수학 표준점수 테이블'!$H$16,0))</f>
        <v/>
      </c>
      <c r="T99" s="104" t="str">
        <f>IF(OR($B99-T$5&gt;74, $B99-T$5=73, $B99-T$5=1, $B99-T$5&lt;0),"",ROUND(($B99-T$5)*'수학 표준점수 테이블'!$H$10+T$5*'수학 표준점수 테이블'!$H$13+'수학 표준점수 테이블'!$H$16,0))</f>
        <v/>
      </c>
      <c r="U99" s="104">
        <f>IF(OR($B99-U$5&gt;74, $B99-U$5=73, $B99-U$5=1, $B99-U$5&lt;0),"",ROUND(($B99-U$5)*'수학 표준점수 테이블'!$H$10+U$5*'수학 표준점수 테이블'!$H$13+'수학 표준점수 테이블'!$H$16,0))</f>
        <v>70</v>
      </c>
      <c r="V99" s="104" t="str">
        <f>IF(OR($B99-V$5&gt;74, $B99-V$5=73, $B99-V$5=1, $B99-V$5&lt;0),"",ROUND(($B99-V$5)*'수학 표준점수 테이블'!$H$10+V$5*'수학 표준점수 테이블'!$H$13+'수학 표준점수 테이블'!$H$16,0))</f>
        <v/>
      </c>
      <c r="W99" s="104">
        <f>IF(OR($B99-W$5&gt;74, $B99-W$5=73, $B99-W$5=1, $B99-W$5&lt;0),"",ROUND(($B99-W$5)*'수학 표준점수 테이블'!$H$10+W$5*'수학 표준점수 테이블'!$H$13+'수학 표준점수 테이블'!$H$16,0))</f>
        <v>70</v>
      </c>
      <c r="X99" s="104">
        <f>IF(OR($B99-X$5&gt;74, $B99-X$5=73, $B99-X$5=1, $B99-X$5&lt;0),"",ROUND(($B99-X$5)*'수학 표준점수 테이블'!$H$10+X$5*'수학 표준점수 테이블'!$H$13+'수학 표준점수 테이블'!$H$16,0))</f>
        <v>70</v>
      </c>
      <c r="Y99" s="104">
        <f>IF(OR($B99-Y$5&gt;74, $B99-Y$5=73, $B99-Y$5=1, $B99-Y$5&lt;0),"",ROUND(($B99-Y$5)*'수학 표준점수 테이블'!$H$10+Y$5*'수학 표준점수 테이블'!$H$13+'수학 표준점수 테이블'!$H$16,0))</f>
        <v>70</v>
      </c>
      <c r="Z99" s="104">
        <f>IF(OR($B99-Z$5&gt;74, $B99-Z$5=73, $B99-Z$5=1, $B99-Z$5&lt;0),"",ROUND(($B99-Z$5)*'수학 표준점수 테이블'!$H$10+Z$5*'수학 표준점수 테이블'!$H$13+'수학 표준점수 테이블'!$H$16,0))</f>
        <v>70</v>
      </c>
      <c r="AA99" s="111">
        <f>IF(OR($B99-AA$5&gt;74, $B99-AA$5=73, $B99-AA$5=1, $B99-AA$5&lt;0),"",ROUND(($B99-AA$5)*'수학 표준점수 테이블'!$H$10+AA$5*'수학 표준점수 테이블'!$H$13+'수학 표준점수 테이블'!$H$16,0))</f>
        <v>70</v>
      </c>
      <c r="AB99" s="34"/>
      <c r="AC99" s="34">
        <f t="shared" si="10"/>
        <v>70</v>
      </c>
      <c r="AD99" s="34">
        <f t="shared" si="11"/>
        <v>70</v>
      </c>
      <c r="AE99" s="37">
        <f t="shared" si="12"/>
        <v>70</v>
      </c>
      <c r="AF99" s="37">
        <f t="shared" si="13"/>
        <v>9</v>
      </c>
      <c r="AG99" s="37">
        <f t="shared" si="13"/>
        <v>9</v>
      </c>
      <c r="AH99" s="37">
        <f t="shared" si="14"/>
        <v>9</v>
      </c>
      <c r="AI99" s="194" t="str">
        <f t="shared" si="9"/>
        <v>9등급</v>
      </c>
      <c r="AJ99" s="32" t="e">
        <f>IF(AC99=AD99,VLOOKUP(AE99,'인원 입력 기능'!$B$5:$F$102,6,0), VLOOKUP(AC99,'인원 입력 기능'!$B$5:$F$102,6,0)&amp;" ~ "&amp;VLOOKUP(AD99,'인원 입력 기능'!$B$5:$F$102,6,0))</f>
        <v>#REF!</v>
      </c>
    </row>
    <row r="100" spans="1:36">
      <c r="A100" s="16"/>
      <c r="B100" s="190">
        <v>6</v>
      </c>
      <c r="C100" s="116" t="str">
        <f>IF(OR($B100-C$5&gt;74, $B100-C$5=73, $B100-C$5=1, $B100-C$5&lt;0),"",ROUND(($B100-C$5)*'수학 표준점수 테이블'!$H$10+C$5*'수학 표준점수 테이블'!$H$13+'수학 표준점수 테이블'!$H$16,0))</f>
        <v/>
      </c>
      <c r="D100" s="104" t="str">
        <f>IF(OR($B100-D$5&gt;74, $B100-D$5=73, $B100-D$5=1, $B100-D$5&lt;0),"",ROUND(($B100-D$5)*'수학 표준점수 테이블'!$H$10+D$5*'수학 표준점수 테이블'!$H$13+'수학 표준점수 테이블'!$H$16,0))</f>
        <v/>
      </c>
      <c r="E100" s="104" t="str">
        <f>IF(OR($B100-E$5&gt;74, $B100-E$5=73, $B100-E$5=1, $B100-E$5&lt;0),"",ROUND(($B100-E$5)*'수학 표준점수 테이블'!$H$10+E$5*'수학 표준점수 테이블'!$H$13+'수학 표준점수 테이블'!$H$16,0))</f>
        <v/>
      </c>
      <c r="F100" s="104" t="str">
        <f>IF(OR($B100-F$5&gt;74, $B100-F$5=73, $B100-F$5=1, $B100-F$5&lt;0),"",ROUND(($B100-F$5)*'수학 표준점수 테이블'!$H$10+F$5*'수학 표준점수 테이블'!$H$13+'수학 표준점수 테이블'!$H$16,0))</f>
        <v/>
      </c>
      <c r="G100" s="104" t="str">
        <f>IF(OR($B100-G$5&gt;74, $B100-G$5=73, $B100-G$5=1, $B100-G$5&lt;0),"",ROUND(($B100-G$5)*'수학 표준점수 테이블'!$H$10+G$5*'수학 표준점수 테이블'!$H$13+'수학 표준점수 테이블'!$H$16,0))</f>
        <v/>
      </c>
      <c r="H100" s="104" t="str">
        <f>IF(OR($B100-H$5&gt;74, $B100-H$5=73, $B100-H$5=1, $B100-H$5&lt;0),"",ROUND(($B100-H$5)*'수학 표준점수 테이블'!$H$10+H$5*'수학 표준점수 테이블'!$H$13+'수학 표준점수 테이블'!$H$16,0))</f>
        <v/>
      </c>
      <c r="I100" s="104" t="str">
        <f>IF(OR($B100-I$5&gt;74, $B100-I$5=73, $B100-I$5=1, $B100-I$5&lt;0),"",ROUND(($B100-I$5)*'수학 표준점수 테이블'!$H$10+I$5*'수학 표준점수 테이블'!$H$13+'수학 표준점수 테이블'!$H$16,0))</f>
        <v/>
      </c>
      <c r="J100" s="104" t="str">
        <f>IF(OR($B100-J$5&gt;74, $B100-J$5=73, $B100-J$5=1, $B100-J$5&lt;0),"",ROUND(($B100-J$5)*'수학 표준점수 테이블'!$H$10+J$5*'수학 표준점수 테이블'!$H$13+'수학 표준점수 테이블'!$H$16,0))</f>
        <v/>
      </c>
      <c r="K100" s="104" t="str">
        <f>IF(OR($B100-K$5&gt;74, $B100-K$5=73, $B100-K$5=1, $B100-K$5&lt;0),"",ROUND(($B100-K$5)*'수학 표준점수 테이블'!$H$10+K$5*'수학 표준점수 테이블'!$H$13+'수학 표준점수 테이블'!$H$16,0))</f>
        <v/>
      </c>
      <c r="L100" s="104" t="str">
        <f>IF(OR($B100-L$5&gt;74, $B100-L$5=73, $B100-L$5=1, $B100-L$5&lt;0),"",ROUND(($B100-L$5)*'수학 표준점수 테이블'!$H$10+L$5*'수학 표준점수 테이블'!$H$13+'수학 표준점수 테이블'!$H$16,0))</f>
        <v/>
      </c>
      <c r="M100" s="104" t="str">
        <f>IF(OR($B100-M$5&gt;74, $B100-M$5=73, $B100-M$5=1, $B100-M$5&lt;0),"",ROUND(($B100-M$5)*'수학 표준점수 테이블'!$H$10+M$5*'수학 표준점수 테이블'!$H$13+'수학 표준점수 테이블'!$H$16,0))</f>
        <v/>
      </c>
      <c r="N100" s="104" t="str">
        <f>IF(OR($B100-N$5&gt;74, $B100-N$5=73, $B100-N$5=1, $B100-N$5&lt;0),"",ROUND(($B100-N$5)*'수학 표준점수 테이블'!$H$10+N$5*'수학 표준점수 테이블'!$H$13+'수학 표준점수 테이블'!$H$16,0))</f>
        <v/>
      </c>
      <c r="O100" s="104" t="str">
        <f>IF(OR($B100-O$5&gt;74, $B100-O$5=73, $B100-O$5=1, $B100-O$5&lt;0),"",ROUND(($B100-O$5)*'수학 표준점수 테이블'!$H$10+O$5*'수학 표준점수 테이블'!$H$13+'수학 표준점수 테이블'!$H$16,0))</f>
        <v/>
      </c>
      <c r="P100" s="104" t="str">
        <f>IF(OR($B100-P$5&gt;74, $B100-P$5=73, $B100-P$5=1, $B100-P$5&lt;0),"",ROUND(($B100-P$5)*'수학 표준점수 테이블'!$H$10+P$5*'수학 표준점수 테이블'!$H$13+'수학 표준점수 테이블'!$H$16,0))</f>
        <v/>
      </c>
      <c r="Q100" s="104" t="str">
        <f>IF(OR($B100-Q$5&gt;74, $B100-Q$5=73, $B100-Q$5=1, $B100-Q$5&lt;0),"",ROUND(($B100-Q$5)*'수학 표준점수 테이블'!$H$10+Q$5*'수학 표준점수 테이블'!$H$13+'수학 표준점수 테이블'!$H$16,0))</f>
        <v/>
      </c>
      <c r="R100" s="104" t="str">
        <f>IF(OR($B100-R$5&gt;74, $B100-R$5=73, $B100-R$5=1, $B100-R$5&lt;0),"",ROUND(($B100-R$5)*'수학 표준점수 테이블'!$H$10+R$5*'수학 표준점수 테이블'!$H$13+'수학 표준점수 테이블'!$H$16,0))</f>
        <v/>
      </c>
      <c r="S100" s="104" t="str">
        <f>IF(OR($B100-S$5&gt;74, $B100-S$5=73, $B100-S$5=1, $B100-S$5&lt;0),"",ROUND(($B100-S$5)*'수학 표준점수 테이블'!$H$10+S$5*'수학 표준점수 테이블'!$H$13+'수학 표준점수 테이블'!$H$16,0))</f>
        <v/>
      </c>
      <c r="T100" s="104" t="str">
        <f>IF(OR($B100-T$5&gt;74, $B100-T$5=73, $B100-T$5=1, $B100-T$5&lt;0),"",ROUND(($B100-T$5)*'수학 표준점수 테이블'!$H$10+T$5*'수학 표준점수 테이블'!$H$13+'수학 표준점수 테이블'!$H$16,0))</f>
        <v/>
      </c>
      <c r="U100" s="104" t="str">
        <f>IF(OR($B100-U$5&gt;74, $B100-U$5=73, $B100-U$5=1, $B100-U$5&lt;0),"",ROUND(($B100-U$5)*'수학 표준점수 테이블'!$H$10+U$5*'수학 표준점수 테이블'!$H$13+'수학 표준점수 테이블'!$H$16,0))</f>
        <v/>
      </c>
      <c r="V100" s="104">
        <f>IF(OR($B100-V$5&gt;74, $B100-V$5=73, $B100-V$5=1, $B100-V$5&lt;0),"",ROUND(($B100-V$5)*'수학 표준점수 테이블'!$H$10+V$5*'수학 표준점수 테이블'!$H$13+'수학 표준점수 테이블'!$H$16,0))</f>
        <v>69</v>
      </c>
      <c r="W100" s="104" t="str">
        <f>IF(OR($B100-W$5&gt;74, $B100-W$5=73, $B100-W$5=1, $B100-W$5&lt;0),"",ROUND(($B100-W$5)*'수학 표준점수 테이블'!$H$10+W$5*'수학 표준점수 테이블'!$H$13+'수학 표준점수 테이블'!$H$16,0))</f>
        <v/>
      </c>
      <c r="X100" s="104">
        <f>IF(OR($B100-X$5&gt;74, $B100-X$5=73, $B100-X$5=1, $B100-X$5&lt;0),"",ROUND(($B100-X$5)*'수학 표준점수 테이블'!$H$10+X$5*'수학 표준점수 테이블'!$H$13+'수학 표준점수 테이블'!$H$16,0))</f>
        <v>69</v>
      </c>
      <c r="Y100" s="104">
        <f>IF(OR($B100-Y$5&gt;74, $B100-Y$5=73, $B100-Y$5=1, $B100-Y$5&lt;0),"",ROUND(($B100-Y$5)*'수학 표준점수 테이블'!$H$10+Y$5*'수학 표준점수 테이블'!$H$13+'수학 표준점수 테이블'!$H$16,0))</f>
        <v>69</v>
      </c>
      <c r="Z100" s="104">
        <f>IF(OR($B100-Z$5&gt;74, $B100-Z$5=73, $B100-Z$5=1, $B100-Z$5&lt;0),"",ROUND(($B100-Z$5)*'수학 표준점수 테이블'!$H$10+Z$5*'수학 표준점수 테이블'!$H$13+'수학 표준점수 테이블'!$H$16,0))</f>
        <v>69</v>
      </c>
      <c r="AA100" s="111">
        <f>IF(OR($B100-AA$5&gt;74, $B100-AA$5=73, $B100-AA$5=1, $B100-AA$5&lt;0),"",ROUND(($B100-AA$5)*'수학 표준점수 테이블'!$H$10+AA$5*'수학 표준점수 테이블'!$H$13+'수학 표준점수 테이블'!$H$16,0))</f>
        <v>69</v>
      </c>
      <c r="AB100" s="34"/>
      <c r="AC100" s="34">
        <f t="shared" si="10"/>
        <v>69</v>
      </c>
      <c r="AD100" s="34">
        <f t="shared" si="11"/>
        <v>69</v>
      </c>
      <c r="AE100" s="37">
        <f t="shared" si="12"/>
        <v>69</v>
      </c>
      <c r="AF100" s="37">
        <f t="shared" si="13"/>
        <v>9</v>
      </c>
      <c r="AG100" s="37">
        <f t="shared" si="13"/>
        <v>9</v>
      </c>
      <c r="AH100" s="37">
        <f t="shared" si="14"/>
        <v>9</v>
      </c>
      <c r="AI100" s="194" t="str">
        <f t="shared" si="9"/>
        <v>9등급</v>
      </c>
      <c r="AJ100" s="32" t="e">
        <f>IF(AC100=AD100,VLOOKUP(AE100,'인원 입력 기능'!$B$5:$F$102,6,0), VLOOKUP(AC100,'인원 입력 기능'!$B$5:$F$102,6,0)&amp;" ~ "&amp;VLOOKUP(AD100,'인원 입력 기능'!$B$5:$F$102,6,0))</f>
        <v>#REF!</v>
      </c>
    </row>
    <row r="101" spans="1:36">
      <c r="A101" s="16"/>
      <c r="B101" s="190">
        <v>5</v>
      </c>
      <c r="C101" s="116" t="str">
        <f>IF(OR($B101-C$5&gt;74, $B101-C$5=73, $B101-C$5=1, $B101-C$5&lt;0),"",ROUND(($B101-C$5)*'수학 표준점수 테이블'!$H$10+C$5*'수학 표준점수 테이블'!$H$13+'수학 표준점수 테이블'!$H$16,0))</f>
        <v/>
      </c>
      <c r="D101" s="104" t="str">
        <f>IF(OR($B101-D$5&gt;74, $B101-D$5=73, $B101-D$5=1, $B101-D$5&lt;0),"",ROUND(($B101-D$5)*'수학 표준점수 테이블'!$H$10+D$5*'수학 표준점수 테이블'!$H$13+'수학 표준점수 테이블'!$H$16,0))</f>
        <v/>
      </c>
      <c r="E101" s="104" t="str">
        <f>IF(OR($B101-E$5&gt;74, $B101-E$5=73, $B101-E$5=1, $B101-E$5&lt;0),"",ROUND(($B101-E$5)*'수학 표준점수 테이블'!$H$10+E$5*'수학 표준점수 테이블'!$H$13+'수학 표준점수 테이블'!$H$16,0))</f>
        <v/>
      </c>
      <c r="F101" s="104" t="str">
        <f>IF(OR($B101-F$5&gt;74, $B101-F$5=73, $B101-F$5=1, $B101-F$5&lt;0),"",ROUND(($B101-F$5)*'수학 표준점수 테이블'!$H$10+F$5*'수학 표준점수 테이블'!$H$13+'수학 표준점수 테이블'!$H$16,0))</f>
        <v/>
      </c>
      <c r="G101" s="104" t="str">
        <f>IF(OR($B101-G$5&gt;74, $B101-G$5=73, $B101-G$5=1, $B101-G$5&lt;0),"",ROUND(($B101-G$5)*'수학 표준점수 테이블'!$H$10+G$5*'수학 표준점수 테이블'!$H$13+'수학 표준점수 테이블'!$H$16,0))</f>
        <v/>
      </c>
      <c r="H101" s="104" t="str">
        <f>IF(OR($B101-H$5&gt;74, $B101-H$5=73, $B101-H$5=1, $B101-H$5&lt;0),"",ROUND(($B101-H$5)*'수학 표준점수 테이블'!$H$10+H$5*'수학 표준점수 테이블'!$H$13+'수학 표준점수 테이블'!$H$16,0))</f>
        <v/>
      </c>
      <c r="I101" s="104" t="str">
        <f>IF(OR($B101-I$5&gt;74, $B101-I$5=73, $B101-I$5=1, $B101-I$5&lt;0),"",ROUND(($B101-I$5)*'수학 표준점수 테이블'!$H$10+I$5*'수학 표준점수 테이블'!$H$13+'수학 표준점수 테이블'!$H$16,0))</f>
        <v/>
      </c>
      <c r="J101" s="104" t="str">
        <f>IF(OR($B101-J$5&gt;74, $B101-J$5=73, $B101-J$5=1, $B101-J$5&lt;0),"",ROUND(($B101-J$5)*'수학 표준점수 테이블'!$H$10+J$5*'수학 표준점수 테이블'!$H$13+'수학 표준점수 테이블'!$H$16,0))</f>
        <v/>
      </c>
      <c r="K101" s="104" t="str">
        <f>IF(OR($B101-K$5&gt;74, $B101-K$5=73, $B101-K$5=1, $B101-K$5&lt;0),"",ROUND(($B101-K$5)*'수학 표준점수 테이블'!$H$10+K$5*'수학 표준점수 테이블'!$H$13+'수학 표준점수 테이블'!$H$16,0))</f>
        <v/>
      </c>
      <c r="L101" s="104" t="str">
        <f>IF(OR($B101-L$5&gt;74, $B101-L$5=73, $B101-L$5=1, $B101-L$5&lt;0),"",ROUND(($B101-L$5)*'수학 표준점수 테이블'!$H$10+L$5*'수학 표준점수 테이블'!$H$13+'수학 표준점수 테이블'!$H$16,0))</f>
        <v/>
      </c>
      <c r="M101" s="104" t="str">
        <f>IF(OR($B101-M$5&gt;74, $B101-M$5=73, $B101-M$5=1, $B101-M$5&lt;0),"",ROUND(($B101-M$5)*'수학 표준점수 테이블'!$H$10+M$5*'수학 표준점수 테이블'!$H$13+'수학 표준점수 테이블'!$H$16,0))</f>
        <v/>
      </c>
      <c r="N101" s="104" t="str">
        <f>IF(OR($B101-N$5&gt;74, $B101-N$5=73, $B101-N$5=1, $B101-N$5&lt;0),"",ROUND(($B101-N$5)*'수학 표준점수 테이블'!$H$10+N$5*'수학 표준점수 테이블'!$H$13+'수학 표준점수 테이블'!$H$16,0))</f>
        <v/>
      </c>
      <c r="O101" s="104" t="str">
        <f>IF(OR($B101-O$5&gt;74, $B101-O$5=73, $B101-O$5=1, $B101-O$5&lt;0),"",ROUND(($B101-O$5)*'수학 표준점수 테이블'!$H$10+O$5*'수학 표준점수 테이블'!$H$13+'수학 표준점수 테이블'!$H$16,0))</f>
        <v/>
      </c>
      <c r="P101" s="104" t="str">
        <f>IF(OR($B101-P$5&gt;74, $B101-P$5=73, $B101-P$5=1, $B101-P$5&lt;0),"",ROUND(($B101-P$5)*'수학 표준점수 테이블'!$H$10+P$5*'수학 표준점수 테이블'!$H$13+'수학 표준점수 테이블'!$H$16,0))</f>
        <v/>
      </c>
      <c r="Q101" s="104" t="str">
        <f>IF(OR($B101-Q$5&gt;74, $B101-Q$5=73, $B101-Q$5=1, $B101-Q$5&lt;0),"",ROUND(($B101-Q$5)*'수학 표준점수 테이블'!$H$10+Q$5*'수학 표준점수 테이블'!$H$13+'수학 표준점수 테이블'!$H$16,0))</f>
        <v/>
      </c>
      <c r="R101" s="104" t="str">
        <f>IF(OR($B101-R$5&gt;74, $B101-R$5=73, $B101-R$5=1, $B101-R$5&lt;0),"",ROUND(($B101-R$5)*'수학 표준점수 테이블'!$H$10+R$5*'수학 표준점수 테이블'!$H$13+'수학 표준점수 테이블'!$H$16,0))</f>
        <v/>
      </c>
      <c r="S101" s="104" t="str">
        <f>IF(OR($B101-S$5&gt;74, $B101-S$5=73, $B101-S$5=1, $B101-S$5&lt;0),"",ROUND(($B101-S$5)*'수학 표준점수 테이블'!$H$10+S$5*'수학 표준점수 테이블'!$H$13+'수학 표준점수 테이블'!$H$16,0))</f>
        <v/>
      </c>
      <c r="T101" s="104" t="str">
        <f>IF(OR($B101-T$5&gt;74, $B101-T$5=73, $B101-T$5=1, $B101-T$5&lt;0),"",ROUND(($B101-T$5)*'수학 표준점수 테이블'!$H$10+T$5*'수학 표준점수 테이블'!$H$13+'수학 표준점수 테이블'!$H$16,0))</f>
        <v/>
      </c>
      <c r="U101" s="104" t="str">
        <f>IF(OR($B101-U$5&gt;74, $B101-U$5=73, $B101-U$5=1, $B101-U$5&lt;0),"",ROUND(($B101-U$5)*'수학 표준점수 테이블'!$H$10+U$5*'수학 표준점수 테이블'!$H$13+'수학 표준점수 테이블'!$H$16,0))</f>
        <v/>
      </c>
      <c r="V101" s="104" t="str">
        <f>IF(OR($B101-V$5&gt;74, $B101-V$5=73, $B101-V$5=1, $B101-V$5&lt;0),"",ROUND(($B101-V$5)*'수학 표준점수 테이블'!$H$10+V$5*'수학 표준점수 테이블'!$H$13+'수학 표준점수 테이블'!$H$16,0))</f>
        <v/>
      </c>
      <c r="W101" s="104">
        <f>IF(OR($B101-W$5&gt;74, $B101-W$5=73, $B101-W$5=1, $B101-W$5&lt;0),"",ROUND(($B101-W$5)*'수학 표준점수 테이블'!$H$10+W$5*'수학 표준점수 테이블'!$H$13+'수학 표준점수 테이블'!$H$16,0))</f>
        <v>68</v>
      </c>
      <c r="X101" s="104" t="str">
        <f>IF(OR($B101-X$5&gt;74, $B101-X$5=73, $B101-X$5=1, $B101-X$5&lt;0),"",ROUND(($B101-X$5)*'수학 표준점수 테이블'!$H$10+X$5*'수학 표준점수 테이블'!$H$13+'수학 표준점수 테이블'!$H$16,0))</f>
        <v/>
      </c>
      <c r="Y101" s="104">
        <f>IF(OR($B101-Y$5&gt;74, $B101-Y$5=73, $B101-Y$5=1, $B101-Y$5&lt;0),"",ROUND(($B101-Y$5)*'수학 표준점수 테이블'!$H$10+Y$5*'수학 표준점수 테이블'!$H$13+'수학 표준점수 테이블'!$H$16,0))</f>
        <v>68</v>
      </c>
      <c r="Z101" s="104">
        <f>IF(OR($B101-Z$5&gt;74, $B101-Z$5=73, $B101-Z$5=1, $B101-Z$5&lt;0),"",ROUND(($B101-Z$5)*'수학 표준점수 테이블'!$H$10+Z$5*'수학 표준점수 테이블'!$H$13+'수학 표준점수 테이블'!$H$16,0))</f>
        <v>68</v>
      </c>
      <c r="AA101" s="111">
        <f>IF(OR($B101-AA$5&gt;74, $B101-AA$5=73, $B101-AA$5=1, $B101-AA$5&lt;0),"",ROUND(($B101-AA$5)*'수학 표준점수 테이블'!$H$10+AA$5*'수학 표준점수 테이블'!$H$13+'수학 표준점수 테이블'!$H$16,0))</f>
        <v>68</v>
      </c>
      <c r="AB101" s="34"/>
      <c r="AC101" s="34">
        <f t="shared" si="10"/>
        <v>68</v>
      </c>
      <c r="AD101" s="34">
        <f t="shared" si="11"/>
        <v>68</v>
      </c>
      <c r="AE101" s="37">
        <f t="shared" si="12"/>
        <v>68</v>
      </c>
      <c r="AF101" s="37">
        <f t="shared" si="13"/>
        <v>9</v>
      </c>
      <c r="AG101" s="37">
        <f t="shared" si="13"/>
        <v>9</v>
      </c>
      <c r="AH101" s="37">
        <f t="shared" si="14"/>
        <v>9</v>
      </c>
      <c r="AI101" s="194" t="str">
        <f t="shared" si="9"/>
        <v>9등급</v>
      </c>
      <c r="AJ101" s="32" t="e">
        <f>IF(AC101=AD101,VLOOKUP(AE101,'인원 입력 기능'!$B$5:$F$102,6,0), VLOOKUP(AC101,'인원 입력 기능'!$B$5:$F$102,6,0)&amp;" ~ "&amp;VLOOKUP(AD101,'인원 입력 기능'!$B$5:$F$102,6,0))</f>
        <v>#REF!</v>
      </c>
    </row>
    <row r="102" spans="1:36">
      <c r="A102" s="16"/>
      <c r="B102" s="191">
        <v>4</v>
      </c>
      <c r="C102" s="117" t="str">
        <f>IF(OR($B102-C$5&gt;74, $B102-C$5=73, $B102-C$5=1, $B102-C$5&lt;0),"",ROUND(($B102-C$5)*'수학 표준점수 테이블'!$H$10+C$5*'수학 표준점수 테이블'!$H$13+'수학 표준점수 테이블'!$H$16,0))</f>
        <v/>
      </c>
      <c r="D102" s="105" t="str">
        <f>IF(OR($B102-D$5&gt;74, $B102-D$5=73, $B102-D$5=1, $B102-D$5&lt;0),"",ROUND(($B102-D$5)*'수학 표준점수 테이블'!$H$10+D$5*'수학 표준점수 테이블'!$H$13+'수학 표준점수 테이블'!$H$16,0))</f>
        <v/>
      </c>
      <c r="E102" s="105" t="str">
        <f>IF(OR($B102-E$5&gt;74, $B102-E$5=73, $B102-E$5=1, $B102-E$5&lt;0),"",ROUND(($B102-E$5)*'수학 표준점수 테이블'!$H$10+E$5*'수학 표준점수 테이블'!$H$13+'수학 표준점수 테이블'!$H$16,0))</f>
        <v/>
      </c>
      <c r="F102" s="105" t="str">
        <f>IF(OR($B102-F$5&gt;74, $B102-F$5=73, $B102-F$5=1, $B102-F$5&lt;0),"",ROUND(($B102-F$5)*'수학 표준점수 테이블'!$H$10+F$5*'수학 표준점수 테이블'!$H$13+'수학 표준점수 테이블'!$H$16,0))</f>
        <v/>
      </c>
      <c r="G102" s="105" t="str">
        <f>IF(OR($B102-G$5&gt;74, $B102-G$5=73, $B102-G$5=1, $B102-G$5&lt;0),"",ROUND(($B102-G$5)*'수학 표준점수 테이블'!$H$10+G$5*'수학 표준점수 테이블'!$H$13+'수학 표준점수 테이블'!$H$16,0))</f>
        <v/>
      </c>
      <c r="H102" s="105" t="str">
        <f>IF(OR($B102-H$5&gt;74, $B102-H$5=73, $B102-H$5=1, $B102-H$5&lt;0),"",ROUND(($B102-H$5)*'수학 표준점수 테이블'!$H$10+H$5*'수학 표준점수 테이블'!$H$13+'수학 표준점수 테이블'!$H$16,0))</f>
        <v/>
      </c>
      <c r="I102" s="105" t="str">
        <f>IF(OR($B102-I$5&gt;74, $B102-I$5=73, $B102-I$5=1, $B102-I$5&lt;0),"",ROUND(($B102-I$5)*'수학 표준점수 테이블'!$H$10+I$5*'수학 표준점수 테이블'!$H$13+'수학 표준점수 테이블'!$H$16,0))</f>
        <v/>
      </c>
      <c r="J102" s="105" t="str">
        <f>IF(OR($B102-J$5&gt;74, $B102-J$5=73, $B102-J$5=1, $B102-J$5&lt;0),"",ROUND(($B102-J$5)*'수학 표준점수 테이블'!$H$10+J$5*'수학 표준점수 테이블'!$H$13+'수학 표준점수 테이블'!$H$16,0))</f>
        <v/>
      </c>
      <c r="K102" s="105" t="str">
        <f>IF(OR($B102-K$5&gt;74, $B102-K$5=73, $B102-K$5=1, $B102-K$5&lt;0),"",ROUND(($B102-K$5)*'수학 표준점수 테이블'!$H$10+K$5*'수학 표준점수 테이블'!$H$13+'수학 표준점수 테이블'!$H$16,0))</f>
        <v/>
      </c>
      <c r="L102" s="105" t="str">
        <f>IF(OR($B102-L$5&gt;74, $B102-L$5=73, $B102-L$5=1, $B102-L$5&lt;0),"",ROUND(($B102-L$5)*'수학 표준점수 테이블'!$H$10+L$5*'수학 표준점수 테이블'!$H$13+'수학 표준점수 테이블'!$H$16,0))</f>
        <v/>
      </c>
      <c r="M102" s="105" t="str">
        <f>IF(OR($B102-M$5&gt;74, $B102-M$5=73, $B102-M$5=1, $B102-M$5&lt;0),"",ROUND(($B102-M$5)*'수학 표준점수 테이블'!$H$10+M$5*'수학 표준점수 테이블'!$H$13+'수학 표준점수 테이블'!$H$16,0))</f>
        <v/>
      </c>
      <c r="N102" s="105" t="str">
        <f>IF(OR($B102-N$5&gt;74, $B102-N$5=73, $B102-N$5=1, $B102-N$5&lt;0),"",ROUND(($B102-N$5)*'수학 표준점수 테이블'!$H$10+N$5*'수학 표준점수 테이블'!$H$13+'수학 표준점수 테이블'!$H$16,0))</f>
        <v/>
      </c>
      <c r="O102" s="105" t="str">
        <f>IF(OR($B102-O$5&gt;74, $B102-O$5=73, $B102-O$5=1, $B102-O$5&lt;0),"",ROUND(($B102-O$5)*'수학 표준점수 테이블'!$H$10+O$5*'수학 표준점수 테이블'!$H$13+'수학 표준점수 테이블'!$H$16,0))</f>
        <v/>
      </c>
      <c r="P102" s="105" t="str">
        <f>IF(OR($B102-P$5&gt;74, $B102-P$5=73, $B102-P$5=1, $B102-P$5&lt;0),"",ROUND(($B102-P$5)*'수학 표준점수 테이블'!$H$10+P$5*'수학 표준점수 테이블'!$H$13+'수학 표준점수 테이블'!$H$16,0))</f>
        <v/>
      </c>
      <c r="Q102" s="105" t="str">
        <f>IF(OR($B102-Q$5&gt;74, $B102-Q$5=73, $B102-Q$5=1, $B102-Q$5&lt;0),"",ROUND(($B102-Q$5)*'수학 표준점수 테이블'!$H$10+Q$5*'수학 표준점수 테이블'!$H$13+'수학 표준점수 테이블'!$H$16,0))</f>
        <v/>
      </c>
      <c r="R102" s="105" t="str">
        <f>IF(OR($B102-R$5&gt;74, $B102-R$5=73, $B102-R$5=1, $B102-R$5&lt;0),"",ROUND(($B102-R$5)*'수학 표준점수 테이블'!$H$10+R$5*'수학 표준점수 테이블'!$H$13+'수학 표준점수 테이블'!$H$16,0))</f>
        <v/>
      </c>
      <c r="S102" s="105" t="str">
        <f>IF(OR($B102-S$5&gt;74, $B102-S$5=73, $B102-S$5=1, $B102-S$5&lt;0),"",ROUND(($B102-S$5)*'수학 표준점수 테이블'!$H$10+S$5*'수학 표준점수 테이블'!$H$13+'수학 표준점수 테이블'!$H$16,0))</f>
        <v/>
      </c>
      <c r="T102" s="105" t="str">
        <f>IF(OR($B102-T$5&gt;74, $B102-T$5=73, $B102-T$5=1, $B102-T$5&lt;0),"",ROUND(($B102-T$5)*'수학 표준점수 테이블'!$H$10+T$5*'수학 표준점수 테이블'!$H$13+'수학 표준점수 테이블'!$H$16,0))</f>
        <v/>
      </c>
      <c r="U102" s="105" t="str">
        <f>IF(OR($B102-U$5&gt;74, $B102-U$5=73, $B102-U$5=1, $B102-U$5&lt;0),"",ROUND(($B102-U$5)*'수학 표준점수 테이블'!$H$10+U$5*'수학 표준점수 테이블'!$H$13+'수학 표준점수 테이블'!$H$16,0))</f>
        <v/>
      </c>
      <c r="V102" s="105" t="str">
        <f>IF(OR($B102-V$5&gt;74, $B102-V$5=73, $B102-V$5=1, $B102-V$5&lt;0),"",ROUND(($B102-V$5)*'수학 표준점수 테이블'!$H$10+V$5*'수학 표준점수 테이블'!$H$13+'수학 표준점수 테이블'!$H$16,0))</f>
        <v/>
      </c>
      <c r="W102" s="105" t="str">
        <f>IF(OR($B102-W$5&gt;74, $B102-W$5=73, $B102-W$5=1, $B102-W$5&lt;0),"",ROUND(($B102-W$5)*'수학 표준점수 테이블'!$H$10+W$5*'수학 표준점수 테이블'!$H$13+'수학 표준점수 테이블'!$H$16,0))</f>
        <v/>
      </c>
      <c r="X102" s="105">
        <f>IF(OR($B102-X$5&gt;74, $B102-X$5=73, $B102-X$5=1, $B102-X$5&lt;0),"",ROUND(($B102-X$5)*'수학 표준점수 테이블'!$H$10+X$5*'수학 표준점수 테이블'!$H$13+'수학 표준점수 테이블'!$H$16,0))</f>
        <v>68</v>
      </c>
      <c r="Y102" s="105" t="str">
        <f>IF(OR($B102-Y$5&gt;74, $B102-Y$5=73, $B102-Y$5=1, $B102-Y$5&lt;0),"",ROUND(($B102-Y$5)*'수학 표준점수 테이블'!$H$10+Y$5*'수학 표준점수 테이블'!$H$13+'수학 표준점수 테이블'!$H$16,0))</f>
        <v/>
      </c>
      <c r="Z102" s="105">
        <f>IF(OR($B102-Z$5&gt;74, $B102-Z$5=73, $B102-Z$5=1, $B102-Z$5&lt;0),"",ROUND(($B102-Z$5)*'수학 표준점수 테이블'!$H$10+Z$5*'수학 표준점수 테이블'!$H$13+'수학 표준점수 테이블'!$H$16,0))</f>
        <v>67</v>
      </c>
      <c r="AA102" s="112">
        <f>IF(OR($B102-AA$5&gt;74, $B102-AA$5=73, $B102-AA$5=1, $B102-AA$5&lt;0),"",ROUND(($B102-AA$5)*'수학 표준점수 테이블'!$H$10+AA$5*'수학 표준점수 테이블'!$H$13+'수학 표준점수 테이블'!$H$16,0))</f>
        <v>67</v>
      </c>
      <c r="AB102" s="34"/>
      <c r="AC102" s="34">
        <f t="shared" si="10"/>
        <v>67</v>
      </c>
      <c r="AD102" s="34">
        <f t="shared" si="11"/>
        <v>68</v>
      </c>
      <c r="AE102" s="37" t="str">
        <f t="shared" si="12"/>
        <v>67 ~ 68</v>
      </c>
      <c r="AF102" s="37">
        <f t="shared" si="13"/>
        <v>9</v>
      </c>
      <c r="AG102" s="37">
        <f t="shared" si="13"/>
        <v>9</v>
      </c>
      <c r="AH102" s="37">
        <f t="shared" si="14"/>
        <v>9</v>
      </c>
      <c r="AI102" s="194" t="str">
        <f t="shared" si="9"/>
        <v>9등급</v>
      </c>
      <c r="AJ102" s="32" t="e">
        <f>IF(AC102=AD102,VLOOKUP(AE102,'인원 입력 기능'!$B$5:$F$102,6,0), VLOOKUP(AC102,'인원 입력 기능'!$B$5:$F$102,6,0)&amp;" ~ "&amp;VLOOKUP(AD102,'인원 입력 기능'!$B$5:$F$102,6,0))</f>
        <v>#REF!</v>
      </c>
    </row>
    <row r="103" spans="1:36">
      <c r="A103" s="16"/>
      <c r="B103" s="191">
        <v>3</v>
      </c>
      <c r="C103" s="117" t="str">
        <f>IF(OR($B103-C$5&gt;74, $B103-C$5=73, $B103-C$5=1, $B103-C$5&lt;0),"",ROUND(($B103-C$5)*'수학 표준점수 테이블'!$H$10+C$5*'수학 표준점수 테이블'!$H$13+'수학 표준점수 테이블'!$H$16,0))</f>
        <v/>
      </c>
      <c r="D103" s="105" t="str">
        <f>IF(OR($B103-D$5&gt;74, $B103-D$5=73, $B103-D$5=1, $B103-D$5&lt;0),"",ROUND(($B103-D$5)*'수학 표준점수 테이블'!$H$10+D$5*'수학 표준점수 테이블'!$H$13+'수학 표준점수 테이블'!$H$16,0))</f>
        <v/>
      </c>
      <c r="E103" s="105" t="str">
        <f>IF(OR($B103-E$5&gt;74, $B103-E$5=73, $B103-E$5=1, $B103-E$5&lt;0),"",ROUND(($B103-E$5)*'수학 표준점수 테이블'!$H$10+E$5*'수학 표준점수 테이블'!$H$13+'수학 표준점수 테이블'!$H$16,0))</f>
        <v/>
      </c>
      <c r="F103" s="105" t="str">
        <f>IF(OR($B103-F$5&gt;74, $B103-F$5=73, $B103-F$5=1, $B103-F$5&lt;0),"",ROUND(($B103-F$5)*'수학 표준점수 테이블'!$H$10+F$5*'수학 표준점수 테이블'!$H$13+'수학 표준점수 테이블'!$H$16,0))</f>
        <v/>
      </c>
      <c r="G103" s="105" t="str">
        <f>IF(OR($B103-G$5&gt;74, $B103-G$5=73, $B103-G$5=1, $B103-G$5&lt;0),"",ROUND(($B103-G$5)*'수학 표준점수 테이블'!$H$10+G$5*'수학 표준점수 테이블'!$H$13+'수학 표준점수 테이블'!$H$16,0))</f>
        <v/>
      </c>
      <c r="H103" s="105" t="str">
        <f>IF(OR($B103-H$5&gt;74, $B103-H$5=73, $B103-H$5=1, $B103-H$5&lt;0),"",ROUND(($B103-H$5)*'수학 표준점수 테이블'!$H$10+H$5*'수학 표준점수 테이블'!$H$13+'수학 표준점수 테이블'!$H$16,0))</f>
        <v/>
      </c>
      <c r="I103" s="105" t="str">
        <f>IF(OR($B103-I$5&gt;74, $B103-I$5=73, $B103-I$5=1, $B103-I$5&lt;0),"",ROUND(($B103-I$5)*'수학 표준점수 테이블'!$H$10+I$5*'수학 표준점수 테이블'!$H$13+'수학 표준점수 테이블'!$H$16,0))</f>
        <v/>
      </c>
      <c r="J103" s="105" t="str">
        <f>IF(OR($B103-J$5&gt;74, $B103-J$5=73, $B103-J$5=1, $B103-J$5&lt;0),"",ROUND(($B103-J$5)*'수학 표준점수 테이블'!$H$10+J$5*'수학 표준점수 테이블'!$H$13+'수학 표준점수 테이블'!$H$16,0))</f>
        <v/>
      </c>
      <c r="K103" s="105" t="str">
        <f>IF(OR($B103-K$5&gt;74, $B103-K$5=73, $B103-K$5=1, $B103-K$5&lt;0),"",ROUND(($B103-K$5)*'수학 표준점수 테이블'!$H$10+K$5*'수학 표준점수 테이블'!$H$13+'수학 표준점수 테이블'!$H$16,0))</f>
        <v/>
      </c>
      <c r="L103" s="105" t="str">
        <f>IF(OR($B103-L$5&gt;74, $B103-L$5=73, $B103-L$5=1, $B103-L$5&lt;0),"",ROUND(($B103-L$5)*'수학 표준점수 테이블'!$H$10+L$5*'수학 표준점수 테이블'!$H$13+'수학 표준점수 테이블'!$H$16,0))</f>
        <v/>
      </c>
      <c r="M103" s="105" t="str">
        <f>IF(OR($B103-M$5&gt;74, $B103-M$5=73, $B103-M$5=1, $B103-M$5&lt;0),"",ROUND(($B103-M$5)*'수학 표준점수 테이블'!$H$10+M$5*'수학 표준점수 테이블'!$H$13+'수학 표준점수 테이블'!$H$16,0))</f>
        <v/>
      </c>
      <c r="N103" s="105" t="str">
        <f>IF(OR($B103-N$5&gt;74, $B103-N$5=73, $B103-N$5=1, $B103-N$5&lt;0),"",ROUND(($B103-N$5)*'수학 표준점수 테이블'!$H$10+N$5*'수학 표준점수 테이블'!$H$13+'수학 표준점수 테이블'!$H$16,0))</f>
        <v/>
      </c>
      <c r="O103" s="105" t="str">
        <f>IF(OR($B103-O$5&gt;74, $B103-O$5=73, $B103-O$5=1, $B103-O$5&lt;0),"",ROUND(($B103-O$5)*'수학 표준점수 테이블'!$H$10+O$5*'수학 표준점수 테이블'!$H$13+'수학 표준점수 테이블'!$H$16,0))</f>
        <v/>
      </c>
      <c r="P103" s="105" t="str">
        <f>IF(OR($B103-P$5&gt;74, $B103-P$5=73, $B103-P$5=1, $B103-P$5&lt;0),"",ROUND(($B103-P$5)*'수학 표준점수 테이블'!$H$10+P$5*'수학 표준점수 테이블'!$H$13+'수학 표준점수 테이블'!$H$16,0))</f>
        <v/>
      </c>
      <c r="Q103" s="105" t="str">
        <f>IF(OR($B103-Q$5&gt;74, $B103-Q$5=73, $B103-Q$5=1, $B103-Q$5&lt;0),"",ROUND(($B103-Q$5)*'수학 표준점수 테이블'!$H$10+Q$5*'수학 표준점수 테이블'!$H$13+'수학 표준점수 테이블'!$H$16,0))</f>
        <v/>
      </c>
      <c r="R103" s="105" t="str">
        <f>IF(OR($B103-R$5&gt;74, $B103-R$5=73, $B103-R$5=1, $B103-R$5&lt;0),"",ROUND(($B103-R$5)*'수학 표준점수 테이블'!$H$10+R$5*'수학 표준점수 테이블'!$H$13+'수학 표준점수 테이블'!$H$16,0))</f>
        <v/>
      </c>
      <c r="S103" s="105" t="str">
        <f>IF(OR($B103-S$5&gt;74, $B103-S$5=73, $B103-S$5=1, $B103-S$5&lt;0),"",ROUND(($B103-S$5)*'수학 표준점수 테이블'!$H$10+S$5*'수학 표준점수 테이블'!$H$13+'수학 표준점수 테이블'!$H$16,0))</f>
        <v/>
      </c>
      <c r="T103" s="105" t="str">
        <f>IF(OR($B103-T$5&gt;74, $B103-T$5=73, $B103-T$5=1, $B103-T$5&lt;0),"",ROUND(($B103-T$5)*'수학 표준점수 테이블'!$H$10+T$5*'수학 표준점수 테이블'!$H$13+'수학 표준점수 테이블'!$H$16,0))</f>
        <v/>
      </c>
      <c r="U103" s="105" t="str">
        <f>IF(OR($B103-U$5&gt;74, $B103-U$5=73, $B103-U$5=1, $B103-U$5&lt;0),"",ROUND(($B103-U$5)*'수학 표준점수 테이블'!$H$10+U$5*'수학 표준점수 테이블'!$H$13+'수학 표준점수 테이블'!$H$16,0))</f>
        <v/>
      </c>
      <c r="V103" s="105" t="str">
        <f>IF(OR($B103-V$5&gt;74, $B103-V$5=73, $B103-V$5=1, $B103-V$5&lt;0),"",ROUND(($B103-V$5)*'수학 표준점수 테이블'!$H$10+V$5*'수학 표준점수 테이블'!$H$13+'수학 표준점수 테이블'!$H$16,0))</f>
        <v/>
      </c>
      <c r="W103" s="105" t="str">
        <f>IF(OR($B103-W$5&gt;74, $B103-W$5=73, $B103-W$5=1, $B103-W$5&lt;0),"",ROUND(($B103-W$5)*'수학 표준점수 테이블'!$H$10+W$5*'수학 표준점수 테이블'!$H$13+'수학 표준점수 테이블'!$H$16,0))</f>
        <v/>
      </c>
      <c r="X103" s="105" t="str">
        <f>IF(OR($B103-X$5&gt;74, $B103-X$5=73, $B103-X$5=1, $B103-X$5&lt;0),"",ROUND(($B103-X$5)*'수학 표준점수 테이블'!$H$10+X$5*'수학 표준점수 테이블'!$H$13+'수학 표준점수 테이블'!$H$16,0))</f>
        <v/>
      </c>
      <c r="Y103" s="105">
        <f>IF(OR($B103-Y$5&gt;74, $B103-Y$5=73, $B103-Y$5=1, $B103-Y$5&lt;0),"",ROUND(($B103-Y$5)*'수학 표준점수 테이블'!$H$10+Y$5*'수학 표준점수 테이블'!$H$13+'수학 표준점수 테이블'!$H$16,0))</f>
        <v>67</v>
      </c>
      <c r="Z103" s="105" t="str">
        <f>IF(OR($B103-Z$5&gt;74, $B103-Z$5=73, $B103-Z$5=1, $B103-Z$5&lt;0),"",ROUND(($B103-Z$5)*'수학 표준점수 테이블'!$H$10+Z$5*'수학 표준점수 테이블'!$H$13+'수학 표준점수 테이블'!$H$16,0))</f>
        <v/>
      </c>
      <c r="AA103" s="112">
        <f>IF(OR($B103-AA$5&gt;74, $B103-AA$5=73, $B103-AA$5=1, $B103-AA$5&lt;0),"",ROUND(($B103-AA$5)*'수학 표준점수 테이블'!$H$10+AA$5*'수학 표준점수 테이블'!$H$13+'수학 표준점수 테이블'!$H$16,0))</f>
        <v>66</v>
      </c>
      <c r="AB103" s="34"/>
      <c r="AC103" s="34">
        <f t="shared" si="10"/>
        <v>66</v>
      </c>
      <c r="AD103" s="34">
        <f t="shared" si="11"/>
        <v>67</v>
      </c>
      <c r="AE103" s="37" t="str">
        <f t="shared" si="12"/>
        <v>66 ~ 67</v>
      </c>
      <c r="AF103" s="37">
        <f t="shared" si="13"/>
        <v>9</v>
      </c>
      <c r="AG103" s="37">
        <f t="shared" si="13"/>
        <v>9</v>
      </c>
      <c r="AH103" s="37">
        <f t="shared" si="14"/>
        <v>9</v>
      </c>
      <c r="AI103" s="194" t="str">
        <f t="shared" si="9"/>
        <v>9등급</v>
      </c>
      <c r="AJ103" s="32" t="e">
        <f>IF(AC103=AD103,VLOOKUP(AE103,'인원 입력 기능'!$B$5:$F$102,6,0), VLOOKUP(AC103,'인원 입력 기능'!$B$5:$F$102,6,0)&amp;" ~ "&amp;VLOOKUP(AD103,'인원 입력 기능'!$B$5:$F$102,6,0))</f>
        <v>#REF!</v>
      </c>
    </row>
    <row r="104" spans="1:36">
      <c r="A104" s="16"/>
      <c r="B104" s="191">
        <v>2</v>
      </c>
      <c r="C104" s="117" t="str">
        <f>IF(OR($B104-C$5&gt;74, $B104-C$5=73, $B104-C$5=1, $B104-C$5&lt;0),"",ROUND(($B104-C$5)*'수학 표준점수 테이블'!$H$10+C$5*'수학 표준점수 테이블'!$H$13+'수학 표준점수 테이블'!$H$16,0))</f>
        <v/>
      </c>
      <c r="D104" s="105" t="str">
        <f>IF(OR($B104-D$5&gt;74, $B104-D$5=73, $B104-D$5=1, $B104-D$5&lt;0),"",ROUND(($B104-D$5)*'수학 표준점수 테이블'!$H$10+D$5*'수학 표준점수 테이블'!$H$13+'수학 표준점수 테이블'!$H$16,0))</f>
        <v/>
      </c>
      <c r="E104" s="105" t="str">
        <f>IF(OR($B104-E$5&gt;74, $B104-E$5=73, $B104-E$5=1, $B104-E$5&lt;0),"",ROUND(($B104-E$5)*'수학 표준점수 테이블'!$H$10+E$5*'수학 표준점수 테이블'!$H$13+'수학 표준점수 테이블'!$H$16,0))</f>
        <v/>
      </c>
      <c r="F104" s="105" t="str">
        <f>IF(OR($B104-F$5&gt;74, $B104-F$5=73, $B104-F$5=1, $B104-F$5&lt;0),"",ROUND(($B104-F$5)*'수학 표준점수 테이블'!$H$10+F$5*'수학 표준점수 테이블'!$H$13+'수학 표준점수 테이블'!$H$16,0))</f>
        <v/>
      </c>
      <c r="G104" s="105" t="str">
        <f>IF(OR($B104-G$5&gt;74, $B104-G$5=73, $B104-G$5=1, $B104-G$5&lt;0),"",ROUND(($B104-G$5)*'수학 표준점수 테이블'!$H$10+G$5*'수학 표준점수 테이블'!$H$13+'수학 표준점수 테이블'!$H$16,0))</f>
        <v/>
      </c>
      <c r="H104" s="105" t="str">
        <f>IF(OR($B104-H$5&gt;74, $B104-H$5=73, $B104-H$5=1, $B104-H$5&lt;0),"",ROUND(($B104-H$5)*'수학 표준점수 테이블'!$H$10+H$5*'수학 표준점수 테이블'!$H$13+'수학 표준점수 테이블'!$H$16,0))</f>
        <v/>
      </c>
      <c r="I104" s="105" t="str">
        <f>IF(OR($B104-I$5&gt;74, $B104-I$5=73, $B104-I$5=1, $B104-I$5&lt;0),"",ROUND(($B104-I$5)*'수학 표준점수 테이블'!$H$10+I$5*'수학 표준점수 테이블'!$H$13+'수학 표준점수 테이블'!$H$16,0))</f>
        <v/>
      </c>
      <c r="J104" s="105" t="str">
        <f>IF(OR($B104-J$5&gt;74, $B104-J$5=73, $B104-J$5=1, $B104-J$5&lt;0),"",ROUND(($B104-J$5)*'수학 표준점수 테이블'!$H$10+J$5*'수학 표준점수 테이블'!$H$13+'수학 표준점수 테이블'!$H$16,0))</f>
        <v/>
      </c>
      <c r="K104" s="105" t="str">
        <f>IF(OR($B104-K$5&gt;74, $B104-K$5=73, $B104-K$5=1, $B104-K$5&lt;0),"",ROUND(($B104-K$5)*'수학 표준점수 테이블'!$H$10+K$5*'수학 표준점수 테이블'!$H$13+'수학 표준점수 테이블'!$H$16,0))</f>
        <v/>
      </c>
      <c r="L104" s="105" t="str">
        <f>IF(OR($B104-L$5&gt;74, $B104-L$5=73, $B104-L$5=1, $B104-L$5&lt;0),"",ROUND(($B104-L$5)*'수학 표준점수 테이블'!$H$10+L$5*'수학 표준점수 테이블'!$H$13+'수학 표준점수 테이블'!$H$16,0))</f>
        <v/>
      </c>
      <c r="M104" s="105" t="str">
        <f>IF(OR($B104-M$5&gt;74, $B104-M$5=73, $B104-M$5=1, $B104-M$5&lt;0),"",ROUND(($B104-M$5)*'수학 표준점수 테이블'!$H$10+M$5*'수학 표준점수 테이블'!$H$13+'수학 표준점수 테이블'!$H$16,0))</f>
        <v/>
      </c>
      <c r="N104" s="105" t="str">
        <f>IF(OR($B104-N$5&gt;74, $B104-N$5=73, $B104-N$5=1, $B104-N$5&lt;0),"",ROUND(($B104-N$5)*'수학 표준점수 테이블'!$H$10+N$5*'수학 표준점수 테이블'!$H$13+'수학 표준점수 테이블'!$H$16,0))</f>
        <v/>
      </c>
      <c r="O104" s="105" t="str">
        <f>IF(OR($B104-O$5&gt;74, $B104-O$5=73, $B104-O$5=1, $B104-O$5&lt;0),"",ROUND(($B104-O$5)*'수학 표준점수 테이블'!$H$10+O$5*'수학 표준점수 테이블'!$H$13+'수학 표준점수 테이블'!$H$16,0))</f>
        <v/>
      </c>
      <c r="P104" s="105" t="str">
        <f>IF(OR($B104-P$5&gt;74, $B104-P$5=73, $B104-P$5=1, $B104-P$5&lt;0),"",ROUND(($B104-P$5)*'수학 표준점수 테이블'!$H$10+P$5*'수학 표준점수 테이블'!$H$13+'수학 표준점수 테이블'!$H$16,0))</f>
        <v/>
      </c>
      <c r="Q104" s="105" t="str">
        <f>IF(OR($B104-Q$5&gt;74, $B104-Q$5=73, $B104-Q$5=1, $B104-Q$5&lt;0),"",ROUND(($B104-Q$5)*'수학 표준점수 테이블'!$H$10+Q$5*'수학 표준점수 테이블'!$H$13+'수학 표준점수 테이블'!$H$16,0))</f>
        <v/>
      </c>
      <c r="R104" s="105" t="str">
        <f>IF(OR($B104-R$5&gt;74, $B104-R$5=73, $B104-R$5=1, $B104-R$5&lt;0),"",ROUND(($B104-R$5)*'수학 표준점수 테이블'!$H$10+R$5*'수학 표준점수 테이블'!$H$13+'수학 표준점수 테이블'!$H$16,0))</f>
        <v/>
      </c>
      <c r="S104" s="105" t="str">
        <f>IF(OR($B104-S$5&gt;74, $B104-S$5=73, $B104-S$5=1, $B104-S$5&lt;0),"",ROUND(($B104-S$5)*'수학 표준점수 테이블'!$H$10+S$5*'수학 표준점수 테이블'!$H$13+'수학 표준점수 테이블'!$H$16,0))</f>
        <v/>
      </c>
      <c r="T104" s="105" t="str">
        <f>IF(OR($B104-T$5&gt;74, $B104-T$5=73, $B104-T$5=1, $B104-T$5&lt;0),"",ROUND(($B104-T$5)*'수학 표준점수 테이블'!$H$10+T$5*'수학 표준점수 테이블'!$H$13+'수학 표준점수 테이블'!$H$16,0))</f>
        <v/>
      </c>
      <c r="U104" s="105" t="str">
        <f>IF(OR($B104-U$5&gt;74, $B104-U$5=73, $B104-U$5=1, $B104-U$5&lt;0),"",ROUND(($B104-U$5)*'수학 표준점수 테이블'!$H$10+U$5*'수학 표준점수 테이블'!$H$13+'수학 표준점수 테이블'!$H$16,0))</f>
        <v/>
      </c>
      <c r="V104" s="105" t="str">
        <f>IF(OR($B104-V$5&gt;74, $B104-V$5=73, $B104-V$5=1, $B104-V$5&lt;0),"",ROUND(($B104-V$5)*'수학 표준점수 테이블'!$H$10+V$5*'수학 표준점수 테이블'!$H$13+'수학 표준점수 테이블'!$H$16,0))</f>
        <v/>
      </c>
      <c r="W104" s="105" t="str">
        <f>IF(OR($B104-W$5&gt;74, $B104-W$5=73, $B104-W$5=1, $B104-W$5&lt;0),"",ROUND(($B104-W$5)*'수학 표준점수 테이블'!$H$10+W$5*'수학 표준점수 테이블'!$H$13+'수학 표준점수 테이블'!$H$16,0))</f>
        <v/>
      </c>
      <c r="X104" s="105" t="str">
        <f>IF(OR($B104-X$5&gt;74, $B104-X$5=73, $B104-X$5=1, $B104-X$5&lt;0),"",ROUND(($B104-X$5)*'수학 표준점수 테이블'!$H$10+X$5*'수학 표준점수 테이블'!$H$13+'수학 표준점수 테이블'!$H$16,0))</f>
        <v/>
      </c>
      <c r="Y104" s="105" t="str">
        <f>IF(OR($B104-Y$5&gt;74, $B104-Y$5=73, $B104-Y$5=1, $B104-Y$5&lt;0),"",ROUND(($B104-Y$5)*'수학 표준점수 테이블'!$H$10+Y$5*'수학 표준점수 테이블'!$H$13+'수학 표준점수 테이블'!$H$16,0))</f>
        <v/>
      </c>
      <c r="Z104" s="105">
        <f>IF(OR($B104-Z$5&gt;74, $B104-Z$5=73, $B104-Z$5=1, $B104-Z$5&lt;0),"",ROUND(($B104-Z$5)*'수학 표준점수 테이블'!$H$10+Z$5*'수학 표준점수 테이블'!$H$13+'수학 표준점수 테이블'!$H$16,0))</f>
        <v>66</v>
      </c>
      <c r="AA104" s="112">
        <f>IF(OR($B104-AA$5&gt;74, $B104-AA$5=73, $B104-AA$5=1, $B104-AA$5&lt;0),"",ROUND(($B104-AA$5)*'수학 표준점수 테이블'!$H$10+AA$5*'수학 표준점수 테이블'!$H$13+'수학 표준점수 테이블'!$H$16,0))</f>
        <v>66</v>
      </c>
      <c r="AB104" s="34"/>
      <c r="AC104" s="34">
        <f t="shared" si="10"/>
        <v>66</v>
      </c>
      <c r="AD104" s="34">
        <f t="shared" si="11"/>
        <v>66</v>
      </c>
      <c r="AE104" s="37">
        <f t="shared" ref="AE104" si="15">IF(AC104=AD104,MAX(C104:AA104),MIN(C104:AA104)&amp;" ~ "&amp;MAX(C104:AA104))</f>
        <v>66</v>
      </c>
      <c r="AF104" s="37">
        <f t="shared" si="13"/>
        <v>9</v>
      </c>
      <c r="AG104" s="37">
        <f t="shared" si="13"/>
        <v>9</v>
      </c>
      <c r="AH104" s="37">
        <f t="shared" si="14"/>
        <v>9</v>
      </c>
      <c r="AI104" s="194" t="str">
        <f t="shared" si="9"/>
        <v>9등급</v>
      </c>
      <c r="AJ104" s="32" t="e">
        <f>IF(AC104=AD104,VLOOKUP(AE104,'인원 입력 기능'!$B$5:$F$102,6,0), VLOOKUP(AC104,'인원 입력 기능'!$B$5:$F$102,6,0)&amp;" ~ "&amp;VLOOKUP(AD104,'인원 입력 기능'!$B$5:$F$102,6,0))</f>
        <v>#REF!</v>
      </c>
    </row>
    <row r="105" spans="1:36">
      <c r="A105" s="16"/>
      <c r="B105" s="191">
        <v>1</v>
      </c>
      <c r="C105" s="117" t="str">
        <f>IF(OR($B105-C$5&gt;74, $B105-C$5=73, $B105-C$5=1, $B105-C$5&lt;0),"",ROUND(($B105-C$5)*'수학 표준점수 테이블'!$H$10+C$5*'수학 표준점수 테이블'!$H$13+'수학 표준점수 테이블'!$H$16,0))</f>
        <v/>
      </c>
      <c r="D105" s="105" t="str">
        <f>IF(OR($B105-D$5&gt;74, $B105-D$5=73, $B105-D$5=1, $B105-D$5&lt;0),"",ROUND(($B105-D$5)*'수학 표준점수 테이블'!$H$10+D$5*'수학 표준점수 테이블'!$H$13+'수학 표준점수 테이블'!$H$16,0))</f>
        <v/>
      </c>
      <c r="E105" s="105" t="str">
        <f>IF(OR($B105-E$5&gt;74, $B105-E$5=73, $B105-E$5=1, $B105-E$5&lt;0),"",ROUND(($B105-E$5)*'수학 표준점수 테이블'!$H$10+E$5*'수학 표준점수 테이블'!$H$13+'수학 표준점수 테이블'!$H$16,0))</f>
        <v/>
      </c>
      <c r="F105" s="105" t="str">
        <f>IF(OR($B105-F$5&gt;74, $B105-F$5=73, $B105-F$5=1, $B105-F$5&lt;0),"",ROUND(($B105-F$5)*'수학 표준점수 테이블'!$H$10+F$5*'수학 표준점수 테이블'!$H$13+'수학 표준점수 테이블'!$H$16,0))</f>
        <v/>
      </c>
      <c r="G105" s="105" t="str">
        <f>IF(OR($B105-G$5&gt;74, $B105-G$5=73, $B105-G$5=1, $B105-G$5&lt;0),"",ROUND(($B105-G$5)*'수학 표준점수 테이블'!$H$10+G$5*'수학 표준점수 테이블'!$H$13+'수학 표준점수 테이블'!$H$16,0))</f>
        <v/>
      </c>
      <c r="H105" s="105" t="str">
        <f>IF(OR($B105-H$5&gt;74, $B105-H$5=73, $B105-H$5=1, $B105-H$5&lt;0),"",ROUND(($B105-H$5)*'수학 표준점수 테이블'!$H$10+H$5*'수학 표준점수 테이블'!$H$13+'수학 표준점수 테이블'!$H$16,0))</f>
        <v/>
      </c>
      <c r="I105" s="105" t="str">
        <f>IF(OR($B105-I$5&gt;74, $B105-I$5=73, $B105-I$5=1, $B105-I$5&lt;0),"",ROUND(($B105-I$5)*'수학 표준점수 테이블'!$H$10+I$5*'수학 표준점수 테이블'!$H$13+'수학 표준점수 테이블'!$H$16,0))</f>
        <v/>
      </c>
      <c r="J105" s="105" t="str">
        <f>IF(OR($B105-J$5&gt;74, $B105-J$5=73, $B105-J$5=1, $B105-J$5&lt;0),"",ROUND(($B105-J$5)*'수학 표준점수 테이블'!$H$10+J$5*'수학 표준점수 테이블'!$H$13+'수학 표준점수 테이블'!$H$16,0))</f>
        <v/>
      </c>
      <c r="K105" s="105" t="str">
        <f>IF(OR($B105-K$5&gt;74, $B105-K$5=73, $B105-K$5=1, $B105-K$5&lt;0),"",ROUND(($B105-K$5)*'수학 표준점수 테이블'!$H$10+K$5*'수학 표준점수 테이블'!$H$13+'수학 표준점수 테이블'!$H$16,0))</f>
        <v/>
      </c>
      <c r="L105" s="105" t="str">
        <f>IF(OR($B105-L$5&gt;74, $B105-L$5=73, $B105-L$5=1, $B105-L$5&lt;0),"",ROUND(($B105-L$5)*'수학 표준점수 테이블'!$H$10+L$5*'수학 표준점수 테이블'!$H$13+'수학 표준점수 테이블'!$H$16,0))</f>
        <v/>
      </c>
      <c r="M105" s="105" t="str">
        <f>IF(OR($B105-M$5&gt;74, $B105-M$5=73, $B105-M$5=1, $B105-M$5&lt;0),"",ROUND(($B105-M$5)*'수학 표준점수 테이블'!$H$10+M$5*'수학 표준점수 테이블'!$H$13+'수학 표준점수 테이블'!$H$16,0))</f>
        <v/>
      </c>
      <c r="N105" s="105" t="str">
        <f>IF(OR($B105-N$5&gt;74, $B105-N$5=73, $B105-N$5=1, $B105-N$5&lt;0),"",ROUND(($B105-N$5)*'수학 표준점수 테이블'!$H$10+N$5*'수학 표준점수 테이블'!$H$13+'수학 표준점수 테이블'!$H$16,0))</f>
        <v/>
      </c>
      <c r="O105" s="105" t="str">
        <f>IF(OR($B105-O$5&gt;74, $B105-O$5=73, $B105-O$5=1, $B105-O$5&lt;0),"",ROUND(($B105-O$5)*'수학 표준점수 테이블'!$H$10+O$5*'수학 표준점수 테이블'!$H$13+'수학 표준점수 테이블'!$H$16,0))</f>
        <v/>
      </c>
      <c r="P105" s="105" t="str">
        <f>IF(OR($B105-P$5&gt;74, $B105-P$5=73, $B105-P$5=1, $B105-P$5&lt;0),"",ROUND(($B105-P$5)*'수학 표준점수 테이블'!$H$10+P$5*'수학 표준점수 테이블'!$H$13+'수학 표준점수 테이블'!$H$16,0))</f>
        <v/>
      </c>
      <c r="Q105" s="105" t="str">
        <f>IF(OR($B105-Q$5&gt;74, $B105-Q$5=73, $B105-Q$5=1, $B105-Q$5&lt;0),"",ROUND(($B105-Q$5)*'수학 표준점수 테이블'!$H$10+Q$5*'수학 표준점수 테이블'!$H$13+'수학 표준점수 테이블'!$H$16,0))</f>
        <v/>
      </c>
      <c r="R105" s="105" t="str">
        <f>IF(OR($B105-R$5&gt;74, $B105-R$5=73, $B105-R$5=1, $B105-R$5&lt;0),"",ROUND(($B105-R$5)*'수학 표준점수 테이블'!$H$10+R$5*'수학 표준점수 테이블'!$H$13+'수학 표준점수 테이블'!$H$16,0))</f>
        <v/>
      </c>
      <c r="S105" s="105" t="str">
        <f>IF(OR($B105-S$5&gt;74, $B105-S$5=73, $B105-S$5=1, $B105-S$5&lt;0),"",ROUND(($B105-S$5)*'수학 표준점수 테이블'!$H$10+S$5*'수학 표준점수 테이블'!$H$13+'수학 표준점수 테이블'!$H$16,0))</f>
        <v/>
      </c>
      <c r="T105" s="105" t="str">
        <f>IF(OR($B105-T$5&gt;74, $B105-T$5=73, $B105-T$5=1, $B105-T$5&lt;0),"",ROUND(($B105-T$5)*'수학 표준점수 테이블'!$H$10+T$5*'수학 표준점수 테이블'!$H$13+'수학 표준점수 테이블'!$H$16,0))</f>
        <v/>
      </c>
      <c r="U105" s="105" t="str">
        <f>IF(OR($B105-U$5&gt;74, $B105-U$5=73, $B105-U$5=1, $B105-U$5&lt;0),"",ROUND(($B105-U$5)*'수학 표준점수 테이블'!$H$10+U$5*'수학 표준점수 테이블'!$H$13+'수학 표준점수 테이블'!$H$16,0))</f>
        <v/>
      </c>
      <c r="V105" s="105" t="str">
        <f>IF(OR($B105-V$5&gt;74, $B105-V$5=73, $B105-V$5=1, $B105-V$5&lt;0),"",ROUND(($B105-V$5)*'수학 표준점수 테이블'!$H$10+V$5*'수학 표준점수 테이블'!$H$13+'수학 표준점수 테이블'!$H$16,0))</f>
        <v/>
      </c>
      <c r="W105" s="105" t="str">
        <f>IF(OR($B105-W$5&gt;74, $B105-W$5=73, $B105-W$5=1, $B105-W$5&lt;0),"",ROUND(($B105-W$5)*'수학 표준점수 테이블'!$H$10+W$5*'수학 표준점수 테이블'!$H$13+'수학 표준점수 테이블'!$H$16,0))</f>
        <v/>
      </c>
      <c r="X105" s="105" t="str">
        <f>IF(OR($B105-X$5&gt;74, $B105-X$5=73, $B105-X$5=1, $B105-X$5&lt;0),"",ROUND(($B105-X$5)*'수학 표준점수 테이블'!$H$10+X$5*'수학 표준점수 테이블'!$H$13+'수학 표준점수 테이블'!$H$16,0))</f>
        <v/>
      </c>
      <c r="Y105" s="105" t="str">
        <f>IF(OR($B105-Y$5&gt;74, $B105-Y$5=73, $B105-Y$5=1, $B105-Y$5&lt;0),"",ROUND(($B105-Y$5)*'수학 표준점수 테이블'!$H$10+Y$5*'수학 표준점수 테이블'!$H$13+'수학 표준점수 테이블'!$H$16,0))</f>
        <v/>
      </c>
      <c r="Z105" s="105" t="str">
        <f>IF(OR($B105-Z$5&gt;74, $B105-Z$5=73, $B105-Z$5=1, $B105-Z$5&lt;0),"",ROUND(($B105-Z$5)*'수학 표준점수 테이블'!$H$10+Z$5*'수학 표준점수 테이블'!$H$13+'수학 표준점수 테이블'!$H$16,0))</f>
        <v/>
      </c>
      <c r="AA105" s="112" t="str">
        <f>IF(OR($B105-AA$5&gt;74, $B105-AA$5=73, $B105-AA$5=1, $B105-AA$5&lt;0),"",ROUND(($B105-AA$5)*'수학 표준점수 테이블'!$H$10+AA$5*'수학 표준점수 테이블'!$H$13+'수학 표준점수 테이블'!$H$16,0))</f>
        <v/>
      </c>
      <c r="AB105" s="34"/>
      <c r="AC105" s="34"/>
      <c r="AD105" s="34"/>
      <c r="AI105" s="194" t="str">
        <f t="shared" si="9"/>
        <v>등급</v>
      </c>
      <c r="AJ105" s="32"/>
    </row>
    <row r="106" spans="1:36" ht="17.5" thickBot="1">
      <c r="A106" s="16"/>
      <c r="B106" s="192">
        <v>0</v>
      </c>
      <c r="C106" s="118" t="str">
        <f>IF(OR($B106-C$5&gt;74, $B106-C$5=73, $B106-C$5=1, $B106-C$5&lt;0),"",ROUND(($B106-C$5)*'수학 표준점수 테이블'!$H$10+C$5*'수학 표준점수 테이블'!$H$13+'수학 표준점수 테이블'!$H$16,0))</f>
        <v/>
      </c>
      <c r="D106" s="119" t="str">
        <f>IF(OR($B106-D$5&gt;74, $B106-D$5=73, $B106-D$5=1, $B106-D$5&lt;0),"",ROUND(($B106-D$5)*'수학 표준점수 테이블'!$H$10+D$5*'수학 표준점수 테이블'!$H$13+'수학 표준점수 테이블'!$H$16,0))</f>
        <v/>
      </c>
      <c r="E106" s="119" t="str">
        <f>IF(OR($B106-E$5&gt;74, $B106-E$5=73, $B106-E$5=1, $B106-E$5&lt;0),"",ROUND(($B106-E$5)*'수학 표준점수 테이블'!$H$10+E$5*'수학 표준점수 테이블'!$H$13+'수학 표준점수 테이블'!$H$16,0))</f>
        <v/>
      </c>
      <c r="F106" s="119" t="str">
        <f>IF(OR($B106-F$5&gt;74, $B106-F$5=73, $B106-F$5=1, $B106-F$5&lt;0),"",ROUND(($B106-F$5)*'수학 표준점수 테이블'!$H$10+F$5*'수학 표준점수 테이블'!$H$13+'수학 표준점수 테이블'!$H$16,0))</f>
        <v/>
      </c>
      <c r="G106" s="119" t="str">
        <f>IF(OR($B106-G$5&gt;74, $B106-G$5=73, $B106-G$5=1, $B106-G$5&lt;0),"",ROUND(($B106-G$5)*'수학 표준점수 테이블'!$H$10+G$5*'수학 표준점수 테이블'!$H$13+'수학 표준점수 테이블'!$H$16,0))</f>
        <v/>
      </c>
      <c r="H106" s="119" t="str">
        <f>IF(OR($B106-H$5&gt;74, $B106-H$5=73, $B106-H$5=1, $B106-H$5&lt;0),"",ROUND(($B106-H$5)*'수학 표준점수 테이블'!$H$10+H$5*'수학 표준점수 테이블'!$H$13+'수학 표준점수 테이블'!$H$16,0))</f>
        <v/>
      </c>
      <c r="I106" s="119" t="str">
        <f>IF(OR($B106-I$5&gt;74, $B106-I$5=73, $B106-I$5=1, $B106-I$5&lt;0),"",ROUND(($B106-I$5)*'수학 표준점수 테이블'!$H$10+I$5*'수학 표준점수 테이블'!$H$13+'수학 표준점수 테이블'!$H$16,0))</f>
        <v/>
      </c>
      <c r="J106" s="119" t="str">
        <f>IF(OR($B106-J$5&gt;74, $B106-J$5=73, $B106-J$5=1, $B106-J$5&lt;0),"",ROUND(($B106-J$5)*'수학 표준점수 테이블'!$H$10+J$5*'수학 표준점수 테이블'!$H$13+'수학 표준점수 테이블'!$H$16,0))</f>
        <v/>
      </c>
      <c r="K106" s="119" t="str">
        <f>IF(OR($B106-K$5&gt;74, $B106-K$5=73, $B106-K$5=1, $B106-K$5&lt;0),"",ROUND(($B106-K$5)*'수학 표준점수 테이블'!$H$10+K$5*'수학 표준점수 테이블'!$H$13+'수학 표준점수 테이블'!$H$16,0))</f>
        <v/>
      </c>
      <c r="L106" s="119" t="str">
        <f>IF(OR($B106-L$5&gt;74, $B106-L$5=73, $B106-L$5=1, $B106-L$5&lt;0),"",ROUND(($B106-L$5)*'수학 표준점수 테이블'!$H$10+L$5*'수학 표준점수 테이블'!$H$13+'수학 표준점수 테이블'!$H$16,0))</f>
        <v/>
      </c>
      <c r="M106" s="119" t="str">
        <f>IF(OR($B106-M$5&gt;74, $B106-M$5=73, $B106-M$5=1, $B106-M$5&lt;0),"",ROUND(($B106-M$5)*'수학 표준점수 테이블'!$H$10+M$5*'수학 표준점수 테이블'!$H$13+'수학 표준점수 테이블'!$H$16,0))</f>
        <v/>
      </c>
      <c r="N106" s="119" t="str">
        <f>IF(OR($B106-N$5&gt;74, $B106-N$5=73, $B106-N$5=1, $B106-N$5&lt;0),"",ROUND(($B106-N$5)*'수학 표준점수 테이블'!$H$10+N$5*'수학 표준점수 테이블'!$H$13+'수학 표준점수 테이블'!$H$16,0))</f>
        <v/>
      </c>
      <c r="O106" s="119" t="str">
        <f>IF(OR($B106-O$5&gt;74, $B106-O$5=73, $B106-O$5=1, $B106-O$5&lt;0),"",ROUND(($B106-O$5)*'수학 표준점수 테이블'!$H$10+O$5*'수학 표준점수 테이블'!$H$13+'수학 표준점수 테이블'!$H$16,0))</f>
        <v/>
      </c>
      <c r="P106" s="119" t="str">
        <f>IF(OR($B106-P$5&gt;74, $B106-P$5=73, $B106-P$5=1, $B106-P$5&lt;0),"",ROUND(($B106-P$5)*'수학 표준점수 테이블'!$H$10+P$5*'수학 표준점수 테이블'!$H$13+'수학 표준점수 테이블'!$H$16,0))</f>
        <v/>
      </c>
      <c r="Q106" s="119" t="str">
        <f>IF(OR($B106-Q$5&gt;74, $B106-Q$5=73, $B106-Q$5=1, $B106-Q$5&lt;0),"",ROUND(($B106-Q$5)*'수학 표준점수 테이블'!$H$10+Q$5*'수학 표준점수 테이블'!$H$13+'수학 표준점수 테이블'!$H$16,0))</f>
        <v/>
      </c>
      <c r="R106" s="119" t="str">
        <f>IF(OR($B106-R$5&gt;74, $B106-R$5=73, $B106-R$5=1, $B106-R$5&lt;0),"",ROUND(($B106-R$5)*'수학 표준점수 테이블'!$H$10+R$5*'수학 표준점수 테이블'!$H$13+'수학 표준점수 테이블'!$H$16,0))</f>
        <v/>
      </c>
      <c r="S106" s="119" t="str">
        <f>IF(OR($B106-S$5&gt;74, $B106-S$5=73, $B106-S$5=1, $B106-S$5&lt;0),"",ROUND(($B106-S$5)*'수학 표준점수 테이블'!$H$10+S$5*'수학 표준점수 테이블'!$H$13+'수학 표준점수 테이블'!$H$16,0))</f>
        <v/>
      </c>
      <c r="T106" s="119" t="str">
        <f>IF(OR($B106-T$5&gt;74, $B106-T$5=73, $B106-T$5=1, $B106-T$5&lt;0),"",ROUND(($B106-T$5)*'수학 표준점수 테이블'!$H$10+T$5*'수학 표준점수 테이블'!$H$13+'수학 표준점수 테이블'!$H$16,0))</f>
        <v/>
      </c>
      <c r="U106" s="119" t="str">
        <f>IF(OR($B106-U$5&gt;74, $B106-U$5=73, $B106-U$5=1, $B106-U$5&lt;0),"",ROUND(($B106-U$5)*'수학 표준점수 테이블'!$H$10+U$5*'수학 표준점수 테이블'!$H$13+'수학 표준점수 테이블'!$H$16,0))</f>
        <v/>
      </c>
      <c r="V106" s="119" t="str">
        <f>IF(OR($B106-V$5&gt;74, $B106-V$5=73, $B106-V$5=1, $B106-V$5&lt;0),"",ROUND(($B106-V$5)*'수학 표준점수 테이블'!$H$10+V$5*'수학 표준점수 테이블'!$H$13+'수학 표준점수 테이블'!$H$16,0))</f>
        <v/>
      </c>
      <c r="W106" s="119" t="str">
        <f>IF(OR($B106-W$5&gt;74, $B106-W$5=73, $B106-W$5=1, $B106-W$5&lt;0),"",ROUND(($B106-W$5)*'수학 표준점수 테이블'!$H$10+W$5*'수학 표준점수 테이블'!$H$13+'수학 표준점수 테이블'!$H$16,0))</f>
        <v/>
      </c>
      <c r="X106" s="119" t="str">
        <f>IF(OR($B106-X$5&gt;74, $B106-X$5=73, $B106-X$5=1, $B106-X$5&lt;0),"",ROUND(($B106-X$5)*'수학 표준점수 테이블'!$H$10+X$5*'수학 표준점수 테이블'!$H$13+'수학 표준점수 테이블'!$H$16,0))</f>
        <v/>
      </c>
      <c r="Y106" s="119" t="str">
        <f>IF(OR($B106-Y$5&gt;74, $B106-Y$5=73, $B106-Y$5=1, $B106-Y$5&lt;0),"",ROUND(($B106-Y$5)*'수학 표준점수 테이블'!$H$10+Y$5*'수학 표준점수 테이블'!$H$13+'수학 표준점수 테이블'!$H$16,0))</f>
        <v/>
      </c>
      <c r="Z106" s="119" t="str">
        <f>IF(OR($B106-Z$5&gt;74, $B106-Z$5=73, $B106-Z$5=1, $B106-Z$5&lt;0),"",ROUND(($B106-Z$5)*'수학 표준점수 테이블'!$H$10+Z$5*'수학 표준점수 테이블'!$H$13+'수학 표준점수 테이블'!$H$16,0))</f>
        <v/>
      </c>
      <c r="AA106" s="120">
        <f>IF(OR($B106-AA$5&gt;74, $B106-AA$5=73, $B106-AA$5=1, $B106-AA$5&lt;0),"",ROUND(($B106-AA$5)*'수학 표준점수 테이블'!$H$10+AA$5*'수학 표준점수 테이블'!$H$13+'수학 표준점수 테이블'!$H$16,0))</f>
        <v>64</v>
      </c>
      <c r="AB106" s="34"/>
      <c r="AC106" s="34">
        <f>MIN(C106:AA106)</f>
        <v>64</v>
      </c>
      <c r="AD106" s="34">
        <f>MAX(C106:AA106)</f>
        <v>64</v>
      </c>
      <c r="AE106" s="37">
        <f>IF(AC106=AD106,MAX(C106:AA106),MIN(C106:AA106)&amp;" ~ "&amp;MAX(C106:AA106))</f>
        <v>64</v>
      </c>
      <c r="AF106" s="37">
        <f t="shared" si="13"/>
        <v>9</v>
      </c>
      <c r="AG106" s="37">
        <f t="shared" si="13"/>
        <v>9</v>
      </c>
      <c r="AH106" s="37">
        <f t="shared" si="14"/>
        <v>9</v>
      </c>
      <c r="AI106" s="194" t="str">
        <f t="shared" si="9"/>
        <v>9등급</v>
      </c>
      <c r="AJ106" s="32" t="e">
        <f>IF(AC106=AD106,VLOOKUP(AE106,'인원 입력 기능'!$B$5:$F$102,6,0), VLOOKUP(AC106,'인원 입력 기능'!$B$5:$F$102,6,0)&amp;" ~ "&amp;VLOOKUP(AD106,'인원 입력 기능'!$B$5:$F$102,6,0))</f>
        <v>#REF!</v>
      </c>
    </row>
    <row r="107" spans="1:36" ht="0.25" customHeight="1" thickBot="1">
      <c r="A107" s="16"/>
      <c r="B107" s="40"/>
      <c r="C107" s="38" t="str">
        <f>IF(OR($B107-C$5&gt;74, $B107-C$5=73, $B107-C$5=1, $B107-C$5&lt;0),"",ROUND(($B107-C$5)*'수학 표준점수 테이블'!$H$10+C$5*'수학 표준점수 테이블'!$H$13+'수학 표준점수 테이블'!$H$16,0))</f>
        <v/>
      </c>
      <c r="D107" s="121" t="str">
        <f>_xlfn.IFNA(ROUND(VLOOKUP($B107-D$5,'수학 표준점수 테이블'!$B$10:$C$82,2,0)+HLOOKUP(D$5,'수학 표준점수 테이블'!#REF!,2,0),0),"")</f>
        <v/>
      </c>
      <c r="E107" s="121" t="str">
        <f>_xlfn.IFNA(ROUND(VLOOKUP($B107-E$5,'수학 표준점수 테이블'!$B$10:$C$82,2,0)+HLOOKUP(E$5,'수학 표준점수 테이블'!#REF!,2,0),0),"")</f>
        <v/>
      </c>
      <c r="F107" s="121" t="str">
        <f>_xlfn.IFNA(ROUND(VLOOKUP($B107-F$5,'수학 표준점수 테이블'!$B$10:$C$82,2,0)+HLOOKUP(F$5,'수학 표준점수 테이블'!#REF!,2,0),0),"")</f>
        <v/>
      </c>
      <c r="G107" s="121" t="str">
        <f>_xlfn.IFNA(ROUND(VLOOKUP($B107-G$5,'수학 표준점수 테이블'!$B$10:$C$82,2,0)+HLOOKUP(G$5,'수학 표준점수 테이블'!#REF!,2,0),0),"")</f>
        <v/>
      </c>
      <c r="H107" s="121" t="str">
        <f>_xlfn.IFNA(ROUND(VLOOKUP($B107-H$5,'수학 표준점수 테이블'!$B$10:$C$82,2,0)+HLOOKUP(H$5,'수학 표준점수 테이블'!#REF!,2,0),0),"")</f>
        <v/>
      </c>
      <c r="I107" s="121" t="str">
        <f>_xlfn.IFNA(ROUND(VLOOKUP($B107-I$5,'수학 표준점수 테이블'!$B$10:$C$82,2,0)+HLOOKUP(I$5,'수학 표준점수 테이블'!#REF!,2,0),0),"")</f>
        <v/>
      </c>
      <c r="J107" s="121" t="str">
        <f>_xlfn.IFNA(ROUND(VLOOKUP($B107-J$5,'수학 표준점수 테이블'!$B$10:$C$82,2,0)+HLOOKUP(J$5,'수학 표준점수 테이블'!#REF!,2,0),0),"")</f>
        <v/>
      </c>
      <c r="K107" s="121" t="str">
        <f>_xlfn.IFNA(ROUND(VLOOKUP($B107-K$5,'수학 표준점수 테이블'!$B$10:$C$82,2,0)+HLOOKUP(K$5,'수학 표준점수 테이블'!#REF!,2,0),0),"")</f>
        <v/>
      </c>
      <c r="L107" s="121" t="str">
        <f>_xlfn.IFNA(ROUND(VLOOKUP($B107-L$5,'수학 표준점수 테이블'!$B$10:$C$82,2,0)+HLOOKUP(L$5,'수학 표준점수 테이블'!#REF!,2,0),0),"")</f>
        <v/>
      </c>
      <c r="M107" s="121" t="str">
        <f>_xlfn.IFNA(ROUND(VLOOKUP($B107-M$5,'수학 표준점수 테이블'!$B$10:$C$82,2,0)+HLOOKUP(M$5,'수학 표준점수 테이블'!#REF!,2,0),0),"")</f>
        <v/>
      </c>
      <c r="N107" s="121" t="str">
        <f>_xlfn.IFNA(ROUND(VLOOKUP($B107-N$5,'수학 표준점수 테이블'!$B$10:$C$82,2,0)+HLOOKUP(N$5,'수학 표준점수 테이블'!#REF!,2,0),0),"")</f>
        <v/>
      </c>
      <c r="O107" s="121" t="str">
        <f>_xlfn.IFNA(ROUND(VLOOKUP($B107-O$5,'수학 표준점수 테이블'!$B$10:$C$82,2,0)+HLOOKUP(O$5,'수학 표준점수 테이블'!#REF!,2,0),0),"")</f>
        <v/>
      </c>
      <c r="P107" s="121" t="str">
        <f>_xlfn.IFNA(ROUND(VLOOKUP($B107-P$5,'수학 표준점수 테이블'!$B$10:$C$82,2,0)+HLOOKUP(P$5,'수학 표준점수 테이블'!#REF!,2,0),0),"")</f>
        <v/>
      </c>
      <c r="Q107" s="121" t="str">
        <f>_xlfn.IFNA(ROUND(VLOOKUP($B107-Q$5,'수학 표준점수 테이블'!$B$10:$C$82,2,0)+HLOOKUP(Q$5,'수학 표준점수 테이블'!#REF!,2,0),0),"")</f>
        <v/>
      </c>
      <c r="R107" s="121" t="str">
        <f>_xlfn.IFNA(ROUND(VLOOKUP($B107-R$5,'수학 표준점수 테이블'!$B$10:$C$82,2,0)+HLOOKUP(R$5,'수학 표준점수 테이블'!#REF!,2,0),0),"")</f>
        <v/>
      </c>
      <c r="S107" s="121" t="str">
        <f>_xlfn.IFNA(ROUND(VLOOKUP($B107-S$5,'수학 표준점수 테이블'!$B$10:$C$82,2,0)+HLOOKUP(S$5,'수학 표준점수 테이블'!#REF!,2,0),0),"")</f>
        <v/>
      </c>
      <c r="T107" s="121" t="str">
        <f>_xlfn.IFNA(ROUND(VLOOKUP($B107-T$5,'수학 표준점수 테이블'!$B$10:$C$82,2,0)+HLOOKUP(T$5,'수학 표준점수 테이블'!#REF!,2,0),0),"")</f>
        <v/>
      </c>
      <c r="U107" s="121" t="str">
        <f>_xlfn.IFNA(ROUND(VLOOKUP($B107-U$5,'수학 표준점수 테이블'!$B$10:$C$82,2,0)+HLOOKUP(U$5,'수학 표준점수 테이블'!#REF!,2,0),0),"")</f>
        <v/>
      </c>
      <c r="V107" s="121" t="str">
        <f>_xlfn.IFNA(ROUND(VLOOKUP($B107-V$5,'수학 표준점수 테이블'!$B$10:$C$82,2,0)+HLOOKUP(V$5,'수학 표준점수 테이블'!#REF!,2,0),0),"")</f>
        <v/>
      </c>
      <c r="W107" s="121" t="str">
        <f>_xlfn.IFNA(ROUND(VLOOKUP($B107-W$5,'수학 표준점수 테이블'!$B$10:$C$82,2,0)+HLOOKUP(W$5,'수학 표준점수 테이블'!#REF!,2,0),0),"")</f>
        <v/>
      </c>
      <c r="X107" s="121" t="str">
        <f>_xlfn.IFNA(ROUND(VLOOKUP($B107-X$5,'수학 표준점수 테이블'!$B$10:$C$82,2,0)+HLOOKUP(X$5,'수학 표준점수 테이블'!#REF!,2,0),0),"")</f>
        <v/>
      </c>
      <c r="Y107" s="121" t="str">
        <f>_xlfn.IFNA(ROUND(VLOOKUP($B107-Y$5,'수학 표준점수 테이블'!$B$10:$C$82,2,0)+HLOOKUP(Y$5,'수학 표준점수 테이블'!#REF!,2,0),0),"")</f>
        <v/>
      </c>
      <c r="Z107" s="121" t="str">
        <f>_xlfn.IFNA(ROUND(VLOOKUP($B107-Z$5,'수학 표준점수 테이블'!$B$10:$C$82,2,0)+HLOOKUP(Z$5,'수학 표준점수 테이블'!#REF!,2,0),0),"")</f>
        <v/>
      </c>
      <c r="AA107" s="122" t="e">
        <f>_xlfn.IFNA(ROUND(VLOOKUP($B107-AA$5,'수학 표준점수 테이블'!$B$10:$C$82,2,0)+HLOOKUP(AA$5,'수학 표준점수 테이블'!#REF!,2,0),0),"")</f>
        <v>#REF!</v>
      </c>
      <c r="AB107" s="34"/>
      <c r="AC107" s="34" t="e">
        <f>MIN(C107:AA107)</f>
        <v>#REF!</v>
      </c>
      <c r="AD107" s="34" t="e">
        <f>MAX(C107:AA107)</f>
        <v>#REF!</v>
      </c>
      <c r="AE107" s="37" t="e">
        <f>IF(AC107=AD107,MAX(C107:AA107),MIN(C107:AA107)&amp;" ~ "&amp;MAX(C107:AA107))</f>
        <v>#REF!</v>
      </c>
      <c r="AF107" s="37" t="e">
        <f t="shared" si="13"/>
        <v>#REF!</v>
      </c>
      <c r="AG107" s="37" t="e">
        <f t="shared" si="13"/>
        <v>#REF!</v>
      </c>
      <c r="AH107" s="37" t="e">
        <f t="shared" si="14"/>
        <v>#REF!</v>
      </c>
      <c r="AI107" s="194" t="e">
        <f t="shared" si="9"/>
        <v>#REF!</v>
      </c>
    </row>
    <row r="108" spans="1:36">
      <c r="AB108" s="18"/>
      <c r="AC108" s="18"/>
      <c r="AD108" s="18"/>
    </row>
    <row r="109" spans="1:36"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  <row r="110" spans="1:36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</row>
    <row r="111" spans="1:36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</row>
    <row r="112" spans="1:36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</row>
    <row r="113" spans="2:30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</row>
    <row r="114" spans="2:30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</row>
    <row r="115" spans="2:30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</row>
    <row r="116" spans="2:30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</row>
    <row r="117" spans="2:30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</row>
    <row r="118" spans="2:30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</row>
    <row r="119" spans="2:30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</row>
    <row r="120" spans="2:30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</row>
    <row r="121" spans="2:30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</row>
    <row r="122" spans="2:30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</row>
    <row r="123" spans="2:30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</row>
    <row r="124" spans="2:30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</row>
    <row r="125" spans="2:30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</row>
    <row r="126" spans="2:30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</row>
    <row r="127" spans="2:30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</row>
    <row r="128" spans="2:30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</row>
    <row r="129" spans="2:30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</row>
    <row r="130" spans="2:30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</row>
    <row r="131" spans="2:30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</row>
    <row r="132" spans="2:30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</row>
    <row r="133" spans="2:30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</row>
    <row r="134" spans="2:30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</row>
    <row r="135" spans="2:30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</row>
    <row r="136" spans="2:30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</row>
    <row r="137" spans="2:30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</row>
    <row r="138" spans="2:30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</row>
    <row r="139" spans="2:30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</row>
    <row r="140" spans="2:30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</row>
    <row r="141" spans="2:30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</row>
    <row r="142" spans="2:30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</row>
    <row r="143" spans="2:30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</row>
    <row r="144" spans="2:30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</row>
    <row r="145" spans="2:30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</row>
    <row r="146" spans="2:30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</row>
    <row r="147" spans="2:30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</row>
    <row r="148" spans="2:30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</row>
    <row r="149" spans="2:30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</row>
    <row r="150" spans="2:30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</row>
    <row r="151" spans="2:30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</row>
    <row r="152" spans="2:30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</row>
    <row r="153" spans="2:30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</row>
    <row r="154" spans="2:30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</row>
    <row r="155" spans="2:30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</row>
    <row r="156" spans="2:30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</row>
    <row r="157" spans="2:30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</row>
    <row r="158" spans="2:30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</row>
    <row r="159" spans="2:30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</row>
    <row r="160" spans="2:30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</row>
    <row r="161" spans="2:30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</row>
    <row r="162" spans="2:30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</row>
    <row r="163" spans="2:30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</row>
    <row r="164" spans="2:30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</row>
    <row r="165" spans="2:30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</row>
    <row r="166" spans="2:30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</row>
    <row r="167" spans="2:30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</row>
    <row r="168" spans="2:30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</row>
    <row r="169" spans="2:30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</row>
    <row r="170" spans="2:30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</row>
    <row r="171" spans="2:30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</row>
    <row r="172" spans="2:30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</row>
    <row r="173" spans="2:30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</row>
    <row r="174" spans="2:30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</row>
    <row r="175" spans="2:30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</row>
    <row r="176" spans="2:30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</row>
    <row r="177" spans="2:30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</row>
    <row r="178" spans="2:30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</row>
    <row r="179" spans="2:30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</row>
    <row r="180" spans="2:30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</row>
    <row r="181" spans="2:30"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</row>
    <row r="182" spans="2:30"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</row>
    <row r="183" spans="2:30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</row>
    <row r="184" spans="2:30"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</row>
    <row r="185" spans="2:30"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</row>
    <row r="186" spans="2:30"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</row>
    <row r="187" spans="2:30"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</row>
  </sheetData>
  <mergeCells count="2">
    <mergeCell ref="C2:E2"/>
    <mergeCell ref="C3:E3"/>
  </mergeCells>
  <phoneticPr fontId="1" type="noConversion"/>
  <conditionalFormatting sqref="C6:AD107">
    <cfRule type="expression" dxfId="3" priority="1">
      <formula>OR(#REF!=$N$6:$N$13)</formula>
    </cfRule>
  </conditionalFormatting>
  <conditionalFormatting sqref="B6:B106">
    <cfRule type="expression" dxfId="2" priority="2">
      <formula>OR(AND(#REF!=0,OR(#REF!=$N$6:$N$13)),AND(#REF!&gt;0,OR(#REF!=$N$6:$N$13)))</formula>
    </cfRule>
  </conditionalFormatting>
  <pageMargins left="0.7" right="0.7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1083-F221-4336-A8B7-90C236EB67BF}">
  <sheetPr>
    <tabColor rgb="FF00B050"/>
    <pageSetUpPr fitToPage="1"/>
  </sheetPr>
  <dimension ref="B1:X71"/>
  <sheetViews>
    <sheetView zoomScale="85" zoomScaleNormal="85" workbookViewId="0">
      <selection activeCell="D31" sqref="D31"/>
    </sheetView>
  </sheetViews>
  <sheetFormatPr defaultRowHeight="17"/>
  <cols>
    <col min="3" max="5" width="11.4140625" style="175" customWidth="1"/>
    <col min="6" max="13" width="10.58203125" style="195" customWidth="1"/>
    <col min="14" max="15" width="10.58203125" customWidth="1"/>
  </cols>
  <sheetData>
    <row r="1" spans="2:24">
      <c r="M1" s="17"/>
    </row>
    <row r="2" spans="2:24">
      <c r="B2" s="16"/>
      <c r="C2" s="176"/>
      <c r="D2" s="176"/>
      <c r="E2" s="176"/>
      <c r="F2" s="17"/>
      <c r="G2" s="17"/>
      <c r="H2" s="17"/>
      <c r="I2" s="17"/>
      <c r="J2" s="17"/>
      <c r="K2" s="17"/>
      <c r="L2" s="17"/>
      <c r="M2" s="17"/>
    </row>
    <row r="3" spans="2:24" ht="17.5" thickBot="1">
      <c r="B3" s="16"/>
      <c r="C3" s="176"/>
      <c r="D3" s="176"/>
      <c r="E3" s="176"/>
      <c r="F3" s="17"/>
      <c r="G3" s="17"/>
      <c r="H3" s="17"/>
      <c r="I3" s="17"/>
      <c r="J3" s="17"/>
      <c r="K3" s="17"/>
      <c r="L3" s="17"/>
      <c r="M3" s="17"/>
    </row>
    <row r="4" spans="2:24">
      <c r="B4" s="16"/>
      <c r="C4" s="11" t="s">
        <v>21</v>
      </c>
      <c r="D4" s="438" t="s">
        <v>95</v>
      </c>
      <c r="E4" s="438"/>
      <c r="F4" s="438"/>
      <c r="G4" s="439"/>
      <c r="H4" s="17"/>
      <c r="I4" s="17"/>
      <c r="J4" s="17"/>
      <c r="K4" s="17"/>
      <c r="L4" s="16"/>
      <c r="M4" s="16"/>
      <c r="N4" s="16"/>
    </row>
    <row r="5" spans="2:24" ht="17.5" thickBot="1">
      <c r="B5" s="16"/>
      <c r="C5" s="9" t="s">
        <v>24</v>
      </c>
      <c r="D5" s="440" t="s">
        <v>92</v>
      </c>
      <c r="E5" s="440"/>
      <c r="F5" s="440"/>
      <c r="G5" s="441"/>
      <c r="H5" s="17"/>
      <c r="I5" s="17"/>
      <c r="J5" s="17"/>
      <c r="K5" s="17"/>
      <c r="L5" s="16"/>
      <c r="M5" s="16"/>
      <c r="N5" s="16"/>
    </row>
    <row r="6" spans="2:24">
      <c r="B6" s="16"/>
      <c r="C6" s="176"/>
      <c r="D6" s="176"/>
      <c r="E6" s="176"/>
      <c r="F6" s="17"/>
      <c r="G6" s="17"/>
      <c r="H6" s="17"/>
      <c r="I6" s="17"/>
      <c r="J6" s="17"/>
      <c r="K6" s="17"/>
      <c r="L6" s="17"/>
      <c r="M6" s="17"/>
      <c r="N6" s="16"/>
      <c r="O6" s="16"/>
      <c r="P6" s="16"/>
    </row>
    <row r="7" spans="2:24" ht="17.5" thickBot="1">
      <c r="B7" s="16"/>
      <c r="C7" s="176"/>
      <c r="D7" s="176"/>
      <c r="E7" s="176"/>
      <c r="F7" s="17"/>
      <c r="G7" s="17"/>
      <c r="H7" s="17"/>
      <c r="I7" s="17"/>
      <c r="J7" s="17"/>
      <c r="K7" s="17"/>
      <c r="L7" s="17"/>
      <c r="M7" s="17"/>
      <c r="N7" s="16"/>
      <c r="O7" s="16"/>
      <c r="P7" s="16"/>
    </row>
    <row r="8" spans="2:24" ht="17.5" thickBot="1">
      <c r="B8" s="16"/>
      <c r="C8" s="204" t="s">
        <v>91</v>
      </c>
      <c r="D8" s="199">
        <v>26</v>
      </c>
      <c r="E8" s="197">
        <v>24</v>
      </c>
      <c r="F8" s="197">
        <v>23</v>
      </c>
      <c r="G8" s="197">
        <v>22</v>
      </c>
      <c r="H8" s="197">
        <v>21</v>
      </c>
      <c r="I8" s="197">
        <v>20</v>
      </c>
      <c r="J8" s="197">
        <v>19</v>
      </c>
      <c r="K8" s="197">
        <v>18</v>
      </c>
      <c r="L8" s="198">
        <v>17</v>
      </c>
      <c r="M8" s="17"/>
      <c r="N8" s="16"/>
      <c r="O8" s="204" t="s">
        <v>76</v>
      </c>
      <c r="P8" s="199">
        <v>26</v>
      </c>
      <c r="Q8" s="197">
        <v>24</v>
      </c>
      <c r="R8" s="197">
        <v>23</v>
      </c>
      <c r="S8" s="197">
        <v>22</v>
      </c>
      <c r="T8" s="197">
        <v>21</v>
      </c>
      <c r="U8" s="197">
        <v>20</v>
      </c>
      <c r="V8" s="197">
        <v>19</v>
      </c>
      <c r="W8" s="197">
        <v>18</v>
      </c>
      <c r="X8" s="198">
        <v>17</v>
      </c>
    </row>
    <row r="9" spans="2:24" ht="17" customHeight="1">
      <c r="B9" s="16"/>
      <c r="C9" s="202" t="s">
        <v>83</v>
      </c>
      <c r="D9" s="209">
        <f>IF(OR(P9&gt;74, AND(P9&lt;0, OR(D8&lt;=D$8, D8="-"))), "-", IF(P9&lt;0, D$8,IF(OR(P9=1, P9=73), P9+P$8+1, P9+P$8)))</f>
        <v>91</v>
      </c>
      <c r="E9" s="254">
        <f t="shared" ref="E9:L16" si="0">IF(OR(Q9&gt;74, AND(Q9&lt;0, OR(E8&lt;=E$8, E8="-"))), "-", IF(Q9&lt;0, E$8,IF(OR(Q9=1, Q9=73), Q9+Q$8+1, Q9+Q$8)))</f>
        <v>91</v>
      </c>
      <c r="F9" s="254">
        <f t="shared" si="0"/>
        <v>91</v>
      </c>
      <c r="G9" s="254">
        <f t="shared" si="0"/>
        <v>91</v>
      </c>
      <c r="H9" s="254">
        <f t="shared" si="0"/>
        <v>91</v>
      </c>
      <c r="I9" s="254">
        <f t="shared" si="0"/>
        <v>91</v>
      </c>
      <c r="J9" s="254">
        <f t="shared" si="0"/>
        <v>91</v>
      </c>
      <c r="K9" s="254">
        <f t="shared" si="0"/>
        <v>92</v>
      </c>
      <c r="L9" s="255">
        <f t="shared" si="0"/>
        <v>91</v>
      </c>
      <c r="M9" s="17"/>
      <c r="N9" s="16"/>
      <c r="O9" s="202" t="s">
        <v>13</v>
      </c>
      <c r="P9" s="200">
        <f>ROUNDUP(('수학 백분위 표'!$M6-0.5-'수학 표준점수 테이블'!$H$14-'수학 표준점수 테이블'!$H$11*P$8)/'수학 표준점수 테이블'!$H$10,0)</f>
        <v>65</v>
      </c>
      <c r="Q9" s="200">
        <f>ROUNDUP(('수학 백분위 표'!$M6-0.5-'수학 표준점수 테이블'!$H$14-'수학 표준점수 테이블'!$H$11*Q$8)/'수학 표준점수 테이블'!$H$10,0)</f>
        <v>67</v>
      </c>
      <c r="R9" s="200">
        <f>ROUNDUP(('수학 백분위 표'!$M6-0.5-'수학 표준점수 테이블'!$H$14-'수학 표준점수 테이블'!$H$11*R$8)/'수학 표준점수 테이블'!$H$10,0)</f>
        <v>68</v>
      </c>
      <c r="S9" s="200">
        <f>ROUNDUP(('수학 백분위 표'!$M6-0.5-'수학 표준점수 테이블'!$H$14-'수학 표준점수 테이블'!$H$11*S$8)/'수학 표준점수 테이블'!$H$10,0)</f>
        <v>69</v>
      </c>
      <c r="T9" s="200">
        <f>ROUNDUP(('수학 백분위 표'!$M6-0.5-'수학 표준점수 테이블'!$H$14-'수학 표준점수 테이블'!$H$11*T$8)/'수학 표준점수 테이블'!$H$10,0)</f>
        <v>70</v>
      </c>
      <c r="U9" s="200">
        <f>ROUNDUP(('수학 백분위 표'!$M6-0.5-'수학 표준점수 테이블'!$H$14-'수학 표준점수 테이블'!$H$11*U$8)/'수학 표준점수 테이블'!$H$10,0)</f>
        <v>71</v>
      </c>
      <c r="V9" s="200">
        <f>ROUNDUP(('수학 백분위 표'!$M6-0.5-'수학 표준점수 테이블'!$H$14-'수학 표준점수 테이블'!$H$11*V$8)/'수학 표준점수 테이블'!$H$10,0)</f>
        <v>72</v>
      </c>
      <c r="W9" s="200">
        <f>ROUNDUP(('수학 백분위 표'!$M6-0.5-'수학 표준점수 테이블'!$H$14-'수학 표준점수 테이블'!$H$11*W$8)/'수학 표준점수 테이블'!$H$10,0)</f>
        <v>73</v>
      </c>
      <c r="X9" s="200">
        <f>ROUNDUP(('수학 백분위 표'!$M6-0.5-'수학 표준점수 테이블'!$H$14-'수학 표준점수 테이블'!$H$11*X$8)/'수학 표준점수 테이블'!$H$10,0)</f>
        <v>74</v>
      </c>
    </row>
    <row r="10" spans="2:24">
      <c r="B10" s="16"/>
      <c r="C10" s="202" t="s">
        <v>84</v>
      </c>
      <c r="D10" s="273">
        <f t="shared" ref="D10:D16" si="1">IF(OR(P10&gt;74, AND(P10&lt;0, OR(D9&lt;=D$8, D9="-"))), "-", IF(P10&lt;0, D$8,IF(OR(P10=1, P10=73), P10+P$8+1, P10+P$8)))</f>
        <v>78</v>
      </c>
      <c r="E10" s="217">
        <f t="shared" si="0"/>
        <v>78</v>
      </c>
      <c r="F10" s="217">
        <f t="shared" si="0"/>
        <v>78</v>
      </c>
      <c r="G10" s="217">
        <f t="shared" si="0"/>
        <v>79</v>
      </c>
      <c r="H10" s="217">
        <f t="shared" si="0"/>
        <v>79</v>
      </c>
      <c r="I10" s="217">
        <f t="shared" si="0"/>
        <v>79</v>
      </c>
      <c r="J10" s="217">
        <f t="shared" si="0"/>
        <v>79</v>
      </c>
      <c r="K10" s="217">
        <f t="shared" si="0"/>
        <v>79</v>
      </c>
      <c r="L10" s="219">
        <f t="shared" si="0"/>
        <v>79</v>
      </c>
      <c r="M10" s="17"/>
      <c r="N10" s="16"/>
      <c r="O10" s="202" t="s">
        <v>14</v>
      </c>
      <c r="P10" s="200">
        <f>ROUNDUP(('수학 백분위 표'!$M7-0.5-'수학 표준점수 테이블'!$H$14-'수학 표준점수 테이블'!$H$11*P$8)/'수학 표준점수 테이블'!$H$10,0)</f>
        <v>52</v>
      </c>
      <c r="Q10" s="200">
        <f>ROUNDUP(('수학 백분위 표'!$M7-0.5-'수학 표준점수 테이블'!$H$14-'수학 표준점수 테이블'!$H$11*Q$8)/'수학 표준점수 테이블'!$H$10,0)</f>
        <v>54</v>
      </c>
      <c r="R10" s="200">
        <f>ROUNDUP(('수학 백분위 표'!$M7-0.5-'수학 표준점수 테이블'!$H$14-'수학 표준점수 테이블'!$H$11*R$8)/'수학 표준점수 테이블'!$H$10,0)</f>
        <v>55</v>
      </c>
      <c r="S10" s="200">
        <f>ROUNDUP(('수학 백분위 표'!$M7-0.5-'수학 표준점수 테이블'!$H$14-'수학 표준점수 테이블'!$H$11*S$8)/'수학 표준점수 테이블'!$H$10,0)</f>
        <v>57</v>
      </c>
      <c r="T10" s="200">
        <f>ROUNDUP(('수학 백분위 표'!$M7-0.5-'수학 표준점수 테이블'!$H$14-'수학 표준점수 테이블'!$H$11*T$8)/'수학 표준점수 테이블'!$H$10,0)</f>
        <v>58</v>
      </c>
      <c r="U10" s="200">
        <f>ROUNDUP(('수학 백분위 표'!$M7-0.5-'수학 표준점수 테이블'!$H$14-'수학 표준점수 테이블'!$H$11*U$8)/'수학 표준점수 테이블'!$H$10,0)</f>
        <v>59</v>
      </c>
      <c r="V10" s="200">
        <f>ROUNDUP(('수학 백분위 표'!$M7-0.5-'수학 표준점수 테이블'!$H$14-'수학 표준점수 테이블'!$H$11*V$8)/'수학 표준점수 테이블'!$H$10,0)</f>
        <v>60</v>
      </c>
      <c r="W10" s="200">
        <f>ROUNDUP(('수학 백분위 표'!$M7-0.5-'수학 표준점수 테이블'!$H$14-'수학 표준점수 테이블'!$H$11*W$8)/'수학 표준점수 테이블'!$H$10,0)</f>
        <v>61</v>
      </c>
      <c r="X10" s="200">
        <f>ROUNDUP(('수학 백분위 표'!$M7-0.5-'수학 표준점수 테이블'!$H$14-'수학 표준점수 테이블'!$H$11*X$8)/'수학 표준점수 테이블'!$H$10,0)</f>
        <v>62</v>
      </c>
    </row>
    <row r="11" spans="2:24" ht="17" customHeight="1">
      <c r="B11" s="16"/>
      <c r="C11" s="202" t="s">
        <v>85</v>
      </c>
      <c r="D11" s="273">
        <f t="shared" si="1"/>
        <v>66</v>
      </c>
      <c r="E11" s="217">
        <f t="shared" si="0"/>
        <v>66</v>
      </c>
      <c r="F11" s="217">
        <f t="shared" si="0"/>
        <v>66</v>
      </c>
      <c r="G11" s="217">
        <f t="shared" si="0"/>
        <v>66</v>
      </c>
      <c r="H11" s="217">
        <f t="shared" si="0"/>
        <v>66</v>
      </c>
      <c r="I11" s="217">
        <f t="shared" si="0"/>
        <v>66</v>
      </c>
      <c r="J11" s="217">
        <f t="shared" si="0"/>
        <v>66</v>
      </c>
      <c r="K11" s="217">
        <f t="shared" si="0"/>
        <v>66</v>
      </c>
      <c r="L11" s="219">
        <f t="shared" si="0"/>
        <v>66</v>
      </c>
      <c r="M11" s="17"/>
      <c r="N11" s="16"/>
      <c r="O11" s="202" t="s">
        <v>15</v>
      </c>
      <c r="P11" s="200">
        <f>ROUNDUP(('수학 백분위 표'!$M8-0.5-'수학 표준점수 테이블'!$H$14-'수학 표준점수 테이블'!$H$11*P$8)/'수학 표준점수 테이블'!$H$10,0)</f>
        <v>40</v>
      </c>
      <c r="Q11" s="200">
        <f>ROUNDUP(('수학 백분위 표'!$M8-0.5-'수학 표준점수 테이블'!$H$14-'수학 표준점수 테이블'!$H$11*Q$8)/'수학 표준점수 테이블'!$H$10,0)</f>
        <v>42</v>
      </c>
      <c r="R11" s="200">
        <f>ROUNDUP(('수학 백분위 표'!$M8-0.5-'수학 표준점수 테이블'!$H$14-'수학 표준점수 테이블'!$H$11*R$8)/'수학 표준점수 테이블'!$H$10,0)</f>
        <v>43</v>
      </c>
      <c r="S11" s="200">
        <f>ROUNDUP(('수학 백분위 표'!$M8-0.5-'수학 표준점수 테이블'!$H$14-'수학 표준점수 테이블'!$H$11*S$8)/'수학 표준점수 테이블'!$H$10,0)</f>
        <v>44</v>
      </c>
      <c r="T11" s="200">
        <f>ROUNDUP(('수학 백분위 표'!$M8-0.5-'수학 표준점수 테이블'!$H$14-'수학 표준점수 테이블'!$H$11*T$8)/'수학 표준점수 테이블'!$H$10,0)</f>
        <v>45</v>
      </c>
      <c r="U11" s="200">
        <f>ROUNDUP(('수학 백분위 표'!$M8-0.5-'수학 표준점수 테이블'!$H$14-'수학 표준점수 테이블'!$H$11*U$8)/'수학 표준점수 테이블'!$H$10,0)</f>
        <v>46</v>
      </c>
      <c r="V11" s="200">
        <f>ROUNDUP(('수학 백분위 표'!$M8-0.5-'수학 표준점수 테이블'!$H$14-'수학 표준점수 테이블'!$H$11*V$8)/'수학 표준점수 테이블'!$H$10,0)</f>
        <v>47</v>
      </c>
      <c r="W11" s="200">
        <f>ROUNDUP(('수학 백분위 표'!$M8-0.5-'수학 표준점수 테이블'!$H$14-'수학 표준점수 테이블'!$H$11*W$8)/'수학 표준점수 테이블'!$H$10,0)</f>
        <v>48</v>
      </c>
      <c r="X11" s="200">
        <f>ROUNDUP(('수학 백분위 표'!$M8-0.5-'수학 표준점수 테이블'!$H$14-'수학 표준점수 테이블'!$H$11*X$8)/'수학 표준점수 테이블'!$H$10,0)</f>
        <v>49</v>
      </c>
    </row>
    <row r="12" spans="2:24">
      <c r="B12" s="16"/>
      <c r="C12" s="202" t="s">
        <v>86</v>
      </c>
      <c r="D12" s="273">
        <f t="shared" si="1"/>
        <v>53</v>
      </c>
      <c r="E12" s="217">
        <f t="shared" si="0"/>
        <v>53</v>
      </c>
      <c r="F12" s="217">
        <f t="shared" si="0"/>
        <v>53</v>
      </c>
      <c r="G12" s="217">
        <f t="shared" si="0"/>
        <v>53</v>
      </c>
      <c r="H12" s="217">
        <f t="shared" si="0"/>
        <v>53</v>
      </c>
      <c r="I12" s="217">
        <f t="shared" si="0"/>
        <v>53</v>
      </c>
      <c r="J12" s="217">
        <f t="shared" si="0"/>
        <v>53</v>
      </c>
      <c r="K12" s="217">
        <f t="shared" si="0"/>
        <v>53</v>
      </c>
      <c r="L12" s="219">
        <f t="shared" si="0"/>
        <v>53</v>
      </c>
      <c r="M12" s="17"/>
      <c r="N12" s="16"/>
      <c r="O12" s="202" t="s">
        <v>16</v>
      </c>
      <c r="P12" s="200">
        <f>ROUNDUP(('수학 백분위 표'!$M9-0.5-'수학 표준점수 테이블'!$H$14-'수학 표준점수 테이블'!$H$11*P$8)/'수학 표준점수 테이블'!$H$10,0)</f>
        <v>27</v>
      </c>
      <c r="Q12" s="200">
        <f>ROUNDUP(('수학 백분위 표'!$M9-0.5-'수학 표준점수 테이블'!$H$14-'수학 표준점수 테이블'!$H$11*Q$8)/'수학 표준점수 테이블'!$H$10,0)</f>
        <v>29</v>
      </c>
      <c r="R12" s="200">
        <f>ROUNDUP(('수학 백분위 표'!$M9-0.5-'수학 표준점수 테이블'!$H$14-'수학 표준점수 테이블'!$H$11*R$8)/'수학 표준점수 테이블'!$H$10,0)</f>
        <v>30</v>
      </c>
      <c r="S12" s="200">
        <f>ROUNDUP(('수학 백분위 표'!$M9-0.5-'수학 표준점수 테이블'!$H$14-'수학 표준점수 테이블'!$H$11*S$8)/'수학 표준점수 테이블'!$H$10,0)</f>
        <v>31</v>
      </c>
      <c r="T12" s="200">
        <f>ROUNDUP(('수학 백분위 표'!$M9-0.5-'수학 표준점수 테이블'!$H$14-'수학 표준점수 테이블'!$H$11*T$8)/'수학 표준점수 테이블'!$H$10,0)</f>
        <v>32</v>
      </c>
      <c r="U12" s="200">
        <f>ROUNDUP(('수학 백분위 표'!$M9-0.5-'수학 표준점수 테이블'!$H$14-'수학 표준점수 테이블'!$H$11*U$8)/'수학 표준점수 테이블'!$H$10,0)</f>
        <v>33</v>
      </c>
      <c r="V12" s="200">
        <f>ROUNDUP(('수학 백분위 표'!$M9-0.5-'수학 표준점수 테이블'!$H$14-'수학 표준점수 테이블'!$H$11*V$8)/'수학 표준점수 테이블'!$H$10,0)</f>
        <v>34</v>
      </c>
      <c r="W12" s="200">
        <f>ROUNDUP(('수학 백분위 표'!$M9-0.5-'수학 표준점수 테이블'!$H$14-'수학 표준점수 테이블'!$H$11*W$8)/'수학 표준점수 테이블'!$H$10,0)</f>
        <v>35</v>
      </c>
      <c r="X12" s="200">
        <f>ROUNDUP(('수학 백분위 표'!$M9-0.5-'수학 표준점수 테이블'!$H$14-'수학 표준점수 테이블'!$H$11*X$8)/'수학 표준점수 테이블'!$H$10,0)</f>
        <v>36</v>
      </c>
    </row>
    <row r="13" spans="2:24">
      <c r="B13" s="16"/>
      <c r="C13" s="202" t="s">
        <v>87</v>
      </c>
      <c r="D13" s="273">
        <f t="shared" si="1"/>
        <v>35</v>
      </c>
      <c r="E13" s="217">
        <f t="shared" si="0"/>
        <v>35</v>
      </c>
      <c r="F13" s="217">
        <f t="shared" si="0"/>
        <v>35</v>
      </c>
      <c r="G13" s="217">
        <f t="shared" si="0"/>
        <v>35</v>
      </c>
      <c r="H13" s="217">
        <f t="shared" si="0"/>
        <v>35</v>
      </c>
      <c r="I13" s="217">
        <f t="shared" si="0"/>
        <v>35</v>
      </c>
      <c r="J13" s="217">
        <f t="shared" si="0"/>
        <v>35</v>
      </c>
      <c r="K13" s="217">
        <f t="shared" si="0"/>
        <v>35</v>
      </c>
      <c r="L13" s="219">
        <f t="shared" si="0"/>
        <v>35</v>
      </c>
      <c r="M13" s="17"/>
      <c r="N13" s="16"/>
      <c r="O13" s="202" t="s">
        <v>17</v>
      </c>
      <c r="P13" s="200">
        <f>ROUNDUP(('수학 백분위 표'!$M10-0.5-'수학 표준점수 테이블'!$H$14-'수학 표준점수 테이블'!$H$11*P$8)/'수학 표준점수 테이블'!$H$10,0)</f>
        <v>9</v>
      </c>
      <c r="Q13" s="200">
        <f>ROUNDUP(('수학 백분위 표'!$M10-0.5-'수학 표준점수 테이블'!$H$14-'수학 표준점수 테이블'!$H$11*Q$8)/'수학 표준점수 테이블'!$H$10,0)</f>
        <v>11</v>
      </c>
      <c r="R13" s="200">
        <f>ROUNDUP(('수학 백분위 표'!$M10-0.5-'수학 표준점수 테이블'!$H$14-'수학 표준점수 테이블'!$H$11*R$8)/'수학 표준점수 테이블'!$H$10,0)</f>
        <v>12</v>
      </c>
      <c r="S13" s="200">
        <f>ROUNDUP(('수학 백분위 표'!$M10-0.5-'수학 표준점수 테이블'!$H$14-'수학 표준점수 테이블'!$H$11*S$8)/'수학 표준점수 테이블'!$H$10,0)</f>
        <v>13</v>
      </c>
      <c r="T13" s="200">
        <f>ROUNDUP(('수학 백분위 표'!$M10-0.5-'수학 표준점수 테이블'!$H$14-'수학 표준점수 테이블'!$H$11*T$8)/'수학 표준점수 테이블'!$H$10,0)</f>
        <v>14</v>
      </c>
      <c r="U13" s="200">
        <f>ROUNDUP(('수학 백분위 표'!$M10-0.5-'수학 표준점수 테이블'!$H$14-'수학 표준점수 테이블'!$H$11*U$8)/'수학 표준점수 테이블'!$H$10,0)</f>
        <v>15</v>
      </c>
      <c r="V13" s="200">
        <f>ROUNDUP(('수학 백분위 표'!$M10-0.5-'수학 표준점수 테이블'!$H$14-'수학 표준점수 테이블'!$H$11*V$8)/'수학 표준점수 테이블'!$H$10,0)</f>
        <v>16</v>
      </c>
      <c r="W13" s="200">
        <f>ROUNDUP(('수학 백분위 표'!$M10-0.5-'수학 표준점수 테이블'!$H$14-'수학 표준점수 테이블'!$H$11*W$8)/'수학 표준점수 테이블'!$H$10,0)</f>
        <v>17</v>
      </c>
      <c r="X13" s="200">
        <f>ROUNDUP(('수학 백분위 표'!$M10-0.5-'수학 표준점수 테이블'!$H$14-'수학 표준점수 테이블'!$H$11*X$8)/'수학 표준점수 테이블'!$H$10,0)</f>
        <v>18</v>
      </c>
    </row>
    <row r="14" spans="2:24">
      <c r="B14" s="16"/>
      <c r="C14" s="202" t="s">
        <v>88</v>
      </c>
      <c r="D14" s="273">
        <f t="shared" si="1"/>
        <v>26</v>
      </c>
      <c r="E14" s="217">
        <f t="shared" si="0"/>
        <v>24</v>
      </c>
      <c r="F14" s="217">
        <f t="shared" si="0"/>
        <v>23</v>
      </c>
      <c r="G14" s="217">
        <f t="shared" si="0"/>
        <v>22</v>
      </c>
      <c r="H14" s="217">
        <f t="shared" si="0"/>
        <v>23</v>
      </c>
      <c r="I14" s="217">
        <f t="shared" si="0"/>
        <v>22</v>
      </c>
      <c r="J14" s="217">
        <f t="shared" si="0"/>
        <v>22</v>
      </c>
      <c r="K14" s="217">
        <f t="shared" si="0"/>
        <v>22</v>
      </c>
      <c r="L14" s="219">
        <f t="shared" si="0"/>
        <v>22</v>
      </c>
      <c r="M14" s="17"/>
      <c r="N14" s="16"/>
      <c r="O14" s="202" t="s">
        <v>18</v>
      </c>
      <c r="P14" s="200">
        <f>ROUNDUP(('수학 백분위 표'!$M11-0.5-'수학 표준점수 테이블'!$H$14-'수학 표준점수 테이블'!$H$11*P$8)/'수학 표준점수 테이블'!$H$10,0)</f>
        <v>-5</v>
      </c>
      <c r="Q14" s="200">
        <f>ROUNDUP(('수학 백분위 표'!$M11-0.5-'수학 표준점수 테이블'!$H$14-'수학 표준점수 테이블'!$H$11*Q$8)/'수학 표준점수 테이블'!$H$10,0)</f>
        <v>-3</v>
      </c>
      <c r="R14" s="200">
        <f>ROUNDUP(('수학 백분위 표'!$M11-0.5-'수학 표준점수 테이블'!$H$14-'수학 표준점수 테이블'!$H$11*R$8)/'수학 표준점수 테이블'!$H$10,0)</f>
        <v>-2</v>
      </c>
      <c r="S14" s="200">
        <f>ROUNDUP(('수학 백분위 표'!$M11-0.5-'수학 표준점수 테이블'!$H$14-'수학 표준점수 테이블'!$H$11*S$8)/'수학 표준점수 테이블'!$H$10,0)</f>
        <v>-1</v>
      </c>
      <c r="T14" s="200">
        <f>ROUNDUP(('수학 백분위 표'!$M11-0.5-'수학 표준점수 테이블'!$H$14-'수학 표준점수 테이블'!$H$11*T$8)/'수학 표준점수 테이블'!$H$10,0)</f>
        <v>1</v>
      </c>
      <c r="U14" s="200">
        <f>ROUNDUP(('수학 백분위 표'!$M11-0.5-'수학 표준점수 테이블'!$H$14-'수학 표준점수 테이블'!$H$11*U$8)/'수학 표준점수 테이블'!$H$10,0)</f>
        <v>2</v>
      </c>
      <c r="V14" s="200">
        <f>ROUNDUP(('수학 백분위 표'!$M11-0.5-'수학 표준점수 테이블'!$H$14-'수학 표준점수 테이블'!$H$11*V$8)/'수학 표준점수 테이블'!$H$10,0)</f>
        <v>3</v>
      </c>
      <c r="W14" s="200">
        <f>ROUNDUP(('수학 백분위 표'!$M11-0.5-'수학 표준점수 테이블'!$H$14-'수학 표준점수 테이블'!$H$11*W$8)/'수학 표준점수 테이블'!$H$10,0)</f>
        <v>4</v>
      </c>
      <c r="X14" s="200">
        <f>ROUNDUP(('수학 백분위 표'!$M11-0.5-'수학 표준점수 테이블'!$H$14-'수학 표준점수 테이블'!$H$11*X$8)/'수학 표준점수 테이블'!$H$10,0)</f>
        <v>5</v>
      </c>
    </row>
    <row r="15" spans="2:24">
      <c r="B15" s="16"/>
      <c r="C15" s="202" t="s">
        <v>89</v>
      </c>
      <c r="D15" s="273" t="str">
        <f t="shared" si="1"/>
        <v>-</v>
      </c>
      <c r="E15" s="217" t="str">
        <f t="shared" si="0"/>
        <v>-</v>
      </c>
      <c r="F15" s="217" t="str">
        <f t="shared" si="0"/>
        <v>-</v>
      </c>
      <c r="G15" s="217" t="str">
        <f t="shared" si="0"/>
        <v>-</v>
      </c>
      <c r="H15" s="217">
        <f t="shared" si="0"/>
        <v>21</v>
      </c>
      <c r="I15" s="217">
        <f t="shared" si="0"/>
        <v>20</v>
      </c>
      <c r="J15" s="217">
        <f t="shared" si="0"/>
        <v>19</v>
      </c>
      <c r="K15" s="217">
        <f t="shared" si="0"/>
        <v>18</v>
      </c>
      <c r="L15" s="219">
        <f t="shared" si="0"/>
        <v>17</v>
      </c>
      <c r="M15" s="17"/>
      <c r="N15" s="16"/>
      <c r="O15" s="202" t="s">
        <v>19</v>
      </c>
      <c r="P15" s="200">
        <f>ROUNDUP(('수학 백분위 표'!$M12-0.5-'수학 표준점수 테이블'!$H$14-'수학 표준점수 테이블'!$H$11*P$8)/'수학 표준점수 테이블'!$H$10,0)</f>
        <v>-13</v>
      </c>
      <c r="Q15" s="200">
        <f>ROUNDUP(('수학 백분위 표'!$M12-0.5-'수학 표준점수 테이블'!$H$14-'수학 표준점수 테이블'!$H$11*Q$8)/'수학 표준점수 테이블'!$H$10,0)</f>
        <v>-11</v>
      </c>
      <c r="R15" s="200">
        <f>ROUNDUP(('수학 백분위 표'!$M12-0.5-'수학 표준점수 테이블'!$H$14-'수학 표준점수 테이블'!$H$11*R$8)/'수학 표준점수 테이블'!$H$10,0)</f>
        <v>-10</v>
      </c>
      <c r="S15" s="200">
        <f>ROUNDUP(('수학 백분위 표'!$M12-0.5-'수학 표준점수 테이블'!$H$14-'수학 표준점수 테이블'!$H$11*S$8)/'수학 표준점수 테이블'!$H$10,0)</f>
        <v>-9</v>
      </c>
      <c r="T15" s="200">
        <f>ROUNDUP(('수학 백분위 표'!$M12-0.5-'수학 표준점수 테이블'!$H$14-'수학 표준점수 테이블'!$H$11*T$8)/'수학 표준점수 테이블'!$H$10,0)</f>
        <v>-8</v>
      </c>
      <c r="U15" s="200">
        <f>ROUNDUP(('수학 백분위 표'!$M12-0.5-'수학 표준점수 테이블'!$H$14-'수학 표준점수 테이블'!$H$11*U$8)/'수학 표준점수 테이블'!$H$10,0)</f>
        <v>-7</v>
      </c>
      <c r="V15" s="200">
        <f>ROUNDUP(('수학 백분위 표'!$M12-0.5-'수학 표준점수 테이블'!$H$14-'수학 표준점수 테이블'!$H$11*V$8)/'수학 표준점수 테이블'!$H$10,0)</f>
        <v>-6</v>
      </c>
      <c r="W15" s="200">
        <f>ROUNDUP(('수학 백분위 표'!$M12-0.5-'수학 표준점수 테이블'!$H$14-'수학 표준점수 테이블'!$H$11*W$8)/'수학 표준점수 테이블'!$H$10,0)</f>
        <v>-5</v>
      </c>
      <c r="X15" s="200">
        <f>ROUNDUP(('수학 백분위 표'!$M12-0.5-'수학 표준점수 테이블'!$H$14-'수학 표준점수 테이블'!$H$11*X$8)/'수학 표준점수 테이블'!$H$10,0)</f>
        <v>-4</v>
      </c>
    </row>
    <row r="16" spans="2:24" ht="17.5" thickBot="1">
      <c r="B16" s="16"/>
      <c r="C16" s="203" t="s">
        <v>90</v>
      </c>
      <c r="D16" s="274" t="str">
        <f t="shared" si="1"/>
        <v>-</v>
      </c>
      <c r="E16" s="256" t="str">
        <f t="shared" si="0"/>
        <v>-</v>
      </c>
      <c r="F16" s="256" t="str">
        <f t="shared" si="0"/>
        <v>-</v>
      </c>
      <c r="G16" s="256" t="str">
        <f t="shared" si="0"/>
        <v>-</v>
      </c>
      <c r="H16" s="256" t="str">
        <f t="shared" si="0"/>
        <v>-</v>
      </c>
      <c r="I16" s="256" t="str">
        <f t="shared" si="0"/>
        <v>-</v>
      </c>
      <c r="J16" s="256" t="str">
        <f t="shared" si="0"/>
        <v>-</v>
      </c>
      <c r="K16" s="256" t="str">
        <f t="shared" si="0"/>
        <v>-</v>
      </c>
      <c r="L16" s="257" t="str">
        <f t="shared" si="0"/>
        <v>-</v>
      </c>
      <c r="M16" s="17"/>
      <c r="N16" s="16"/>
      <c r="O16" s="203" t="s">
        <v>20</v>
      </c>
      <c r="P16" s="200">
        <f>ROUNDUP(('수학 백분위 표'!$M13-0.5-'수학 표준점수 테이블'!$H$14-'수학 표준점수 테이블'!$H$11*P$8)/'수학 표준점수 테이블'!$H$10,0)</f>
        <v>-18</v>
      </c>
      <c r="Q16" s="200">
        <f>ROUNDUP(('수학 백분위 표'!$M13-0.5-'수학 표준점수 테이블'!$H$14-'수학 표준점수 테이블'!$H$11*Q$8)/'수학 표준점수 테이블'!$H$10,0)</f>
        <v>-16</v>
      </c>
      <c r="R16" s="200">
        <f>ROUNDUP(('수학 백분위 표'!$M13-0.5-'수학 표준점수 테이블'!$H$14-'수학 표준점수 테이블'!$H$11*R$8)/'수학 표준점수 테이블'!$H$10,0)</f>
        <v>-15</v>
      </c>
      <c r="S16" s="200">
        <f>ROUNDUP(('수학 백분위 표'!$M13-0.5-'수학 표준점수 테이블'!$H$14-'수학 표준점수 테이블'!$H$11*S$8)/'수학 표준점수 테이블'!$H$10,0)</f>
        <v>-14</v>
      </c>
      <c r="T16" s="200">
        <f>ROUNDUP(('수학 백분위 표'!$M13-0.5-'수학 표준점수 테이블'!$H$14-'수학 표준점수 테이블'!$H$11*T$8)/'수학 표준점수 테이블'!$H$10,0)</f>
        <v>-13</v>
      </c>
      <c r="U16" s="200">
        <f>ROUNDUP(('수학 백분위 표'!$M13-0.5-'수학 표준점수 테이블'!$H$14-'수학 표준점수 테이블'!$H$11*U$8)/'수학 표준점수 테이블'!$H$10,0)</f>
        <v>-12</v>
      </c>
      <c r="V16" s="200">
        <f>ROUNDUP(('수학 백분위 표'!$M13-0.5-'수학 표준점수 테이블'!$H$14-'수학 표준점수 테이블'!$H$11*V$8)/'수학 표준점수 테이블'!$H$10,0)</f>
        <v>-11</v>
      </c>
      <c r="W16" s="200">
        <f>ROUNDUP(('수학 백분위 표'!$M13-0.5-'수학 표준점수 테이블'!$H$14-'수학 표준점수 테이블'!$H$11*W$8)/'수학 표준점수 테이블'!$H$10,0)</f>
        <v>-10</v>
      </c>
      <c r="X16" s="200">
        <f>ROUNDUP(('수학 백분위 표'!$M13-0.5-'수학 표준점수 테이블'!$H$14-'수학 표준점수 테이블'!$H$11*X$8)/'수학 표준점수 테이블'!$H$10,0)</f>
        <v>-9</v>
      </c>
    </row>
    <row r="17" spans="2:24">
      <c r="B17" s="16"/>
      <c r="C17" s="176"/>
      <c r="D17" s="176"/>
      <c r="E17" s="176"/>
      <c r="F17" s="17"/>
      <c r="G17" s="17"/>
      <c r="H17" s="17"/>
      <c r="I17" s="17"/>
      <c r="J17" s="17"/>
      <c r="K17" s="17"/>
      <c r="L17" s="17"/>
      <c r="M17" s="17"/>
      <c r="N17" s="16"/>
      <c r="O17" s="176"/>
      <c r="P17" s="176"/>
      <c r="Q17" s="176"/>
      <c r="R17" s="17"/>
      <c r="S17" s="17"/>
      <c r="T17" s="17"/>
      <c r="U17" s="17"/>
      <c r="V17" s="17"/>
      <c r="W17" s="17"/>
      <c r="X17" s="17"/>
    </row>
    <row r="18" spans="2:24" ht="17.5" thickBot="1">
      <c r="B18" s="16"/>
      <c r="C18" s="176"/>
      <c r="D18" s="176"/>
      <c r="E18" s="176"/>
      <c r="F18" s="17"/>
      <c r="G18" s="17"/>
      <c r="H18" s="17"/>
      <c r="I18" s="17"/>
      <c r="J18" s="17"/>
      <c r="K18" s="17"/>
      <c r="L18" s="17"/>
      <c r="M18" s="17"/>
      <c r="N18" s="16"/>
      <c r="O18" s="176"/>
      <c r="P18" s="176"/>
      <c r="Q18" s="176"/>
      <c r="R18" s="17"/>
      <c r="S18" s="17"/>
      <c r="T18" s="17"/>
      <c r="U18" s="17"/>
      <c r="V18" s="17"/>
      <c r="W18" s="17"/>
      <c r="X18" s="17"/>
    </row>
    <row r="19" spans="2:24" ht="17.5" thickBot="1">
      <c r="B19" s="16"/>
      <c r="C19" s="204" t="s">
        <v>76</v>
      </c>
      <c r="D19" s="199">
        <v>16</v>
      </c>
      <c r="E19" s="197">
        <v>15</v>
      </c>
      <c r="F19" s="197">
        <v>14</v>
      </c>
      <c r="G19" s="197">
        <v>13</v>
      </c>
      <c r="H19" s="197">
        <v>12</v>
      </c>
      <c r="I19" s="197">
        <v>11</v>
      </c>
      <c r="J19" s="197">
        <v>10</v>
      </c>
      <c r="K19" s="197">
        <v>9</v>
      </c>
      <c r="L19" s="198">
        <v>8</v>
      </c>
      <c r="M19" s="17"/>
      <c r="O19" s="204" t="s">
        <v>76</v>
      </c>
      <c r="P19" s="199">
        <v>16</v>
      </c>
      <c r="Q19" s="197">
        <v>15</v>
      </c>
      <c r="R19" s="197">
        <v>14</v>
      </c>
      <c r="S19" s="197">
        <v>13</v>
      </c>
      <c r="T19" s="197">
        <v>12</v>
      </c>
      <c r="U19" s="197">
        <v>11</v>
      </c>
      <c r="V19" s="197">
        <v>10</v>
      </c>
      <c r="W19" s="197">
        <v>9</v>
      </c>
      <c r="X19" s="198">
        <v>8</v>
      </c>
    </row>
    <row r="20" spans="2:24">
      <c r="B20" s="16"/>
      <c r="C20" s="202" t="s">
        <v>13</v>
      </c>
      <c r="D20" s="200" t="str">
        <f>IF(OR(P20&gt;74, AND(P20&lt;0, OR(D19&lt;=D$19, D19="-"))), "-", IF(P20&lt;0, D$19,IF(OR(P20=1, P20=73), P20+P$19+1, P20+P$19)))</f>
        <v>-</v>
      </c>
      <c r="E20" s="12" t="str">
        <f t="shared" ref="E20:L27" si="2">IF(OR(Q20&gt;74, AND(Q20&lt;0, OR(E19&lt;=E$19, E19="-"))), "-", IF(Q20&lt;0, E$19,IF(OR(Q20=1, Q20=73), Q20+Q$19+1, Q20+Q$19)))</f>
        <v>-</v>
      </c>
      <c r="F20" s="12" t="str">
        <f t="shared" si="2"/>
        <v>-</v>
      </c>
      <c r="G20" s="12" t="str">
        <f t="shared" si="2"/>
        <v>-</v>
      </c>
      <c r="H20" s="12" t="str">
        <f t="shared" si="2"/>
        <v>-</v>
      </c>
      <c r="I20" s="12" t="str">
        <f t="shared" si="2"/>
        <v>-</v>
      </c>
      <c r="J20" s="12" t="str">
        <f t="shared" si="2"/>
        <v>-</v>
      </c>
      <c r="K20" s="12" t="str">
        <f t="shared" si="2"/>
        <v>-</v>
      </c>
      <c r="L20" s="226" t="str">
        <f t="shared" si="2"/>
        <v>-</v>
      </c>
      <c r="M20" s="17"/>
      <c r="O20" s="202" t="s">
        <v>13</v>
      </c>
      <c r="P20" s="200">
        <f>ROUNDUP(('수학 백분위 표'!$M6-0.5-'수학 표준점수 테이블'!$H$14-'수학 표준점수 테이블'!$H$11*P$19)/'수학 표준점수 테이블'!$H$10,0)</f>
        <v>75</v>
      </c>
      <c r="Q20" s="200">
        <f>ROUNDUP(('수학 백분위 표'!$M6-0.5-'수학 표준점수 테이블'!$H$14-'수학 표준점수 테이블'!$H$11*Q$19)/'수학 표준점수 테이블'!$H$10,0)</f>
        <v>76</v>
      </c>
      <c r="R20" s="200">
        <f>ROUNDUP(('수학 백분위 표'!$M6-0.5-'수학 표준점수 테이블'!$H$14-'수학 표준점수 테이블'!$H$11*R$19)/'수학 표준점수 테이블'!$H$10,0)</f>
        <v>77</v>
      </c>
      <c r="S20" s="200">
        <f>ROUNDUP(('수학 백분위 표'!$M6-0.5-'수학 표준점수 테이블'!$H$14-'수학 표준점수 테이블'!$H$11*S$19)/'수학 표준점수 테이블'!$H$10,0)</f>
        <v>78</v>
      </c>
      <c r="T20" s="200">
        <f>ROUNDUP(('수학 백분위 표'!$M6-0.5-'수학 표준점수 테이블'!$H$14-'수학 표준점수 테이블'!$H$11*T$19)/'수학 표준점수 테이블'!$H$10,0)</f>
        <v>79</v>
      </c>
      <c r="U20" s="200">
        <f>ROUNDUP(('수학 백분위 표'!$M6-0.5-'수학 표준점수 테이블'!$H$14-'수학 표준점수 테이블'!$H$11*U$19)/'수학 표준점수 테이블'!$H$10,0)</f>
        <v>80</v>
      </c>
      <c r="V20" s="200">
        <f>ROUNDUP(('수학 백분위 표'!$M6-0.5-'수학 표준점수 테이블'!$H$14-'수학 표준점수 테이블'!$H$11*V$19)/'수학 표준점수 테이블'!$H$10,0)</f>
        <v>81</v>
      </c>
      <c r="W20" s="200">
        <f>ROUNDUP(('수학 백분위 표'!$M6-0.5-'수학 표준점수 테이블'!$H$14-'수학 표준점수 테이블'!$H$11*W$19)/'수학 표준점수 테이블'!$H$10,0)</f>
        <v>82</v>
      </c>
      <c r="X20" s="200">
        <f>ROUNDUP(('수학 백분위 표'!$M6-0.5-'수학 표준점수 테이블'!$H$14-'수학 표준점수 테이블'!$H$11*X$19)/'수학 표준점수 테이블'!$H$10,0)</f>
        <v>83</v>
      </c>
    </row>
    <row r="21" spans="2:24">
      <c r="B21" s="16"/>
      <c r="C21" s="202" t="s">
        <v>14</v>
      </c>
      <c r="D21" s="224">
        <f t="shared" ref="D21:D27" si="3">IF(OR(P21&gt;74, AND(P21&lt;0, OR(D20&lt;=D$19, D20="-"))), "-", IF(P21&lt;0, D$19,IF(OR(P21=1, P21=73), P21+P$19+1, P21+P$19)))</f>
        <v>79</v>
      </c>
      <c r="E21" s="217">
        <f t="shared" si="2"/>
        <v>79</v>
      </c>
      <c r="F21" s="217">
        <f t="shared" si="2"/>
        <v>79</v>
      </c>
      <c r="G21" s="217">
        <f t="shared" si="2"/>
        <v>79</v>
      </c>
      <c r="H21" s="217">
        <f t="shared" si="2"/>
        <v>79</v>
      </c>
      <c r="I21" s="217">
        <f t="shared" si="2"/>
        <v>79</v>
      </c>
      <c r="J21" s="217">
        <f t="shared" si="2"/>
        <v>79</v>
      </c>
      <c r="K21" s="217">
        <f t="shared" si="2"/>
        <v>79</v>
      </c>
      <c r="L21" s="219">
        <f t="shared" si="2"/>
        <v>79</v>
      </c>
      <c r="M21" s="17"/>
      <c r="O21" s="202" t="s">
        <v>14</v>
      </c>
      <c r="P21" s="200">
        <f>ROUNDUP(('수학 백분위 표'!$M7-0.5-'수학 표준점수 테이블'!$H$14-'수학 표준점수 테이블'!$H$11*P$19)/'수학 표준점수 테이블'!$H$10,0)</f>
        <v>63</v>
      </c>
      <c r="Q21" s="200">
        <f>ROUNDUP(('수학 백분위 표'!$M7-0.5-'수학 표준점수 테이블'!$H$14-'수학 표준점수 테이블'!$H$11*Q$19)/'수학 표준점수 테이블'!$H$10,0)</f>
        <v>64</v>
      </c>
      <c r="R21" s="200">
        <f>ROUNDUP(('수학 백분위 표'!$M7-0.5-'수학 표준점수 테이블'!$H$14-'수학 표준점수 테이블'!$H$11*R$19)/'수학 표준점수 테이블'!$H$10,0)</f>
        <v>65</v>
      </c>
      <c r="S21" s="200">
        <f>ROUNDUP(('수학 백분위 표'!$M7-0.5-'수학 표준점수 테이블'!$H$14-'수학 표준점수 테이블'!$H$11*S$19)/'수학 표준점수 테이블'!$H$10,0)</f>
        <v>66</v>
      </c>
      <c r="T21" s="200">
        <f>ROUNDUP(('수학 백분위 표'!$M7-0.5-'수학 표준점수 테이블'!$H$14-'수학 표준점수 테이블'!$H$11*T$19)/'수학 표준점수 테이블'!$H$10,0)</f>
        <v>67</v>
      </c>
      <c r="U21" s="200">
        <f>ROUNDUP(('수학 백분위 표'!$M7-0.5-'수학 표준점수 테이블'!$H$14-'수학 표준점수 테이블'!$H$11*U$19)/'수학 표준점수 테이블'!$H$10,0)</f>
        <v>68</v>
      </c>
      <c r="V21" s="200">
        <f>ROUNDUP(('수학 백분위 표'!$M7-0.5-'수학 표준점수 테이블'!$H$14-'수학 표준점수 테이블'!$H$11*V$19)/'수학 표준점수 테이블'!$H$10,0)</f>
        <v>69</v>
      </c>
      <c r="W21" s="200">
        <f>ROUNDUP(('수학 백분위 표'!$M7-0.5-'수학 표준점수 테이블'!$H$14-'수학 표준점수 테이블'!$H$11*W$19)/'수학 표준점수 테이블'!$H$10,0)</f>
        <v>70</v>
      </c>
      <c r="X21" s="200">
        <f>ROUNDUP(('수학 백분위 표'!$M7-0.5-'수학 표준점수 테이블'!$H$14-'수학 표준점수 테이블'!$H$11*X$19)/'수학 표준점수 테이블'!$H$10,0)</f>
        <v>71</v>
      </c>
    </row>
    <row r="22" spans="2:24">
      <c r="B22" s="16"/>
      <c r="C22" s="202" t="s">
        <v>15</v>
      </c>
      <c r="D22" s="224">
        <f t="shared" si="3"/>
        <v>66</v>
      </c>
      <c r="E22" s="217">
        <f t="shared" si="2"/>
        <v>66</v>
      </c>
      <c r="F22" s="217">
        <f t="shared" si="2"/>
        <v>66</v>
      </c>
      <c r="G22" s="217">
        <f t="shared" si="2"/>
        <v>66</v>
      </c>
      <c r="H22" s="217">
        <f t="shared" si="2"/>
        <v>66</v>
      </c>
      <c r="I22" s="217">
        <f t="shared" si="2"/>
        <v>66</v>
      </c>
      <c r="J22" s="217">
        <f t="shared" si="2"/>
        <v>66</v>
      </c>
      <c r="K22" s="217">
        <f t="shared" si="2"/>
        <v>66</v>
      </c>
      <c r="L22" s="219">
        <f t="shared" si="2"/>
        <v>66</v>
      </c>
      <c r="M22" s="17"/>
      <c r="O22" s="202" t="s">
        <v>15</v>
      </c>
      <c r="P22" s="200">
        <f>ROUNDUP(('수학 백분위 표'!$M8-0.5-'수학 표준점수 테이블'!$H$14-'수학 표준점수 테이블'!$H$11*P$19)/'수학 표준점수 테이블'!$H$10,0)</f>
        <v>50</v>
      </c>
      <c r="Q22" s="200">
        <f>ROUNDUP(('수학 백분위 표'!$M8-0.5-'수학 표준점수 테이블'!$H$14-'수학 표준점수 테이블'!$H$11*Q$19)/'수학 표준점수 테이블'!$H$10,0)</f>
        <v>51</v>
      </c>
      <c r="R22" s="200">
        <f>ROUNDUP(('수학 백분위 표'!$M8-0.5-'수학 표준점수 테이블'!$H$14-'수학 표준점수 테이블'!$H$11*R$19)/'수학 표준점수 테이블'!$H$10,0)</f>
        <v>52</v>
      </c>
      <c r="S22" s="200">
        <f>ROUNDUP(('수학 백분위 표'!$M8-0.5-'수학 표준점수 테이블'!$H$14-'수학 표준점수 테이블'!$H$11*S$19)/'수학 표준점수 테이블'!$H$10,0)</f>
        <v>53</v>
      </c>
      <c r="T22" s="200">
        <f>ROUNDUP(('수학 백분위 표'!$M8-0.5-'수학 표준점수 테이블'!$H$14-'수학 표준점수 테이블'!$H$11*T$19)/'수학 표준점수 테이블'!$H$10,0)</f>
        <v>54</v>
      </c>
      <c r="U22" s="200">
        <f>ROUNDUP(('수학 백분위 표'!$M8-0.5-'수학 표준점수 테이블'!$H$14-'수학 표준점수 테이블'!$H$11*U$19)/'수학 표준점수 테이블'!$H$10,0)</f>
        <v>55</v>
      </c>
      <c r="V22" s="200">
        <f>ROUNDUP(('수학 백분위 표'!$M8-0.5-'수학 표준점수 테이블'!$H$14-'수학 표준점수 테이블'!$H$11*V$19)/'수학 표준점수 테이블'!$H$10,0)</f>
        <v>56</v>
      </c>
      <c r="W22" s="200">
        <f>ROUNDUP(('수학 백분위 표'!$M8-0.5-'수학 표준점수 테이블'!$H$14-'수학 표준점수 테이블'!$H$11*W$19)/'수학 표준점수 테이블'!$H$10,0)</f>
        <v>57</v>
      </c>
      <c r="X22" s="200">
        <f>ROUNDUP(('수학 백분위 표'!$M8-0.5-'수학 표준점수 테이블'!$H$14-'수학 표준점수 테이블'!$H$11*X$19)/'수학 표준점수 테이블'!$H$10,0)</f>
        <v>58</v>
      </c>
    </row>
    <row r="23" spans="2:24">
      <c r="B23" s="16"/>
      <c r="C23" s="202" t="s">
        <v>16</v>
      </c>
      <c r="D23" s="224">
        <f t="shared" si="3"/>
        <v>53</v>
      </c>
      <c r="E23" s="217">
        <f t="shared" si="2"/>
        <v>53</v>
      </c>
      <c r="F23" s="217">
        <f t="shared" si="2"/>
        <v>53</v>
      </c>
      <c r="G23" s="217">
        <f t="shared" si="2"/>
        <v>53</v>
      </c>
      <c r="H23" s="217">
        <f t="shared" si="2"/>
        <v>53</v>
      </c>
      <c r="I23" s="217">
        <f t="shared" si="2"/>
        <v>53</v>
      </c>
      <c r="J23" s="217">
        <f t="shared" si="2"/>
        <v>53</v>
      </c>
      <c r="K23" s="217">
        <f t="shared" si="2"/>
        <v>53</v>
      </c>
      <c r="L23" s="219">
        <f t="shared" si="2"/>
        <v>53</v>
      </c>
      <c r="M23" s="17"/>
      <c r="O23" s="202" t="s">
        <v>16</v>
      </c>
      <c r="P23" s="200">
        <f>ROUNDUP(('수학 백분위 표'!$M9-0.5-'수학 표준점수 테이블'!$H$14-'수학 표준점수 테이블'!$H$11*P$19)/'수학 표준점수 테이블'!$H$10,0)</f>
        <v>37</v>
      </c>
      <c r="Q23" s="200">
        <f>ROUNDUP(('수학 백분위 표'!$M9-0.5-'수학 표준점수 테이블'!$H$14-'수학 표준점수 테이블'!$H$11*Q$19)/'수학 표준점수 테이블'!$H$10,0)</f>
        <v>38</v>
      </c>
      <c r="R23" s="200">
        <f>ROUNDUP(('수학 백분위 표'!$M9-0.5-'수학 표준점수 테이블'!$H$14-'수학 표준점수 테이블'!$H$11*R$19)/'수학 표준점수 테이블'!$H$10,0)</f>
        <v>39</v>
      </c>
      <c r="S23" s="200">
        <f>ROUNDUP(('수학 백분위 표'!$M9-0.5-'수학 표준점수 테이블'!$H$14-'수학 표준점수 테이블'!$H$11*S$19)/'수학 표준점수 테이블'!$H$10,0)</f>
        <v>40</v>
      </c>
      <c r="T23" s="200">
        <f>ROUNDUP(('수학 백분위 표'!$M9-0.5-'수학 표준점수 테이블'!$H$14-'수학 표준점수 테이블'!$H$11*T$19)/'수학 표준점수 테이블'!$H$10,0)</f>
        <v>41</v>
      </c>
      <c r="U23" s="200">
        <f>ROUNDUP(('수학 백분위 표'!$M9-0.5-'수학 표준점수 테이블'!$H$14-'수학 표준점수 테이블'!$H$11*U$19)/'수학 표준점수 테이블'!$H$10,0)</f>
        <v>42</v>
      </c>
      <c r="V23" s="200">
        <f>ROUNDUP(('수학 백분위 표'!$M9-0.5-'수학 표준점수 테이블'!$H$14-'수학 표준점수 테이블'!$H$11*V$19)/'수학 표준점수 테이블'!$H$10,0)</f>
        <v>43</v>
      </c>
      <c r="W23" s="200">
        <f>ROUNDUP(('수학 백분위 표'!$M9-0.5-'수학 표준점수 테이블'!$H$14-'수학 표준점수 테이블'!$H$11*W$19)/'수학 표준점수 테이블'!$H$10,0)</f>
        <v>44</v>
      </c>
      <c r="X23" s="200">
        <f>ROUNDUP(('수학 백분위 표'!$M9-0.5-'수학 표준점수 테이블'!$H$14-'수학 표준점수 테이블'!$H$11*X$19)/'수학 표준점수 테이블'!$H$10,0)</f>
        <v>45</v>
      </c>
    </row>
    <row r="24" spans="2:24">
      <c r="B24" s="16"/>
      <c r="C24" s="202" t="s">
        <v>17</v>
      </c>
      <c r="D24" s="224">
        <f t="shared" si="3"/>
        <v>35</v>
      </c>
      <c r="E24" s="217">
        <f t="shared" si="2"/>
        <v>35</v>
      </c>
      <c r="F24" s="217">
        <f t="shared" si="2"/>
        <v>35</v>
      </c>
      <c r="G24" s="217">
        <f t="shared" si="2"/>
        <v>35</v>
      </c>
      <c r="H24" s="217">
        <f t="shared" si="2"/>
        <v>35</v>
      </c>
      <c r="I24" s="217">
        <f t="shared" si="2"/>
        <v>35</v>
      </c>
      <c r="J24" s="217">
        <f t="shared" si="2"/>
        <v>36</v>
      </c>
      <c r="K24" s="217">
        <f t="shared" si="2"/>
        <v>36</v>
      </c>
      <c r="L24" s="219">
        <f t="shared" si="2"/>
        <v>36</v>
      </c>
      <c r="M24" s="17"/>
      <c r="O24" s="202" t="s">
        <v>17</v>
      </c>
      <c r="P24" s="200">
        <f>ROUNDUP(('수학 백분위 표'!$M10-0.5-'수학 표준점수 테이블'!$H$14-'수학 표준점수 테이블'!$H$11*P$19)/'수학 표준점수 테이블'!$H$10,0)</f>
        <v>19</v>
      </c>
      <c r="Q24" s="200">
        <f>ROUNDUP(('수학 백분위 표'!$M10-0.5-'수학 표준점수 테이블'!$H$14-'수학 표준점수 테이블'!$H$11*Q$19)/'수학 표준점수 테이블'!$H$10,0)</f>
        <v>20</v>
      </c>
      <c r="R24" s="200">
        <f>ROUNDUP(('수학 백분위 표'!$M10-0.5-'수학 표준점수 테이블'!$H$14-'수학 표준점수 테이블'!$H$11*R$19)/'수학 표준점수 테이블'!$H$10,0)</f>
        <v>21</v>
      </c>
      <c r="S24" s="200">
        <f>ROUNDUP(('수학 백분위 표'!$M10-0.5-'수학 표준점수 테이블'!$H$14-'수학 표준점수 테이블'!$H$11*S$19)/'수학 표준점수 테이블'!$H$10,0)</f>
        <v>22</v>
      </c>
      <c r="T24" s="200">
        <f>ROUNDUP(('수학 백분위 표'!$M10-0.5-'수학 표준점수 테이블'!$H$14-'수학 표준점수 테이블'!$H$11*T$19)/'수학 표준점수 테이블'!$H$10,0)</f>
        <v>23</v>
      </c>
      <c r="U24" s="200">
        <f>ROUNDUP(('수학 백분위 표'!$M10-0.5-'수학 표준점수 테이블'!$H$14-'수학 표준점수 테이블'!$H$11*U$19)/'수학 표준점수 테이블'!$H$10,0)</f>
        <v>24</v>
      </c>
      <c r="V24" s="200">
        <f>ROUNDUP(('수학 백분위 표'!$M10-0.5-'수학 표준점수 테이블'!$H$14-'수학 표준점수 테이블'!$H$11*V$19)/'수학 표준점수 테이블'!$H$10,0)</f>
        <v>26</v>
      </c>
      <c r="W24" s="200">
        <f>ROUNDUP(('수학 백분위 표'!$M10-0.5-'수학 표준점수 테이블'!$H$14-'수학 표준점수 테이블'!$H$11*W$19)/'수학 표준점수 테이블'!$H$10,0)</f>
        <v>27</v>
      </c>
      <c r="X24" s="200">
        <f>ROUNDUP(('수학 백분위 표'!$M10-0.5-'수학 표준점수 테이블'!$H$14-'수학 표준점수 테이블'!$H$11*X$19)/'수학 표준점수 테이블'!$H$10,0)</f>
        <v>28</v>
      </c>
    </row>
    <row r="25" spans="2:24">
      <c r="B25" s="16"/>
      <c r="C25" s="202" t="s">
        <v>18</v>
      </c>
      <c r="D25" s="224">
        <f t="shared" si="3"/>
        <v>22</v>
      </c>
      <c r="E25" s="217">
        <f t="shared" si="2"/>
        <v>22</v>
      </c>
      <c r="F25" s="217">
        <f t="shared" si="2"/>
        <v>22</v>
      </c>
      <c r="G25" s="217">
        <f t="shared" si="2"/>
        <v>22</v>
      </c>
      <c r="H25" s="217">
        <f t="shared" si="2"/>
        <v>22</v>
      </c>
      <c r="I25" s="217">
        <f t="shared" si="2"/>
        <v>22</v>
      </c>
      <c r="J25" s="217">
        <f t="shared" si="2"/>
        <v>22</v>
      </c>
      <c r="K25" s="217">
        <f t="shared" si="2"/>
        <v>22</v>
      </c>
      <c r="L25" s="219">
        <f t="shared" si="2"/>
        <v>22</v>
      </c>
      <c r="M25" s="17"/>
      <c r="O25" s="202" t="s">
        <v>18</v>
      </c>
      <c r="P25" s="200">
        <f>ROUNDUP(('수학 백분위 표'!$M11-0.5-'수학 표준점수 테이블'!$H$14-'수학 표준점수 테이블'!$H$11*P$19)/'수학 표준점수 테이블'!$H$10,0)</f>
        <v>6</v>
      </c>
      <c r="Q25" s="200">
        <f>ROUNDUP(('수학 백분위 표'!$M11-0.5-'수학 표준점수 테이블'!$H$14-'수학 표준점수 테이블'!$H$11*Q$19)/'수학 표준점수 테이블'!$H$10,0)</f>
        <v>7</v>
      </c>
      <c r="R25" s="200">
        <f>ROUNDUP(('수학 백분위 표'!$M11-0.5-'수학 표준점수 테이블'!$H$14-'수학 표준점수 테이블'!$H$11*R$19)/'수학 표준점수 테이블'!$H$10,0)</f>
        <v>8</v>
      </c>
      <c r="S25" s="200">
        <f>ROUNDUP(('수학 백분위 표'!$M11-0.5-'수학 표준점수 테이블'!$H$14-'수학 표준점수 테이블'!$H$11*S$19)/'수학 표준점수 테이블'!$H$10,0)</f>
        <v>9</v>
      </c>
      <c r="T25" s="200">
        <f>ROUNDUP(('수학 백분위 표'!$M11-0.5-'수학 표준점수 테이블'!$H$14-'수학 표준점수 테이블'!$H$11*T$19)/'수학 표준점수 테이블'!$H$10,0)</f>
        <v>10</v>
      </c>
      <c r="U25" s="200">
        <f>ROUNDUP(('수학 백분위 표'!$M11-0.5-'수학 표준점수 테이블'!$H$14-'수학 표준점수 테이블'!$H$11*U$19)/'수학 표준점수 테이블'!$H$10,0)</f>
        <v>11</v>
      </c>
      <c r="V25" s="200">
        <f>ROUNDUP(('수학 백분위 표'!$M11-0.5-'수학 표준점수 테이블'!$H$14-'수학 표준점수 테이블'!$H$11*V$19)/'수학 표준점수 테이블'!$H$10,0)</f>
        <v>12</v>
      </c>
      <c r="W25" s="200">
        <f>ROUNDUP(('수학 백분위 표'!$M11-0.5-'수학 표준점수 테이블'!$H$14-'수학 표준점수 테이블'!$H$11*W$19)/'수학 표준점수 테이블'!$H$10,0)</f>
        <v>13</v>
      </c>
      <c r="X25" s="200">
        <f>ROUNDUP(('수학 백분위 표'!$M11-0.5-'수학 표준점수 테이블'!$H$14-'수학 표준점수 테이블'!$H$11*X$19)/'수학 표준점수 테이블'!$H$10,0)</f>
        <v>14</v>
      </c>
    </row>
    <row r="26" spans="2:24">
      <c r="B26" s="16"/>
      <c r="C26" s="202" t="s">
        <v>19</v>
      </c>
      <c r="D26" s="224">
        <f t="shared" si="3"/>
        <v>16</v>
      </c>
      <c r="E26" s="217">
        <f t="shared" si="2"/>
        <v>15</v>
      </c>
      <c r="F26" s="217">
        <f t="shared" si="2"/>
        <v>14</v>
      </c>
      <c r="G26" s="217">
        <f t="shared" si="2"/>
        <v>15</v>
      </c>
      <c r="H26" s="217">
        <f t="shared" si="2"/>
        <v>14</v>
      </c>
      <c r="I26" s="217">
        <f t="shared" si="2"/>
        <v>15</v>
      </c>
      <c r="J26" s="217">
        <f t="shared" si="2"/>
        <v>15</v>
      </c>
      <c r="K26" s="217">
        <f t="shared" si="2"/>
        <v>15</v>
      </c>
      <c r="L26" s="219">
        <f t="shared" si="2"/>
        <v>15</v>
      </c>
      <c r="M26" s="17"/>
      <c r="O26" s="202" t="s">
        <v>19</v>
      </c>
      <c r="P26" s="200">
        <f>ROUNDUP(('수학 백분위 표'!$M12-0.5-'수학 표준점수 테이블'!$H$14-'수학 표준점수 테이블'!$H$11*P$19)/'수학 표준점수 테이블'!$H$10,0)</f>
        <v>-3</v>
      </c>
      <c r="Q26" s="200">
        <f>ROUNDUP(('수학 백분위 표'!$M12-0.5-'수학 표준점수 테이블'!$H$14-'수학 표준점수 테이블'!$H$11*Q$19)/'수학 표준점수 테이블'!$H$10,0)</f>
        <v>-2</v>
      </c>
      <c r="R26" s="200">
        <f>ROUNDUP(('수학 백분위 표'!$M12-0.5-'수학 표준점수 테이블'!$H$14-'수학 표준점수 테이블'!$H$11*R$19)/'수학 표준점수 테이블'!$H$10,0)</f>
        <v>-1</v>
      </c>
      <c r="S26" s="200">
        <f>ROUNDUP(('수학 백분위 표'!$M12-0.5-'수학 표준점수 테이블'!$H$14-'수학 표준점수 테이블'!$H$11*S$19)/'수학 표준점수 테이블'!$H$10,0)</f>
        <v>1</v>
      </c>
      <c r="T26" s="200">
        <f>ROUNDUP(('수학 백분위 표'!$M12-0.5-'수학 표준점수 테이블'!$H$14-'수학 표준점수 테이블'!$H$11*T$19)/'수학 표준점수 테이블'!$H$10,0)</f>
        <v>2</v>
      </c>
      <c r="U26" s="200">
        <f>ROUNDUP(('수학 백분위 표'!$M12-0.5-'수학 표준점수 테이블'!$H$14-'수학 표준점수 테이블'!$H$11*U$19)/'수학 표준점수 테이블'!$H$10,0)</f>
        <v>4</v>
      </c>
      <c r="V26" s="200">
        <f>ROUNDUP(('수학 백분위 표'!$M12-0.5-'수학 표준점수 테이블'!$H$14-'수학 표준점수 테이블'!$H$11*V$19)/'수학 표준점수 테이블'!$H$10,0)</f>
        <v>5</v>
      </c>
      <c r="W26" s="200">
        <f>ROUNDUP(('수학 백분위 표'!$M12-0.5-'수학 표준점수 테이블'!$H$14-'수학 표준점수 테이블'!$H$11*W$19)/'수학 표준점수 테이블'!$H$10,0)</f>
        <v>6</v>
      </c>
      <c r="X26" s="200">
        <f>ROUNDUP(('수학 백분위 표'!$M12-0.5-'수학 표준점수 테이블'!$H$14-'수학 표준점수 테이블'!$H$11*X$19)/'수학 표준점수 테이블'!$H$10,0)</f>
        <v>7</v>
      </c>
    </row>
    <row r="27" spans="2:24" ht="17.5" thickBot="1">
      <c r="B27" s="16"/>
      <c r="C27" s="203" t="s">
        <v>20</v>
      </c>
      <c r="D27" s="225" t="str">
        <f t="shared" si="3"/>
        <v>-</v>
      </c>
      <c r="E27" s="221" t="str">
        <f t="shared" si="2"/>
        <v>-</v>
      </c>
      <c r="F27" s="221" t="str">
        <f t="shared" si="2"/>
        <v>-</v>
      </c>
      <c r="G27" s="221">
        <f t="shared" si="2"/>
        <v>13</v>
      </c>
      <c r="H27" s="221">
        <f t="shared" si="2"/>
        <v>12</v>
      </c>
      <c r="I27" s="221">
        <f t="shared" si="2"/>
        <v>11</v>
      </c>
      <c r="J27" s="221">
        <f t="shared" si="2"/>
        <v>10</v>
      </c>
      <c r="K27" s="221">
        <f t="shared" si="2"/>
        <v>11</v>
      </c>
      <c r="L27" s="222">
        <f t="shared" si="2"/>
        <v>10</v>
      </c>
      <c r="M27" s="17"/>
      <c r="O27" s="203" t="s">
        <v>20</v>
      </c>
      <c r="P27" s="200">
        <f>ROUNDUP(('수학 백분위 표'!$M13-0.5-'수학 표준점수 테이블'!$H$14-'수학 표준점수 테이블'!$H$11*P$19)/'수학 표준점수 테이블'!$H$10,0)</f>
        <v>-8</v>
      </c>
      <c r="Q27" s="200">
        <f>ROUNDUP(('수학 백분위 표'!$M13-0.5-'수학 표준점수 테이블'!$H$14-'수학 표준점수 테이블'!$H$11*Q$19)/'수학 표준점수 테이블'!$H$10,0)</f>
        <v>-6</v>
      </c>
      <c r="R27" s="200">
        <f>ROUNDUP(('수학 백분위 표'!$M13-0.5-'수학 표준점수 테이블'!$H$14-'수학 표준점수 테이블'!$H$11*R$19)/'수학 표준점수 테이블'!$H$10,0)</f>
        <v>-5</v>
      </c>
      <c r="S27" s="200">
        <f>ROUNDUP(('수학 백분위 표'!$M13-0.5-'수학 표준점수 테이블'!$H$14-'수학 표준점수 테이블'!$H$11*S$19)/'수학 표준점수 테이블'!$H$10,0)</f>
        <v>-4</v>
      </c>
      <c r="T27" s="200">
        <f>ROUNDUP(('수학 백분위 표'!$M13-0.5-'수학 표준점수 테이블'!$H$14-'수학 표준점수 테이블'!$H$11*T$19)/'수학 표준점수 테이블'!$H$10,0)</f>
        <v>-3</v>
      </c>
      <c r="U27" s="200">
        <f>ROUNDUP(('수학 백분위 표'!$M13-0.5-'수학 표준점수 테이블'!$H$14-'수학 표준점수 테이블'!$H$11*U$19)/'수학 표준점수 테이블'!$H$10,0)</f>
        <v>-2</v>
      </c>
      <c r="V27" s="200">
        <f>ROUNDUP(('수학 백분위 표'!$M13-0.5-'수학 표준점수 테이블'!$H$14-'수학 표준점수 테이블'!$H$11*V$19)/'수학 표준점수 테이블'!$H$10,0)</f>
        <v>-1</v>
      </c>
      <c r="W27" s="200">
        <f>ROUNDUP(('수학 백분위 표'!$M13-0.5-'수학 표준점수 테이블'!$H$14-'수학 표준점수 테이블'!$H$11*W$19)/'수학 표준점수 테이블'!$H$10,0)</f>
        <v>1</v>
      </c>
      <c r="X27" s="200">
        <f>ROUNDUP(('수학 백분위 표'!$M13-0.5-'수학 표준점수 테이블'!$H$14-'수학 표준점수 테이블'!$H$11*X$19)/'수학 표준점수 테이블'!$H$10,0)</f>
        <v>2</v>
      </c>
    </row>
    <row r="28" spans="2:24">
      <c r="B28" s="16"/>
      <c r="C28" s="176"/>
      <c r="D28" s="176"/>
      <c r="E28" s="176"/>
      <c r="F28" s="17"/>
      <c r="G28" s="17"/>
      <c r="H28" s="17"/>
      <c r="I28" s="17"/>
      <c r="J28" s="17"/>
      <c r="K28" s="17"/>
      <c r="L28" s="17"/>
      <c r="M28" s="17"/>
      <c r="N28" s="16"/>
      <c r="O28" s="176"/>
      <c r="P28" s="176"/>
      <c r="Q28" s="176"/>
      <c r="R28" s="17"/>
      <c r="S28" s="17"/>
      <c r="T28" s="17"/>
      <c r="U28" s="17"/>
      <c r="V28" s="17"/>
      <c r="W28" s="17"/>
      <c r="X28" s="17"/>
    </row>
    <row r="29" spans="2:24" ht="17.5" thickBot="1">
      <c r="B29" s="16"/>
      <c r="C29" s="176"/>
      <c r="D29" s="176"/>
      <c r="E29" s="176"/>
      <c r="F29" s="17"/>
      <c r="G29" s="17"/>
      <c r="H29" s="17"/>
      <c r="I29" s="17"/>
      <c r="J29" s="17"/>
      <c r="K29" s="17"/>
      <c r="L29" s="17"/>
      <c r="M29" s="17"/>
      <c r="N29" s="16"/>
      <c r="O29" s="176"/>
      <c r="P29" s="176"/>
      <c r="Q29" s="176"/>
      <c r="R29" s="17"/>
      <c r="S29" s="17"/>
      <c r="T29" s="17"/>
      <c r="U29" s="17"/>
      <c r="V29" s="17"/>
      <c r="W29" s="17"/>
      <c r="X29" s="17"/>
    </row>
    <row r="30" spans="2:24" ht="17.5" thickBot="1">
      <c r="B30" s="16"/>
      <c r="C30" s="204" t="s">
        <v>76</v>
      </c>
      <c r="D30" s="199">
        <v>7</v>
      </c>
      <c r="E30" s="197">
        <v>6</v>
      </c>
      <c r="F30" s="197">
        <v>5</v>
      </c>
      <c r="G30" s="197">
        <v>4</v>
      </c>
      <c r="H30" s="197">
        <v>3</v>
      </c>
      <c r="I30" s="197">
        <v>2</v>
      </c>
      <c r="J30" s="198">
        <v>0</v>
      </c>
      <c r="K30" s="16"/>
      <c r="L30" s="16"/>
      <c r="M30" s="16"/>
      <c r="N30" s="16"/>
      <c r="O30" s="204" t="s">
        <v>76</v>
      </c>
      <c r="P30" s="199">
        <v>7</v>
      </c>
      <c r="Q30" s="197">
        <v>6</v>
      </c>
      <c r="R30" s="197">
        <v>5</v>
      </c>
      <c r="S30" s="197">
        <v>4</v>
      </c>
      <c r="T30" s="197">
        <v>3</v>
      </c>
      <c r="U30" s="197">
        <v>2</v>
      </c>
      <c r="V30" s="198">
        <v>0</v>
      </c>
      <c r="W30" s="16"/>
      <c r="X30" s="16"/>
    </row>
    <row r="31" spans="2:24">
      <c r="B31" s="16"/>
      <c r="C31" s="201" t="s">
        <v>13</v>
      </c>
      <c r="D31" s="200" t="str">
        <f>IF(OR(P31&gt;74, AND(P31&lt;0, OR(D30&lt;=D$30, D30="-"))), "-", IF(P31&lt;0, D$30,IF(OR(P31=1, P31=73), P31+P$30+1, P31+P$30)))</f>
        <v>-</v>
      </c>
      <c r="E31" s="12" t="str">
        <f t="shared" ref="E31:J38" si="4">IF(OR(Q31&gt;74, AND(Q31&lt;0, OR(E30&lt;=E$30, E30="-"))), "-", IF(Q31&lt;0, E$30,IF(OR(Q31=1, Q31=73), Q31+Q$30+1, Q31+Q$30)))</f>
        <v>-</v>
      </c>
      <c r="F31" s="12" t="str">
        <f t="shared" si="4"/>
        <v>-</v>
      </c>
      <c r="G31" s="12" t="str">
        <f t="shared" si="4"/>
        <v>-</v>
      </c>
      <c r="H31" s="12" t="str">
        <f t="shared" si="4"/>
        <v>-</v>
      </c>
      <c r="I31" s="12" t="str">
        <f t="shared" si="4"/>
        <v>-</v>
      </c>
      <c r="J31" s="226" t="str">
        <f t="shared" si="4"/>
        <v>-</v>
      </c>
      <c r="K31" s="16"/>
      <c r="L31" s="16"/>
      <c r="M31" s="16"/>
      <c r="N31" s="16"/>
      <c r="O31" s="201" t="s">
        <v>13</v>
      </c>
      <c r="P31" s="200">
        <f>ROUNDUP(('수학 백분위 표'!$M6-0.5-'수학 표준점수 테이블'!$H$14-'수학 표준점수 테이블'!$H$11*P$30)/'수학 표준점수 테이블'!$H$10,0)</f>
        <v>84</v>
      </c>
      <c r="Q31" s="200">
        <f>ROUNDUP(('수학 백분위 표'!$M6-0.5-'수학 표준점수 테이블'!$H$14-'수학 표준점수 테이블'!$H$11*Q$30)/'수학 표준점수 테이블'!$H$10,0)</f>
        <v>85</v>
      </c>
      <c r="R31" s="200">
        <f>ROUNDUP(('수학 백분위 표'!$M6-0.5-'수학 표준점수 테이블'!$H$14-'수학 표준점수 테이블'!$H$11*R$30)/'수학 표준점수 테이블'!$H$10,0)</f>
        <v>86</v>
      </c>
      <c r="S31" s="200">
        <f>ROUNDUP(('수학 백분위 표'!$M6-0.5-'수학 표준점수 테이블'!$H$14-'수학 표준점수 테이블'!$H$11*S$30)/'수학 표준점수 테이블'!$H$10,0)</f>
        <v>87</v>
      </c>
      <c r="T31" s="200">
        <f>ROUNDUP(('수학 백분위 표'!$M6-0.5-'수학 표준점수 테이블'!$H$14-'수학 표준점수 테이블'!$H$11*T$30)/'수학 표준점수 테이블'!$H$10,0)</f>
        <v>88</v>
      </c>
      <c r="U31" s="200">
        <f>ROUNDUP(('수학 백분위 표'!$M6-0.5-'수학 표준점수 테이블'!$H$14-'수학 표준점수 테이블'!$H$11*U$30)/'수학 표준점수 테이블'!$H$10,0)</f>
        <v>89</v>
      </c>
      <c r="V31" s="200">
        <f>ROUNDUP(('수학 백분위 표'!$M6-0.5-'수학 표준점수 테이블'!$H$14-'수학 표준점수 테이블'!$H$11*V$30)/'수학 표준점수 테이블'!$H$10,0)</f>
        <v>91</v>
      </c>
      <c r="W31" s="16"/>
      <c r="X31" s="16"/>
    </row>
    <row r="32" spans="2:24">
      <c r="B32" s="16"/>
      <c r="C32" s="202" t="s">
        <v>14</v>
      </c>
      <c r="D32" s="224">
        <f t="shared" ref="D32:D38" si="5">IF(OR(P32&gt;74, AND(P32&lt;0, OR(D31&lt;=D$30, D31="-"))), "-", IF(P32&lt;0, D$30,IF(OR(P32=1, P32=73), P32+P$30+1, P32+P$30)))</f>
        <v>79</v>
      </c>
      <c r="E32" s="217">
        <f t="shared" si="4"/>
        <v>80</v>
      </c>
      <c r="F32" s="217">
        <f t="shared" si="4"/>
        <v>79</v>
      </c>
      <c r="G32" s="217" t="str">
        <f t="shared" si="4"/>
        <v>-</v>
      </c>
      <c r="H32" s="217" t="str">
        <f t="shared" si="4"/>
        <v>-</v>
      </c>
      <c r="I32" s="217" t="str">
        <f t="shared" si="4"/>
        <v>-</v>
      </c>
      <c r="J32" s="219" t="str">
        <f t="shared" si="4"/>
        <v>-</v>
      </c>
      <c r="K32" s="16"/>
      <c r="L32" s="16"/>
      <c r="M32" s="16"/>
      <c r="N32" s="16"/>
      <c r="O32" s="202" t="s">
        <v>14</v>
      </c>
      <c r="P32" s="200">
        <f>ROUNDUP(('수학 백분위 표'!$M7-0.5-'수학 표준점수 테이블'!$H$14-'수학 표준점수 테이블'!$H$11*P$30)/'수학 표준점수 테이블'!$H$10,0)</f>
        <v>72</v>
      </c>
      <c r="Q32" s="200">
        <f>ROUNDUP(('수학 백분위 표'!$M7-0.5-'수학 표준점수 테이블'!$H$14-'수학 표준점수 테이블'!$H$11*Q$30)/'수학 표준점수 테이블'!$H$10,0)</f>
        <v>73</v>
      </c>
      <c r="R32" s="200">
        <f>ROUNDUP(('수학 백분위 표'!$M7-0.5-'수학 표준점수 테이블'!$H$14-'수학 표준점수 테이블'!$H$11*R$30)/'수학 표준점수 테이블'!$H$10,0)</f>
        <v>74</v>
      </c>
      <c r="S32" s="200">
        <f>ROUNDUP(('수학 백분위 표'!$M7-0.5-'수학 표준점수 테이블'!$H$14-'수학 표준점수 테이블'!$H$11*S$30)/'수학 표준점수 테이블'!$H$10,0)</f>
        <v>75</v>
      </c>
      <c r="T32" s="200">
        <f>ROUNDUP(('수학 백분위 표'!$M7-0.5-'수학 표준점수 테이블'!$H$14-'수학 표준점수 테이블'!$H$11*T$30)/'수학 표준점수 테이블'!$H$10,0)</f>
        <v>76</v>
      </c>
      <c r="U32" s="200">
        <f>ROUNDUP(('수학 백분위 표'!$M7-0.5-'수학 표준점수 테이블'!$H$14-'수학 표준점수 테이블'!$H$11*U$30)/'수학 표준점수 테이블'!$H$10,0)</f>
        <v>77</v>
      </c>
      <c r="V32" s="200">
        <f>ROUNDUP(('수학 백분위 표'!$M7-0.5-'수학 표준점수 테이블'!$H$14-'수학 표준점수 테이블'!$H$11*V$30)/'수학 표준점수 테이블'!$H$10,0)</f>
        <v>79</v>
      </c>
      <c r="W32" s="16"/>
      <c r="X32" s="16"/>
    </row>
    <row r="33" spans="2:24">
      <c r="B33" s="16"/>
      <c r="C33" s="202" t="s">
        <v>15</v>
      </c>
      <c r="D33" s="224">
        <f t="shared" si="5"/>
        <v>66</v>
      </c>
      <c r="E33" s="217">
        <f t="shared" si="4"/>
        <v>66</v>
      </c>
      <c r="F33" s="217">
        <f t="shared" si="4"/>
        <v>66</v>
      </c>
      <c r="G33" s="217">
        <f t="shared" si="4"/>
        <v>66</v>
      </c>
      <c r="H33" s="217">
        <f t="shared" si="4"/>
        <v>66</v>
      </c>
      <c r="I33" s="217">
        <f t="shared" si="4"/>
        <v>67</v>
      </c>
      <c r="J33" s="219">
        <f t="shared" si="4"/>
        <v>67</v>
      </c>
      <c r="K33" s="16"/>
      <c r="L33" s="16"/>
      <c r="M33" s="16"/>
      <c r="N33" s="16"/>
      <c r="O33" s="202" t="s">
        <v>15</v>
      </c>
      <c r="P33" s="200">
        <f>ROUNDUP(('수학 백분위 표'!$M8-0.5-'수학 표준점수 테이블'!$H$14-'수학 표준점수 테이블'!$H$11*P$30)/'수학 표준점수 테이블'!$H$10,0)</f>
        <v>59</v>
      </c>
      <c r="Q33" s="200">
        <f>ROUNDUP(('수학 백분위 표'!$M8-0.5-'수학 표준점수 테이블'!$H$14-'수학 표준점수 테이블'!$H$11*Q$30)/'수학 표준점수 테이블'!$H$10,0)</f>
        <v>60</v>
      </c>
      <c r="R33" s="200">
        <f>ROUNDUP(('수학 백분위 표'!$M8-0.5-'수학 표준점수 테이블'!$H$14-'수학 표준점수 테이블'!$H$11*R$30)/'수학 표준점수 테이블'!$H$10,0)</f>
        <v>61</v>
      </c>
      <c r="S33" s="200">
        <f>ROUNDUP(('수학 백분위 표'!$M8-0.5-'수학 표준점수 테이블'!$H$14-'수학 표준점수 테이블'!$H$11*S$30)/'수학 표준점수 테이블'!$H$10,0)</f>
        <v>62</v>
      </c>
      <c r="T33" s="200">
        <f>ROUNDUP(('수학 백분위 표'!$M8-0.5-'수학 표준점수 테이블'!$H$14-'수학 표준점수 테이블'!$H$11*T$30)/'수학 표준점수 테이블'!$H$10,0)</f>
        <v>63</v>
      </c>
      <c r="U33" s="200">
        <f>ROUNDUP(('수학 백분위 표'!$M8-0.5-'수학 표준점수 테이블'!$H$14-'수학 표준점수 테이블'!$H$11*U$30)/'수학 표준점수 테이블'!$H$10,0)</f>
        <v>65</v>
      </c>
      <c r="V33" s="200">
        <f>ROUNDUP(('수학 백분위 표'!$M8-0.5-'수학 표준점수 테이블'!$H$14-'수학 표준점수 테이블'!$H$11*V$30)/'수학 표준점수 테이블'!$H$10,0)</f>
        <v>67</v>
      </c>
      <c r="W33" s="16"/>
      <c r="X33" s="16"/>
    </row>
    <row r="34" spans="2:24">
      <c r="B34" s="16"/>
      <c r="C34" s="202" t="s">
        <v>16</v>
      </c>
      <c r="D34" s="224">
        <f t="shared" si="5"/>
        <v>53</v>
      </c>
      <c r="E34" s="217">
        <f t="shared" si="4"/>
        <v>53</v>
      </c>
      <c r="F34" s="217">
        <f t="shared" si="4"/>
        <v>53</v>
      </c>
      <c r="G34" s="217">
        <f t="shared" si="4"/>
        <v>53</v>
      </c>
      <c r="H34" s="217">
        <f t="shared" si="4"/>
        <v>53</v>
      </c>
      <c r="I34" s="217">
        <f t="shared" si="4"/>
        <v>53</v>
      </c>
      <c r="J34" s="219">
        <f t="shared" si="4"/>
        <v>53</v>
      </c>
      <c r="K34" s="16"/>
      <c r="L34" s="16"/>
      <c r="M34" s="16"/>
      <c r="N34" s="16"/>
      <c r="O34" s="202" t="s">
        <v>16</v>
      </c>
      <c r="P34" s="200">
        <f>ROUNDUP(('수학 백분위 표'!$M9-0.5-'수학 표준점수 테이블'!$H$14-'수학 표준점수 테이블'!$H$11*P$30)/'수학 표준점수 테이블'!$H$10,0)</f>
        <v>46</v>
      </c>
      <c r="Q34" s="200">
        <f>ROUNDUP(('수학 백분위 표'!$M9-0.5-'수학 표준점수 테이블'!$H$14-'수학 표준점수 테이블'!$H$11*Q$30)/'수학 표준점수 테이블'!$H$10,0)</f>
        <v>47</v>
      </c>
      <c r="R34" s="200">
        <f>ROUNDUP(('수학 백분위 표'!$M9-0.5-'수학 표준점수 테이블'!$H$14-'수학 표준점수 테이블'!$H$11*R$30)/'수학 표준점수 테이블'!$H$10,0)</f>
        <v>48</v>
      </c>
      <c r="S34" s="200">
        <f>ROUNDUP(('수학 백분위 표'!$M9-0.5-'수학 표준점수 테이블'!$H$14-'수학 표준점수 테이블'!$H$11*S$30)/'수학 표준점수 테이블'!$H$10,0)</f>
        <v>49</v>
      </c>
      <c r="T34" s="200">
        <f>ROUNDUP(('수학 백분위 표'!$M9-0.5-'수학 표준점수 테이블'!$H$14-'수학 표준점수 테이블'!$H$11*T$30)/'수학 표준점수 테이블'!$H$10,0)</f>
        <v>50</v>
      </c>
      <c r="U34" s="200">
        <f>ROUNDUP(('수학 백분위 표'!$M9-0.5-'수학 표준점수 테이블'!$H$14-'수학 표준점수 테이블'!$H$11*U$30)/'수학 표준점수 테이블'!$H$10,0)</f>
        <v>51</v>
      </c>
      <c r="V34" s="200">
        <f>ROUNDUP(('수학 백분위 표'!$M9-0.5-'수학 표준점수 테이블'!$H$14-'수학 표준점수 테이블'!$H$11*V$30)/'수학 표준점수 테이블'!$H$10,0)</f>
        <v>53</v>
      </c>
      <c r="W34" s="16"/>
      <c r="X34" s="16"/>
    </row>
    <row r="35" spans="2:24">
      <c r="B35" s="16"/>
      <c r="C35" s="202" t="s">
        <v>17</v>
      </c>
      <c r="D35" s="224">
        <f t="shared" si="5"/>
        <v>36</v>
      </c>
      <c r="E35" s="217">
        <f t="shared" si="4"/>
        <v>36</v>
      </c>
      <c r="F35" s="217">
        <f t="shared" si="4"/>
        <v>36</v>
      </c>
      <c r="G35" s="217">
        <f t="shared" si="4"/>
        <v>36</v>
      </c>
      <c r="H35" s="217">
        <f t="shared" si="4"/>
        <v>36</v>
      </c>
      <c r="I35" s="217">
        <f t="shared" si="4"/>
        <v>36</v>
      </c>
      <c r="J35" s="219">
        <f t="shared" si="4"/>
        <v>36</v>
      </c>
      <c r="K35" s="16"/>
      <c r="L35" s="16"/>
      <c r="M35" s="16"/>
      <c r="N35" s="16"/>
      <c r="O35" s="202" t="s">
        <v>17</v>
      </c>
      <c r="P35" s="200">
        <f>ROUNDUP(('수학 백분위 표'!$M10-0.5-'수학 표준점수 테이블'!$H$14-'수학 표준점수 테이블'!$H$11*P$30)/'수학 표준점수 테이블'!$H$10,0)</f>
        <v>29</v>
      </c>
      <c r="Q35" s="200">
        <f>ROUNDUP(('수학 백분위 표'!$M10-0.5-'수학 표준점수 테이블'!$H$14-'수학 표준점수 테이블'!$H$11*Q$30)/'수학 표준점수 테이블'!$H$10,0)</f>
        <v>30</v>
      </c>
      <c r="R35" s="200">
        <f>ROUNDUP(('수학 백분위 표'!$M10-0.5-'수학 표준점수 테이블'!$H$14-'수학 표준점수 테이블'!$H$11*R$30)/'수학 표준점수 테이블'!$H$10,0)</f>
        <v>31</v>
      </c>
      <c r="S35" s="200">
        <f>ROUNDUP(('수학 백분위 표'!$M10-0.5-'수학 표준점수 테이블'!$H$14-'수학 표준점수 테이블'!$H$11*S$30)/'수학 표준점수 테이블'!$H$10,0)</f>
        <v>32</v>
      </c>
      <c r="T35" s="200">
        <f>ROUNDUP(('수학 백분위 표'!$M10-0.5-'수학 표준점수 테이블'!$H$14-'수학 표준점수 테이블'!$H$11*T$30)/'수학 표준점수 테이블'!$H$10,0)</f>
        <v>33</v>
      </c>
      <c r="U35" s="200">
        <f>ROUNDUP(('수학 백분위 표'!$M10-0.5-'수학 표준점수 테이블'!$H$14-'수학 표준점수 테이블'!$H$11*U$30)/'수학 표준점수 테이블'!$H$10,0)</f>
        <v>34</v>
      </c>
      <c r="V35" s="200">
        <f>ROUNDUP(('수학 백분위 표'!$M10-0.5-'수학 표준점수 테이블'!$H$14-'수학 표준점수 테이블'!$H$11*V$30)/'수학 표준점수 테이블'!$H$10,0)</f>
        <v>36</v>
      </c>
      <c r="W35" s="16"/>
      <c r="X35" s="16"/>
    </row>
    <row r="36" spans="2:24">
      <c r="B36" s="16"/>
      <c r="C36" s="202" t="s">
        <v>18</v>
      </c>
      <c r="D36" s="224">
        <f t="shared" si="5"/>
        <v>22</v>
      </c>
      <c r="E36" s="217">
        <f t="shared" si="4"/>
        <v>22</v>
      </c>
      <c r="F36" s="217">
        <f t="shared" si="4"/>
        <v>22</v>
      </c>
      <c r="G36" s="217">
        <f t="shared" si="4"/>
        <v>22</v>
      </c>
      <c r="H36" s="217">
        <f t="shared" si="4"/>
        <v>22</v>
      </c>
      <c r="I36" s="217">
        <f t="shared" si="4"/>
        <v>22</v>
      </c>
      <c r="J36" s="219">
        <f t="shared" si="4"/>
        <v>22</v>
      </c>
      <c r="K36" s="16"/>
      <c r="L36" s="16"/>
      <c r="M36" s="16"/>
      <c r="N36" s="16"/>
      <c r="O36" s="202" t="s">
        <v>18</v>
      </c>
      <c r="P36" s="200">
        <f>ROUNDUP(('수학 백분위 표'!$M11-0.5-'수학 표준점수 테이블'!$H$14-'수학 표준점수 테이블'!$H$11*P$30)/'수학 표준점수 테이블'!$H$10,0)</f>
        <v>15</v>
      </c>
      <c r="Q36" s="200">
        <f>ROUNDUP(('수학 백분위 표'!$M11-0.5-'수학 표준점수 테이블'!$H$14-'수학 표준점수 테이블'!$H$11*Q$30)/'수학 표준점수 테이블'!$H$10,0)</f>
        <v>16</v>
      </c>
      <c r="R36" s="200">
        <f>ROUNDUP(('수학 백분위 표'!$M11-0.5-'수학 표준점수 테이블'!$H$14-'수학 표준점수 테이블'!$H$11*R$30)/'수학 표준점수 테이블'!$H$10,0)</f>
        <v>17</v>
      </c>
      <c r="S36" s="200">
        <f>ROUNDUP(('수학 백분위 표'!$M11-0.5-'수학 표준점수 테이블'!$H$14-'수학 표준점수 테이블'!$H$11*S$30)/'수학 표준점수 테이블'!$H$10,0)</f>
        <v>18</v>
      </c>
      <c r="T36" s="200">
        <f>ROUNDUP(('수학 백분위 표'!$M11-0.5-'수학 표준점수 테이블'!$H$14-'수학 표준점수 테이블'!$H$11*T$30)/'수학 표준점수 테이블'!$H$10,0)</f>
        <v>19</v>
      </c>
      <c r="U36" s="200">
        <f>ROUNDUP(('수학 백분위 표'!$M11-0.5-'수학 표준점수 테이블'!$H$14-'수학 표준점수 테이블'!$H$11*U$30)/'수학 표준점수 테이블'!$H$10,0)</f>
        <v>20</v>
      </c>
      <c r="V36" s="200">
        <f>ROUNDUP(('수학 백분위 표'!$M11-0.5-'수학 표준점수 테이블'!$H$14-'수학 표준점수 테이블'!$H$11*V$30)/'수학 표준점수 테이블'!$H$10,0)</f>
        <v>22</v>
      </c>
      <c r="W36" s="16"/>
      <c r="X36" s="16"/>
    </row>
    <row r="37" spans="2:24">
      <c r="B37" s="16"/>
      <c r="C37" s="202" t="s">
        <v>19</v>
      </c>
      <c r="D37" s="224">
        <f t="shared" si="5"/>
        <v>15</v>
      </c>
      <c r="E37" s="217">
        <f t="shared" si="4"/>
        <v>15</v>
      </c>
      <c r="F37" s="217">
        <f t="shared" si="4"/>
        <v>15</v>
      </c>
      <c r="G37" s="217">
        <f t="shared" si="4"/>
        <v>15</v>
      </c>
      <c r="H37" s="217">
        <f t="shared" si="4"/>
        <v>15</v>
      </c>
      <c r="I37" s="217">
        <f t="shared" si="4"/>
        <v>15</v>
      </c>
      <c r="J37" s="219">
        <f t="shared" si="4"/>
        <v>15</v>
      </c>
      <c r="K37" s="16"/>
      <c r="L37" s="16"/>
      <c r="M37" s="16"/>
      <c r="N37" s="16"/>
      <c r="O37" s="202" t="s">
        <v>19</v>
      </c>
      <c r="P37" s="200">
        <f>ROUNDUP(('수학 백분위 표'!$M12-0.5-'수학 표준점수 테이블'!$H$14-'수학 표준점수 테이블'!$H$11*P$30)/'수학 표준점수 테이블'!$H$10,0)</f>
        <v>8</v>
      </c>
      <c r="Q37" s="200">
        <f>ROUNDUP(('수학 백분위 표'!$M12-0.5-'수학 표준점수 테이블'!$H$14-'수학 표준점수 테이블'!$H$11*Q$30)/'수학 표준점수 테이블'!$H$10,0)</f>
        <v>9</v>
      </c>
      <c r="R37" s="200">
        <f>ROUNDUP(('수학 백분위 표'!$M12-0.5-'수학 표준점수 테이블'!$H$14-'수학 표준점수 테이블'!$H$11*R$30)/'수학 표준점수 테이블'!$H$10,0)</f>
        <v>10</v>
      </c>
      <c r="S37" s="200">
        <f>ROUNDUP(('수학 백분위 표'!$M12-0.5-'수학 표준점수 테이블'!$H$14-'수학 표준점수 테이블'!$H$11*S$30)/'수학 표준점수 테이블'!$H$10,0)</f>
        <v>11</v>
      </c>
      <c r="T37" s="200">
        <f>ROUNDUP(('수학 백분위 표'!$M12-0.5-'수학 표준점수 테이블'!$H$14-'수학 표준점수 테이블'!$H$11*T$30)/'수학 표준점수 테이블'!$H$10,0)</f>
        <v>12</v>
      </c>
      <c r="U37" s="200">
        <f>ROUNDUP(('수학 백분위 표'!$M12-0.5-'수학 표준점수 테이블'!$H$14-'수학 표준점수 테이블'!$H$11*U$30)/'수학 표준점수 테이블'!$H$10,0)</f>
        <v>13</v>
      </c>
      <c r="V37" s="200">
        <f>ROUNDUP(('수학 백분위 표'!$M12-0.5-'수학 표준점수 테이블'!$H$14-'수학 표준점수 테이블'!$H$11*V$30)/'수학 표준점수 테이블'!$H$10,0)</f>
        <v>15</v>
      </c>
      <c r="W37" s="16"/>
      <c r="X37" s="16"/>
    </row>
    <row r="38" spans="2:24" ht="17.5" thickBot="1">
      <c r="B38" s="16"/>
      <c r="C38" s="203" t="s">
        <v>20</v>
      </c>
      <c r="D38" s="225">
        <f t="shared" si="5"/>
        <v>10</v>
      </c>
      <c r="E38" s="221">
        <f t="shared" si="4"/>
        <v>10</v>
      </c>
      <c r="F38" s="221">
        <f t="shared" si="4"/>
        <v>10</v>
      </c>
      <c r="G38" s="221">
        <f t="shared" si="4"/>
        <v>10</v>
      </c>
      <c r="H38" s="221">
        <f t="shared" si="4"/>
        <v>10</v>
      </c>
      <c r="I38" s="221">
        <f t="shared" si="4"/>
        <v>10</v>
      </c>
      <c r="J38" s="222">
        <f t="shared" si="4"/>
        <v>10</v>
      </c>
      <c r="K38" s="16"/>
      <c r="L38" s="16"/>
      <c r="M38" s="16"/>
      <c r="N38" s="16"/>
      <c r="O38" s="203" t="s">
        <v>20</v>
      </c>
      <c r="P38" s="200">
        <f>ROUNDUP(('수학 백분위 표'!$M13-0.5-'수학 표준점수 테이블'!$H$14-'수학 표준점수 테이블'!$H$11*P$30)/'수학 표준점수 테이블'!$H$10,0)</f>
        <v>3</v>
      </c>
      <c r="Q38" s="200">
        <f>ROUNDUP(('수학 백분위 표'!$M13-0.5-'수학 표준점수 테이블'!$H$14-'수학 표준점수 테이블'!$H$11*Q$30)/'수학 표준점수 테이블'!$H$10,0)</f>
        <v>4</v>
      </c>
      <c r="R38" s="200">
        <f>ROUNDUP(('수학 백분위 표'!$M13-0.5-'수학 표준점수 테이블'!$H$14-'수학 표준점수 테이블'!$H$11*R$30)/'수학 표준점수 테이블'!$H$10,0)</f>
        <v>5</v>
      </c>
      <c r="S38" s="200">
        <f>ROUNDUP(('수학 백분위 표'!$M13-0.5-'수학 표준점수 테이블'!$H$14-'수학 표준점수 테이블'!$H$11*S$30)/'수학 표준점수 테이블'!$H$10,0)</f>
        <v>6</v>
      </c>
      <c r="T38" s="200">
        <f>ROUNDUP(('수학 백분위 표'!$M13-0.5-'수학 표준점수 테이블'!$H$14-'수학 표준점수 테이블'!$H$11*T$30)/'수학 표준점수 테이블'!$H$10,0)</f>
        <v>7</v>
      </c>
      <c r="U38" s="200">
        <f>ROUNDUP(('수학 백분위 표'!$M13-0.5-'수학 표준점수 테이블'!$H$14-'수학 표준점수 테이블'!$H$11*U$30)/'수학 표준점수 테이블'!$H$10,0)</f>
        <v>8</v>
      </c>
      <c r="V38" s="200">
        <f>ROUNDUP(('수학 백분위 표'!$M13-0.5-'수학 표준점수 테이블'!$H$14-'수학 표준점수 테이블'!$H$11*V$30)/'수학 표준점수 테이블'!$H$10,0)</f>
        <v>10</v>
      </c>
      <c r="W38" s="16"/>
      <c r="X38" s="16"/>
    </row>
    <row r="39" spans="2:24">
      <c r="B39" s="16"/>
      <c r="C39" s="176"/>
      <c r="D39" s="176"/>
      <c r="E39" s="176"/>
      <c r="F39" s="17"/>
      <c r="G39" s="17"/>
      <c r="H39" s="17"/>
      <c r="I39" s="17"/>
      <c r="J39" s="17"/>
      <c r="K39" s="17"/>
      <c r="L39" s="17"/>
      <c r="M39" s="17"/>
      <c r="N39" s="16"/>
      <c r="O39" s="16"/>
      <c r="P39" s="16"/>
    </row>
    <row r="40" spans="2:24">
      <c r="B40" s="16"/>
      <c r="C40" s="176"/>
      <c r="D40" s="176"/>
      <c r="E40" s="176"/>
      <c r="F40" s="17"/>
      <c r="G40" s="17"/>
      <c r="H40" s="17"/>
      <c r="I40" s="17"/>
      <c r="J40" s="17"/>
      <c r="K40" s="17"/>
      <c r="L40" s="17"/>
      <c r="M40" s="17"/>
      <c r="N40" s="16"/>
      <c r="O40" s="16"/>
      <c r="P40" s="16"/>
    </row>
    <row r="41" spans="2:24" ht="17.5" hidden="1" thickBot="1">
      <c r="B41" s="16"/>
      <c r="C41" s="204" t="s">
        <v>76</v>
      </c>
      <c r="D41" s="213">
        <v>26</v>
      </c>
      <c r="E41" s="214">
        <v>23</v>
      </c>
      <c r="F41" s="215">
        <v>22</v>
      </c>
      <c r="G41" s="214">
        <v>19</v>
      </c>
      <c r="H41" s="215">
        <v>18</v>
      </c>
      <c r="I41" s="214">
        <v>16</v>
      </c>
      <c r="J41" s="215">
        <v>15</v>
      </c>
      <c r="K41" s="214">
        <v>14</v>
      </c>
      <c r="L41" s="215">
        <v>12</v>
      </c>
      <c r="M41" s="216">
        <v>11</v>
      </c>
      <c r="N41" s="16"/>
    </row>
    <row r="42" spans="2:24" hidden="1">
      <c r="B42" s="16"/>
      <c r="C42" s="210" t="s">
        <v>13</v>
      </c>
      <c r="D42" s="209">
        <f t="shared" ref="D42:D49" si="6">D9</f>
        <v>91</v>
      </c>
      <c r="E42" s="205">
        <f t="shared" ref="E42:F49" si="7">F9</f>
        <v>91</v>
      </c>
      <c r="F42" s="205">
        <f t="shared" si="7"/>
        <v>91</v>
      </c>
      <c r="G42" s="205">
        <f t="shared" ref="G42:H49" si="8">J9</f>
        <v>91</v>
      </c>
      <c r="H42" s="205">
        <f t="shared" si="8"/>
        <v>92</v>
      </c>
      <c r="I42" s="205" t="str">
        <f>D20</f>
        <v>-</v>
      </c>
      <c r="J42" s="205" t="str">
        <f>E20</f>
        <v>-</v>
      </c>
      <c r="K42" s="205" t="str">
        <f>F20</f>
        <v>-</v>
      </c>
      <c r="L42" s="205" t="str">
        <f>H20</f>
        <v>-</v>
      </c>
      <c r="M42" s="206" t="str">
        <f>I20</f>
        <v>-</v>
      </c>
      <c r="N42" s="16"/>
    </row>
    <row r="43" spans="2:24" hidden="1">
      <c r="B43" s="16"/>
      <c r="C43" s="211" t="s">
        <v>14</v>
      </c>
      <c r="D43" s="218">
        <f t="shared" si="6"/>
        <v>78</v>
      </c>
      <c r="E43" s="217">
        <f t="shared" si="7"/>
        <v>78</v>
      </c>
      <c r="F43" s="217">
        <f t="shared" si="7"/>
        <v>79</v>
      </c>
      <c r="G43" s="217">
        <f t="shared" si="8"/>
        <v>79</v>
      </c>
      <c r="H43" s="217">
        <f t="shared" si="8"/>
        <v>79</v>
      </c>
      <c r="I43" s="217">
        <f t="shared" ref="I43:I49" si="9">D21</f>
        <v>79</v>
      </c>
      <c r="J43" s="217">
        <f t="shared" ref="J43:K43" si="10">E21</f>
        <v>79</v>
      </c>
      <c r="K43" s="217">
        <f t="shared" si="10"/>
        <v>79</v>
      </c>
      <c r="L43" s="217">
        <f t="shared" ref="L43:M43" si="11">H21</f>
        <v>79</v>
      </c>
      <c r="M43" s="219">
        <f t="shared" si="11"/>
        <v>79</v>
      </c>
      <c r="N43" s="16"/>
    </row>
    <row r="44" spans="2:24" hidden="1">
      <c r="B44" s="16"/>
      <c r="C44" s="211" t="s">
        <v>15</v>
      </c>
      <c r="D44" s="218">
        <f t="shared" si="6"/>
        <v>66</v>
      </c>
      <c r="E44" s="217">
        <f t="shared" si="7"/>
        <v>66</v>
      </c>
      <c r="F44" s="217">
        <f t="shared" si="7"/>
        <v>66</v>
      </c>
      <c r="G44" s="217">
        <f t="shared" si="8"/>
        <v>66</v>
      </c>
      <c r="H44" s="217">
        <f t="shared" si="8"/>
        <v>66</v>
      </c>
      <c r="I44" s="217">
        <f t="shared" si="9"/>
        <v>66</v>
      </c>
      <c r="J44" s="217">
        <f t="shared" ref="J44:K44" si="12">E22</f>
        <v>66</v>
      </c>
      <c r="K44" s="217">
        <f t="shared" si="12"/>
        <v>66</v>
      </c>
      <c r="L44" s="217">
        <f t="shared" ref="L44:M44" si="13">H22</f>
        <v>66</v>
      </c>
      <c r="M44" s="219">
        <f t="shared" si="13"/>
        <v>66</v>
      </c>
      <c r="N44" s="16"/>
    </row>
    <row r="45" spans="2:24" hidden="1">
      <c r="B45" s="16"/>
      <c r="C45" s="211" t="s">
        <v>16</v>
      </c>
      <c r="D45" s="218">
        <f t="shared" si="6"/>
        <v>53</v>
      </c>
      <c r="E45" s="217">
        <f t="shared" si="7"/>
        <v>53</v>
      </c>
      <c r="F45" s="217">
        <f t="shared" si="7"/>
        <v>53</v>
      </c>
      <c r="G45" s="217">
        <f t="shared" si="8"/>
        <v>53</v>
      </c>
      <c r="H45" s="217">
        <f t="shared" si="8"/>
        <v>53</v>
      </c>
      <c r="I45" s="217">
        <f t="shared" si="9"/>
        <v>53</v>
      </c>
      <c r="J45" s="217">
        <f t="shared" ref="J45:K45" si="14">E23</f>
        <v>53</v>
      </c>
      <c r="K45" s="217">
        <f t="shared" si="14"/>
        <v>53</v>
      </c>
      <c r="L45" s="217">
        <f t="shared" ref="L45:M45" si="15">H23</f>
        <v>53</v>
      </c>
      <c r="M45" s="219">
        <f t="shared" si="15"/>
        <v>53</v>
      </c>
      <c r="N45" s="16"/>
    </row>
    <row r="46" spans="2:24" hidden="1">
      <c r="B46" s="16"/>
      <c r="C46" s="211" t="s">
        <v>17</v>
      </c>
      <c r="D46" s="218">
        <f t="shared" si="6"/>
        <v>35</v>
      </c>
      <c r="E46" s="217">
        <f t="shared" si="7"/>
        <v>35</v>
      </c>
      <c r="F46" s="217">
        <f t="shared" si="7"/>
        <v>35</v>
      </c>
      <c r="G46" s="217">
        <f t="shared" si="8"/>
        <v>35</v>
      </c>
      <c r="H46" s="217">
        <f t="shared" si="8"/>
        <v>35</v>
      </c>
      <c r="I46" s="217">
        <f t="shared" si="9"/>
        <v>35</v>
      </c>
      <c r="J46" s="217">
        <f t="shared" ref="J46:K46" si="16">E24</f>
        <v>35</v>
      </c>
      <c r="K46" s="217">
        <f t="shared" si="16"/>
        <v>35</v>
      </c>
      <c r="L46" s="217">
        <f t="shared" ref="L46:M46" si="17">H24</f>
        <v>35</v>
      </c>
      <c r="M46" s="219">
        <f t="shared" si="17"/>
        <v>35</v>
      </c>
      <c r="N46" s="16"/>
      <c r="O46" s="16"/>
    </row>
    <row r="47" spans="2:24" hidden="1">
      <c r="B47" s="16"/>
      <c r="C47" s="211" t="s">
        <v>18</v>
      </c>
      <c r="D47" s="218">
        <f t="shared" si="6"/>
        <v>26</v>
      </c>
      <c r="E47" s="217">
        <f t="shared" si="7"/>
        <v>23</v>
      </c>
      <c r="F47" s="217">
        <f t="shared" si="7"/>
        <v>22</v>
      </c>
      <c r="G47" s="217">
        <f t="shared" si="8"/>
        <v>22</v>
      </c>
      <c r="H47" s="217">
        <f t="shared" si="8"/>
        <v>22</v>
      </c>
      <c r="I47" s="217">
        <f t="shared" si="9"/>
        <v>22</v>
      </c>
      <c r="J47" s="217">
        <f t="shared" ref="J47:K47" si="18">E25</f>
        <v>22</v>
      </c>
      <c r="K47" s="217">
        <f t="shared" si="18"/>
        <v>22</v>
      </c>
      <c r="L47" s="217">
        <f t="shared" ref="L47:M47" si="19">H25</f>
        <v>22</v>
      </c>
      <c r="M47" s="219">
        <f t="shared" si="19"/>
        <v>22</v>
      </c>
      <c r="N47" s="16"/>
      <c r="O47" s="16"/>
    </row>
    <row r="48" spans="2:24" hidden="1">
      <c r="B48" s="16"/>
      <c r="C48" s="211" t="s">
        <v>19</v>
      </c>
      <c r="D48" s="218" t="str">
        <f t="shared" si="6"/>
        <v>-</v>
      </c>
      <c r="E48" s="217" t="str">
        <f t="shared" si="7"/>
        <v>-</v>
      </c>
      <c r="F48" s="217" t="str">
        <f t="shared" si="7"/>
        <v>-</v>
      </c>
      <c r="G48" s="217">
        <f t="shared" si="8"/>
        <v>19</v>
      </c>
      <c r="H48" s="217">
        <f t="shared" si="8"/>
        <v>18</v>
      </c>
      <c r="I48" s="217">
        <f t="shared" si="9"/>
        <v>16</v>
      </c>
      <c r="J48" s="217">
        <f t="shared" ref="J48:K48" si="20">E26</f>
        <v>15</v>
      </c>
      <c r="K48" s="217">
        <f t="shared" si="20"/>
        <v>14</v>
      </c>
      <c r="L48" s="217">
        <f t="shared" ref="L48:M48" si="21">H26</f>
        <v>14</v>
      </c>
      <c r="M48" s="219">
        <f t="shared" si="21"/>
        <v>15</v>
      </c>
      <c r="N48" s="16"/>
      <c r="O48" s="16"/>
    </row>
    <row r="49" spans="2:17" ht="17.5" hidden="1" thickBot="1">
      <c r="B49" s="16"/>
      <c r="C49" s="212" t="s">
        <v>20</v>
      </c>
      <c r="D49" s="220" t="str">
        <f t="shared" si="6"/>
        <v>-</v>
      </c>
      <c r="E49" s="207" t="str">
        <f t="shared" si="7"/>
        <v>-</v>
      </c>
      <c r="F49" s="207" t="str">
        <f t="shared" si="7"/>
        <v>-</v>
      </c>
      <c r="G49" s="207" t="str">
        <f t="shared" si="8"/>
        <v>-</v>
      </c>
      <c r="H49" s="207" t="str">
        <f t="shared" si="8"/>
        <v>-</v>
      </c>
      <c r="I49" s="207" t="str">
        <f t="shared" si="9"/>
        <v>-</v>
      </c>
      <c r="J49" s="207" t="str">
        <f>E27</f>
        <v>-</v>
      </c>
      <c r="K49" s="207" t="str">
        <f>F27</f>
        <v>-</v>
      </c>
      <c r="L49" s="207">
        <f t="shared" ref="L49:M49" si="22">H27</f>
        <v>12</v>
      </c>
      <c r="M49" s="208">
        <f t="shared" si="22"/>
        <v>11</v>
      </c>
      <c r="N49" s="16"/>
      <c r="O49" s="16"/>
    </row>
    <row r="50" spans="2:17">
      <c r="B50" s="16"/>
      <c r="C50" s="176"/>
      <c r="D50" s="176"/>
      <c r="E50" s="176"/>
      <c r="F50" s="17"/>
      <c r="G50" s="17"/>
      <c r="H50" s="17"/>
      <c r="I50" s="17"/>
      <c r="J50" s="17"/>
      <c r="K50" s="17"/>
      <c r="L50" s="17"/>
      <c r="M50" s="17"/>
      <c r="N50" s="16"/>
      <c r="O50" s="16"/>
      <c r="P50" s="16"/>
      <c r="Q50" s="16"/>
    </row>
    <row r="51" spans="2:17">
      <c r="B51" s="16"/>
      <c r="C51" s="176"/>
      <c r="D51" s="176"/>
      <c r="E51" s="176"/>
      <c r="F51" s="17"/>
      <c r="G51" s="17"/>
      <c r="H51" s="17"/>
      <c r="I51" s="17"/>
      <c r="J51" s="17"/>
      <c r="K51" s="17"/>
      <c r="L51" s="17"/>
      <c r="M51" s="17"/>
      <c r="N51" s="16"/>
      <c r="O51" s="16"/>
      <c r="P51" s="16"/>
      <c r="Q51" s="16"/>
    </row>
    <row r="52" spans="2:17">
      <c r="B52" s="16"/>
      <c r="C52" s="176"/>
      <c r="D52" s="176"/>
      <c r="E52" s="176"/>
      <c r="F52" s="17"/>
      <c r="G52" s="17"/>
      <c r="H52" s="17"/>
      <c r="I52" s="17"/>
      <c r="J52" s="17"/>
      <c r="K52" s="17"/>
      <c r="L52" s="17"/>
      <c r="M52" s="17"/>
      <c r="N52" s="16"/>
      <c r="O52" s="16"/>
      <c r="P52" s="16"/>
      <c r="Q52" s="16"/>
    </row>
    <row r="53" spans="2:17">
      <c r="B53" s="16"/>
      <c r="C53" s="176"/>
      <c r="D53" s="176"/>
      <c r="E53" s="176"/>
      <c r="F53" s="17"/>
      <c r="G53" s="17"/>
      <c r="H53" s="17"/>
      <c r="I53" s="17"/>
      <c r="J53" s="17"/>
      <c r="K53" s="17"/>
      <c r="L53" s="17"/>
      <c r="M53" s="17"/>
      <c r="N53" s="16"/>
      <c r="O53" s="16"/>
      <c r="P53" s="16"/>
      <c r="Q53" s="16"/>
    </row>
    <row r="54" spans="2:17">
      <c r="B54" s="16"/>
      <c r="C54" s="176"/>
      <c r="D54" s="176"/>
      <c r="E54" s="176"/>
      <c r="F54" s="17"/>
      <c r="G54" s="17"/>
      <c r="H54" s="17"/>
      <c r="I54" s="17"/>
      <c r="J54" s="17"/>
      <c r="K54" s="17"/>
      <c r="L54" s="17"/>
      <c r="M54" s="17"/>
      <c r="N54" s="16"/>
      <c r="O54" s="16"/>
      <c r="P54" s="16"/>
      <c r="Q54" s="16"/>
    </row>
    <row r="55" spans="2:17">
      <c r="B55" s="16"/>
      <c r="C55" s="176"/>
      <c r="D55" s="176"/>
      <c r="E55" s="176"/>
      <c r="F55" s="17"/>
      <c r="G55" s="17"/>
      <c r="H55" s="17"/>
      <c r="I55" s="17"/>
      <c r="J55" s="17"/>
      <c r="K55" s="17"/>
      <c r="L55" s="17"/>
      <c r="M55" s="17"/>
      <c r="N55" s="16"/>
      <c r="O55" s="16"/>
      <c r="P55" s="16"/>
      <c r="Q55" s="16"/>
    </row>
    <row r="56" spans="2:17">
      <c r="B56" s="16"/>
      <c r="C56" s="176"/>
      <c r="D56" s="176"/>
      <c r="E56" s="176"/>
      <c r="F56" s="17"/>
      <c r="G56" s="17"/>
      <c r="H56" s="17"/>
      <c r="I56" s="17"/>
      <c r="J56" s="17"/>
      <c r="K56" s="17"/>
      <c r="L56" s="17"/>
      <c r="M56" s="17"/>
      <c r="N56" s="16"/>
      <c r="O56" s="16"/>
      <c r="P56" s="16"/>
      <c r="Q56" s="16"/>
    </row>
    <row r="57" spans="2:17">
      <c r="B57" s="16"/>
      <c r="C57" s="176"/>
      <c r="D57" s="176"/>
      <c r="E57" s="176"/>
      <c r="F57" s="17"/>
      <c r="G57" s="17"/>
      <c r="H57" s="17"/>
      <c r="I57" s="17"/>
      <c r="J57" s="17"/>
      <c r="K57" s="17"/>
      <c r="L57" s="17"/>
      <c r="M57" s="17"/>
      <c r="N57" s="16"/>
      <c r="O57" s="16"/>
      <c r="P57" s="16"/>
      <c r="Q57" s="16"/>
    </row>
    <row r="58" spans="2:17">
      <c r="B58" s="16"/>
      <c r="C58" s="176"/>
      <c r="D58" s="176"/>
      <c r="E58" s="176"/>
      <c r="F58" s="17"/>
      <c r="G58" s="17"/>
      <c r="H58" s="17"/>
      <c r="I58" s="17"/>
      <c r="J58" s="17"/>
      <c r="K58" s="17"/>
      <c r="L58" s="17"/>
      <c r="M58" s="17"/>
      <c r="N58" s="16"/>
      <c r="O58" s="16"/>
      <c r="P58" s="16"/>
      <c r="Q58" s="16"/>
    </row>
    <row r="59" spans="2:17">
      <c r="B59" s="16"/>
      <c r="C59" s="176"/>
      <c r="D59" s="176"/>
      <c r="E59" s="176"/>
      <c r="F59" s="17"/>
      <c r="G59" s="17"/>
      <c r="H59" s="17"/>
      <c r="I59" s="17"/>
      <c r="J59" s="17"/>
      <c r="K59" s="17"/>
      <c r="L59" s="17"/>
      <c r="M59" s="17"/>
      <c r="N59" s="16"/>
      <c r="O59" s="16"/>
      <c r="P59" s="16"/>
      <c r="Q59" s="16"/>
    </row>
    <row r="60" spans="2:17">
      <c r="B60" s="16"/>
      <c r="C60" s="176"/>
      <c r="D60" s="176"/>
      <c r="E60" s="176"/>
      <c r="F60" s="17"/>
      <c r="G60" s="17"/>
      <c r="H60" s="17"/>
      <c r="I60" s="17"/>
      <c r="J60" s="17"/>
      <c r="K60" s="17"/>
      <c r="L60" s="17"/>
      <c r="M60" s="17"/>
      <c r="N60" s="16"/>
      <c r="O60" s="16"/>
      <c r="P60" s="16"/>
      <c r="Q60" s="16"/>
    </row>
    <row r="61" spans="2:17">
      <c r="B61" s="16"/>
      <c r="C61" s="176"/>
      <c r="D61" s="176"/>
      <c r="E61" s="176"/>
      <c r="F61" s="17"/>
      <c r="G61" s="17"/>
      <c r="H61" s="17"/>
      <c r="I61" s="17"/>
      <c r="J61" s="17"/>
      <c r="K61" s="17"/>
      <c r="L61" s="17"/>
      <c r="M61" s="17"/>
      <c r="N61" s="16"/>
      <c r="O61" s="16"/>
      <c r="P61" s="16"/>
      <c r="Q61" s="16"/>
    </row>
    <row r="62" spans="2:17">
      <c r="B62" s="16"/>
      <c r="C62" s="176"/>
      <c r="D62" s="176"/>
      <c r="E62" s="176"/>
      <c r="F62" s="17"/>
      <c r="G62" s="17"/>
      <c r="H62" s="17"/>
      <c r="I62" s="17"/>
      <c r="J62" s="17"/>
      <c r="K62" s="17"/>
      <c r="L62" s="17"/>
      <c r="M62" s="17"/>
      <c r="N62" s="16"/>
      <c r="O62" s="16"/>
      <c r="P62" s="16"/>
      <c r="Q62" s="16"/>
    </row>
    <row r="63" spans="2:17">
      <c r="B63" s="16"/>
      <c r="C63" s="176"/>
      <c r="D63" s="176"/>
      <c r="E63" s="176"/>
      <c r="F63" s="17"/>
      <c r="G63" s="17"/>
      <c r="H63" s="17"/>
      <c r="I63" s="17"/>
      <c r="J63" s="17"/>
      <c r="K63" s="17"/>
      <c r="L63" s="17"/>
      <c r="M63" s="17"/>
      <c r="N63" s="16"/>
      <c r="O63" s="16"/>
      <c r="P63" s="16"/>
      <c r="Q63" s="16"/>
    </row>
    <row r="64" spans="2:17">
      <c r="B64" s="16"/>
      <c r="C64" s="176"/>
      <c r="D64" s="176"/>
      <c r="E64" s="176"/>
      <c r="F64" s="17"/>
      <c r="G64" s="17"/>
      <c r="H64" s="17"/>
      <c r="I64" s="17"/>
      <c r="J64" s="17"/>
      <c r="K64" s="17"/>
      <c r="L64" s="17"/>
      <c r="M64" s="17"/>
      <c r="N64" s="16"/>
      <c r="O64" s="16"/>
      <c r="P64" s="16"/>
      <c r="Q64" s="16"/>
    </row>
    <row r="65" spans="2:17">
      <c r="B65" s="16"/>
      <c r="C65" s="176"/>
      <c r="D65" s="176"/>
      <c r="E65" s="176"/>
      <c r="F65" s="17"/>
      <c r="G65" s="17"/>
      <c r="H65" s="17"/>
      <c r="I65" s="17"/>
      <c r="J65" s="17"/>
      <c r="K65" s="17"/>
      <c r="L65" s="17"/>
      <c r="M65" s="17"/>
      <c r="N65" s="16"/>
      <c r="O65" s="16"/>
      <c r="P65" s="16"/>
      <c r="Q65" s="16"/>
    </row>
    <row r="66" spans="2:17">
      <c r="B66" s="16"/>
      <c r="C66" s="176"/>
      <c r="D66" s="176"/>
      <c r="E66" s="176"/>
      <c r="F66" s="17"/>
      <c r="G66" s="17"/>
      <c r="H66" s="17"/>
      <c r="I66" s="17"/>
      <c r="J66" s="17"/>
      <c r="K66" s="17"/>
      <c r="L66" s="17"/>
      <c r="M66" s="17"/>
      <c r="N66" s="16"/>
      <c r="O66" s="16"/>
      <c r="P66" s="16"/>
      <c r="Q66" s="16"/>
    </row>
    <row r="67" spans="2:17">
      <c r="B67" s="16"/>
      <c r="C67" s="176"/>
      <c r="D67" s="176"/>
      <c r="E67" s="176"/>
      <c r="F67" s="17"/>
      <c r="G67" s="17"/>
      <c r="H67" s="17"/>
      <c r="I67" s="17"/>
      <c r="J67" s="17"/>
      <c r="K67" s="17"/>
      <c r="L67" s="17"/>
      <c r="M67" s="17"/>
      <c r="N67" s="16"/>
      <c r="O67" s="16"/>
      <c r="P67" s="16"/>
      <c r="Q67" s="16"/>
    </row>
    <row r="68" spans="2:17">
      <c r="B68" s="16"/>
      <c r="C68" s="176"/>
      <c r="D68" s="176"/>
      <c r="E68" s="176"/>
      <c r="F68" s="17"/>
      <c r="G68" s="17"/>
      <c r="H68" s="17"/>
      <c r="I68" s="17"/>
      <c r="J68" s="17"/>
      <c r="K68" s="17"/>
      <c r="L68" s="17"/>
      <c r="M68" s="17"/>
      <c r="N68" s="16"/>
      <c r="O68" s="16"/>
      <c r="P68" s="16"/>
      <c r="Q68" s="16"/>
    </row>
    <row r="69" spans="2:17">
      <c r="B69" s="16"/>
      <c r="C69" s="176"/>
      <c r="D69" s="176"/>
      <c r="E69" s="176"/>
      <c r="F69" s="17"/>
      <c r="G69" s="17"/>
      <c r="H69" s="17"/>
      <c r="I69" s="17"/>
      <c r="J69" s="17"/>
      <c r="K69" s="17"/>
      <c r="L69" s="17"/>
      <c r="M69" s="17"/>
      <c r="N69" s="16"/>
      <c r="O69" s="16"/>
      <c r="P69" s="16"/>
      <c r="Q69" s="16"/>
    </row>
    <row r="70" spans="2:17">
      <c r="B70" s="16"/>
      <c r="C70" s="176"/>
      <c r="D70" s="176"/>
      <c r="E70" s="176"/>
      <c r="F70" s="17"/>
      <c r="G70" s="17"/>
      <c r="H70" s="17"/>
      <c r="I70" s="17"/>
      <c r="J70" s="17"/>
      <c r="K70" s="17"/>
      <c r="L70" s="17"/>
      <c r="M70" s="17"/>
      <c r="N70" s="16"/>
      <c r="O70" s="16"/>
      <c r="P70" s="16"/>
      <c r="Q70" s="16"/>
    </row>
    <row r="71" spans="2:17">
      <c r="B71" s="16"/>
      <c r="C71" s="176"/>
      <c r="D71" s="176"/>
      <c r="E71" s="176"/>
      <c r="F71" s="17"/>
      <c r="G71" s="17"/>
      <c r="H71" s="17"/>
      <c r="I71" s="17"/>
      <c r="J71" s="17"/>
      <c r="K71" s="17"/>
      <c r="L71" s="17"/>
      <c r="M71" s="17"/>
      <c r="N71" s="16"/>
      <c r="O71" s="16"/>
      <c r="P71" s="16"/>
      <c r="Q71" s="16"/>
    </row>
  </sheetData>
  <mergeCells count="2">
    <mergeCell ref="D4:G4"/>
    <mergeCell ref="D5:G5"/>
  </mergeCells>
  <phoneticPr fontId="1" type="noConversion"/>
  <pageMargins left="0.7" right="0.7" top="0.75" bottom="0.75" header="0.3" footer="0.3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54C0-3253-4B6A-B76F-0CE31C5478DF}">
  <sheetPr>
    <tabColor rgb="FF00B050"/>
    <pageSetUpPr fitToPage="1"/>
  </sheetPr>
  <dimension ref="B2:X71"/>
  <sheetViews>
    <sheetView zoomScale="85" zoomScaleNormal="85" workbookViewId="0">
      <selection activeCell="L34" sqref="L34"/>
    </sheetView>
  </sheetViews>
  <sheetFormatPr defaultRowHeight="17"/>
  <cols>
    <col min="3" max="5" width="11.4140625" style="175" customWidth="1"/>
    <col min="6" max="13" width="10.58203125" style="196" customWidth="1"/>
    <col min="14" max="15" width="10.58203125" customWidth="1"/>
  </cols>
  <sheetData>
    <row r="2" spans="2:24">
      <c r="B2" s="16"/>
      <c r="C2" s="176"/>
      <c r="D2" s="176"/>
      <c r="E2" s="176"/>
      <c r="F2" s="17"/>
      <c r="G2" s="17"/>
      <c r="H2" s="17"/>
      <c r="I2" s="17"/>
      <c r="J2" s="17"/>
      <c r="K2" s="17"/>
      <c r="L2" s="17"/>
      <c r="M2" s="17"/>
    </row>
    <row r="3" spans="2:24" ht="17.5" thickBot="1">
      <c r="B3" s="16"/>
      <c r="C3" s="176"/>
      <c r="D3" s="176"/>
      <c r="E3" s="176"/>
      <c r="F3" s="17"/>
      <c r="G3" s="17"/>
      <c r="H3" s="17"/>
      <c r="I3" s="17"/>
      <c r="J3" s="17"/>
      <c r="K3" s="17"/>
      <c r="L3" s="17"/>
      <c r="M3" s="17"/>
    </row>
    <row r="4" spans="2:24">
      <c r="B4" s="16"/>
      <c r="C4" s="11" t="s">
        <v>21</v>
      </c>
      <c r="D4" s="438" t="s">
        <v>95</v>
      </c>
      <c r="E4" s="438"/>
      <c r="F4" s="438"/>
      <c r="G4" s="439"/>
      <c r="H4" s="17"/>
      <c r="I4" s="17"/>
      <c r="J4" s="17"/>
      <c r="K4" s="17"/>
      <c r="L4" s="16"/>
      <c r="M4" s="16"/>
      <c r="N4" s="16"/>
    </row>
    <row r="5" spans="2:24" ht="17.5" thickBot="1">
      <c r="B5" s="16"/>
      <c r="C5" s="9" t="s">
        <v>24</v>
      </c>
      <c r="D5" s="440" t="s">
        <v>93</v>
      </c>
      <c r="E5" s="440"/>
      <c r="F5" s="440"/>
      <c r="G5" s="441"/>
      <c r="H5" s="17"/>
      <c r="I5" s="17"/>
      <c r="J5" s="17"/>
      <c r="K5" s="17"/>
      <c r="L5" s="16"/>
      <c r="M5" s="16"/>
      <c r="N5" s="16"/>
    </row>
    <row r="6" spans="2:24">
      <c r="B6" s="16"/>
      <c r="C6" s="176"/>
      <c r="D6" s="176"/>
      <c r="E6" s="176"/>
      <c r="F6" s="17"/>
      <c r="G6" s="17"/>
      <c r="H6" s="17"/>
      <c r="I6" s="17"/>
      <c r="J6" s="17"/>
      <c r="K6" s="17"/>
      <c r="L6" s="17"/>
      <c r="M6" s="17"/>
      <c r="N6" s="16"/>
      <c r="O6" s="16"/>
      <c r="P6" s="16"/>
    </row>
    <row r="7" spans="2:24" ht="17.5" thickBot="1">
      <c r="B7" s="16"/>
      <c r="C7" s="176"/>
      <c r="D7" s="176"/>
      <c r="E7" s="176"/>
      <c r="F7" s="17"/>
      <c r="G7" s="17"/>
      <c r="H7" s="17"/>
      <c r="I7" s="17"/>
      <c r="J7" s="17"/>
      <c r="K7" s="17"/>
      <c r="L7" s="17"/>
      <c r="M7" s="17"/>
      <c r="N7" s="16"/>
      <c r="O7" s="16"/>
      <c r="P7" s="16"/>
    </row>
    <row r="8" spans="2:24" ht="17.5" thickBot="1">
      <c r="B8" s="16"/>
      <c r="C8" s="204" t="s">
        <v>76</v>
      </c>
      <c r="D8" s="215">
        <v>26</v>
      </c>
      <c r="E8" s="214">
        <v>24</v>
      </c>
      <c r="F8" s="214">
        <v>23</v>
      </c>
      <c r="G8" s="214">
        <v>22</v>
      </c>
      <c r="H8" s="214">
        <v>21</v>
      </c>
      <c r="I8" s="214">
        <v>20</v>
      </c>
      <c r="J8" s="214">
        <v>19</v>
      </c>
      <c r="K8" s="214">
        <v>18</v>
      </c>
      <c r="L8" s="216">
        <v>17</v>
      </c>
      <c r="N8" s="16"/>
      <c r="O8" s="204" t="s">
        <v>76</v>
      </c>
      <c r="P8" s="199">
        <v>26</v>
      </c>
      <c r="Q8" s="197">
        <v>24</v>
      </c>
      <c r="R8" s="197">
        <v>23</v>
      </c>
      <c r="S8" s="197">
        <v>22</v>
      </c>
      <c r="T8" s="197">
        <v>21</v>
      </c>
      <c r="U8" s="197">
        <v>20</v>
      </c>
      <c r="V8" s="197">
        <v>19</v>
      </c>
      <c r="W8" s="197">
        <v>18</v>
      </c>
      <c r="X8" s="198">
        <v>17</v>
      </c>
    </row>
    <row r="9" spans="2:24" ht="17" customHeight="1">
      <c r="B9" s="16"/>
      <c r="C9" s="211" t="s">
        <v>13</v>
      </c>
      <c r="D9" s="209">
        <f>IF(OR(P9&gt;74, AND(P9&lt;0, OR(D8&lt;=D$8, D8="-"))), "-", IF(P9&lt;0, D$8,IF(OR(P9=1, P9=73), P9+P$8+1, P9+P$8)))</f>
        <v>87</v>
      </c>
      <c r="E9" s="254">
        <f t="shared" ref="E9:L16" si="0">IF(OR(Q9&gt;74, AND(Q9&lt;0, OR(E8&lt;=E$8, E8="-"))), "-", IF(Q9&lt;0, E$8,IF(OR(Q9=1, Q9=73), Q9+Q$8+1, Q9+Q$8)))</f>
        <v>87</v>
      </c>
      <c r="F9" s="254">
        <f t="shared" si="0"/>
        <v>87</v>
      </c>
      <c r="G9" s="254">
        <f t="shared" si="0"/>
        <v>87</v>
      </c>
      <c r="H9" s="254">
        <f t="shared" si="0"/>
        <v>88</v>
      </c>
      <c r="I9" s="254">
        <f t="shared" si="0"/>
        <v>88</v>
      </c>
      <c r="J9" s="254">
        <f t="shared" si="0"/>
        <v>88</v>
      </c>
      <c r="K9" s="254">
        <f t="shared" si="0"/>
        <v>88</v>
      </c>
      <c r="L9" s="255">
        <f t="shared" si="0"/>
        <v>88</v>
      </c>
      <c r="N9" s="16"/>
      <c r="O9" s="202" t="s">
        <v>13</v>
      </c>
      <c r="P9" s="200">
        <f>ROUNDUP(('수학 백분위 표'!$M6-0.5-'수학 표준점수 테이블'!$H$15-'수학 표준점수 테이블'!$H$12*P$8)/'수학 표준점수 테이블'!$H$10,0)</f>
        <v>61</v>
      </c>
      <c r="Q9" s="200">
        <f>ROUNDUP(('수학 백분위 표'!$M6-0.5-'수학 표준점수 테이블'!$H$15-'수학 표준점수 테이블'!$H$12*Q$8)/'수학 표준점수 테이블'!$H$10,0)</f>
        <v>63</v>
      </c>
      <c r="R9" s="200">
        <f>ROUNDUP(('수학 백분위 표'!$M6-0.5-'수학 표준점수 테이블'!$H$15-'수학 표준점수 테이블'!$H$12*R$8)/'수학 표준점수 테이블'!$H$10,0)</f>
        <v>64</v>
      </c>
      <c r="S9" s="200">
        <f>ROUNDUP(('수학 백분위 표'!$M6-0.5-'수학 표준점수 테이블'!$H$15-'수학 표준점수 테이블'!$H$12*S$8)/'수학 표준점수 테이블'!$H$10,0)</f>
        <v>65</v>
      </c>
      <c r="T9" s="200">
        <f>ROUNDUP(('수학 백분위 표'!$M6-0.5-'수학 표준점수 테이블'!$H$15-'수학 표준점수 테이블'!$H$12*T$8)/'수학 표준점수 테이블'!$H$10,0)</f>
        <v>67</v>
      </c>
      <c r="U9" s="200">
        <f>ROUNDUP(('수학 백분위 표'!$M6-0.5-'수학 표준점수 테이블'!$H$15-'수학 표준점수 테이블'!$H$12*U$8)/'수학 표준점수 테이블'!$H$10,0)</f>
        <v>68</v>
      </c>
      <c r="V9" s="200">
        <f>ROUNDUP(('수학 백분위 표'!$M6-0.5-'수학 표준점수 테이블'!$H$15-'수학 표준점수 테이블'!$H$12*V$8)/'수학 표준점수 테이블'!$H$10,0)</f>
        <v>69</v>
      </c>
      <c r="W9" s="200">
        <f>ROUNDUP(('수학 백분위 표'!$M6-0.5-'수학 표준점수 테이블'!$H$15-'수학 표준점수 테이블'!$H$12*W$8)/'수학 표준점수 테이블'!$H$10,0)</f>
        <v>70</v>
      </c>
      <c r="X9" s="200">
        <f>ROUNDUP(('수학 백분위 표'!$M6-0.5-'수학 표준점수 테이블'!$H$15-'수학 표준점수 테이블'!$H$12*X$8)/'수학 표준점수 테이블'!$H$10,0)</f>
        <v>71</v>
      </c>
    </row>
    <row r="10" spans="2:24">
      <c r="B10" s="16"/>
      <c r="C10" s="211" t="s">
        <v>14</v>
      </c>
      <c r="D10" s="218">
        <f t="shared" ref="D10:D16" si="1">IF(OR(P10&gt;74, AND(P10&lt;0, OR(D9&lt;=D$8, D9="-"))), "-", IF(P10&lt;0, D$8,IF(OR(P10=1, P10=73), P10+P$8+1, P10+P$8)))</f>
        <v>75</v>
      </c>
      <c r="E10" s="217">
        <f t="shared" si="0"/>
        <v>75</v>
      </c>
      <c r="F10" s="217">
        <f t="shared" si="0"/>
        <v>75</v>
      </c>
      <c r="G10" s="217">
        <f t="shared" si="0"/>
        <v>75</v>
      </c>
      <c r="H10" s="217">
        <f t="shared" si="0"/>
        <v>75</v>
      </c>
      <c r="I10" s="217">
        <f t="shared" si="0"/>
        <v>75</v>
      </c>
      <c r="J10" s="217">
        <f t="shared" si="0"/>
        <v>75</v>
      </c>
      <c r="K10" s="217">
        <f t="shared" si="0"/>
        <v>75</v>
      </c>
      <c r="L10" s="219">
        <f t="shared" si="0"/>
        <v>75</v>
      </c>
      <c r="N10" s="16"/>
      <c r="O10" s="202" t="s">
        <v>14</v>
      </c>
      <c r="P10" s="200">
        <f>ROUNDUP(('수학 백분위 표'!$M7-0.5-'수학 표준점수 테이블'!$H$15-'수학 표준점수 테이블'!$H$12*P$8)/'수학 표준점수 테이블'!$H$10,0)</f>
        <v>49</v>
      </c>
      <c r="Q10" s="200">
        <f>ROUNDUP(('수학 백분위 표'!$M7-0.5-'수학 표준점수 테이블'!$H$15-'수학 표준점수 테이블'!$H$12*Q$8)/'수학 표준점수 테이블'!$H$10,0)</f>
        <v>51</v>
      </c>
      <c r="R10" s="200">
        <f>ROUNDUP(('수학 백분위 표'!$M7-0.5-'수학 표준점수 테이블'!$H$15-'수학 표준점수 테이블'!$H$12*R$8)/'수학 표준점수 테이블'!$H$10,0)</f>
        <v>52</v>
      </c>
      <c r="S10" s="200">
        <f>ROUNDUP(('수학 백분위 표'!$M7-0.5-'수학 표준점수 테이블'!$H$15-'수학 표준점수 테이블'!$H$12*S$8)/'수학 표준점수 테이블'!$H$10,0)</f>
        <v>53</v>
      </c>
      <c r="T10" s="200">
        <f>ROUNDUP(('수학 백분위 표'!$M7-0.5-'수학 표준점수 테이블'!$H$15-'수학 표준점수 테이블'!$H$12*T$8)/'수학 표준점수 테이블'!$H$10,0)</f>
        <v>54</v>
      </c>
      <c r="U10" s="200">
        <f>ROUNDUP(('수학 백분위 표'!$M7-0.5-'수학 표준점수 테이블'!$H$15-'수학 표준점수 테이블'!$H$12*U$8)/'수학 표준점수 테이블'!$H$10,0)</f>
        <v>55</v>
      </c>
      <c r="V10" s="200">
        <f>ROUNDUP(('수학 백분위 표'!$M7-0.5-'수학 표준점수 테이블'!$H$15-'수학 표준점수 테이블'!$H$12*V$8)/'수학 표준점수 테이블'!$H$10,0)</f>
        <v>56</v>
      </c>
      <c r="W10" s="200">
        <f>ROUNDUP(('수학 백분위 표'!$M7-0.5-'수학 표준점수 테이블'!$H$15-'수학 표준점수 테이블'!$H$12*W$8)/'수학 표준점수 테이블'!$H$10,0)</f>
        <v>57</v>
      </c>
      <c r="X10" s="200">
        <f>ROUNDUP(('수학 백분위 표'!$M7-0.5-'수학 표준점수 테이블'!$H$15-'수학 표준점수 테이블'!$H$12*X$8)/'수학 표준점수 테이블'!$H$10,0)</f>
        <v>58</v>
      </c>
    </row>
    <row r="11" spans="2:24" ht="17" customHeight="1">
      <c r="B11" s="16"/>
      <c r="C11" s="211" t="s">
        <v>15</v>
      </c>
      <c r="D11" s="218">
        <f t="shared" si="1"/>
        <v>63</v>
      </c>
      <c r="E11" s="217">
        <f t="shared" si="0"/>
        <v>63</v>
      </c>
      <c r="F11" s="217">
        <f t="shared" si="0"/>
        <v>63</v>
      </c>
      <c r="G11" s="217">
        <f t="shared" si="0"/>
        <v>63</v>
      </c>
      <c r="H11" s="217">
        <f t="shared" si="0"/>
        <v>63</v>
      </c>
      <c r="I11" s="217">
        <f t="shared" si="0"/>
        <v>63</v>
      </c>
      <c r="J11" s="217">
        <f t="shared" si="0"/>
        <v>63</v>
      </c>
      <c r="K11" s="217">
        <f t="shared" si="0"/>
        <v>63</v>
      </c>
      <c r="L11" s="219">
        <f t="shared" si="0"/>
        <v>63</v>
      </c>
      <c r="N11" s="16"/>
      <c r="O11" s="202" t="s">
        <v>15</v>
      </c>
      <c r="P11" s="200">
        <f>ROUNDUP(('수학 백분위 표'!$M8-0.5-'수학 표준점수 테이블'!$H$15-'수학 표준점수 테이블'!$H$12*P$8)/'수학 표준점수 테이블'!$H$10,0)</f>
        <v>37</v>
      </c>
      <c r="Q11" s="200">
        <f>ROUNDUP(('수학 백분위 표'!$M8-0.5-'수학 표준점수 테이블'!$H$15-'수학 표준점수 테이블'!$H$12*Q$8)/'수학 표준점수 테이블'!$H$10,0)</f>
        <v>39</v>
      </c>
      <c r="R11" s="200">
        <f>ROUNDUP(('수학 백분위 표'!$M8-0.5-'수학 표준점수 테이블'!$H$15-'수학 표준점수 테이블'!$H$12*R$8)/'수학 표준점수 테이블'!$H$10,0)</f>
        <v>40</v>
      </c>
      <c r="S11" s="200">
        <f>ROUNDUP(('수학 백분위 표'!$M8-0.5-'수학 표준점수 테이블'!$H$15-'수학 표준점수 테이블'!$H$12*S$8)/'수학 표준점수 테이블'!$H$10,0)</f>
        <v>41</v>
      </c>
      <c r="T11" s="200">
        <f>ROUNDUP(('수학 백분위 표'!$M8-0.5-'수학 표준점수 테이블'!$H$15-'수학 표준점수 테이블'!$H$12*T$8)/'수학 표준점수 테이블'!$H$10,0)</f>
        <v>42</v>
      </c>
      <c r="U11" s="200">
        <f>ROUNDUP(('수학 백분위 표'!$M8-0.5-'수학 표준점수 테이블'!$H$15-'수학 표준점수 테이블'!$H$12*U$8)/'수학 표준점수 테이블'!$H$10,0)</f>
        <v>43</v>
      </c>
      <c r="V11" s="200">
        <f>ROUNDUP(('수학 백분위 표'!$M8-0.5-'수학 표준점수 테이블'!$H$15-'수학 표준점수 테이블'!$H$12*V$8)/'수학 표준점수 테이블'!$H$10,0)</f>
        <v>44</v>
      </c>
      <c r="W11" s="200">
        <f>ROUNDUP(('수학 백분위 표'!$M8-0.5-'수학 표준점수 테이블'!$H$15-'수학 표준점수 테이블'!$H$12*W$8)/'수학 표준점수 테이블'!$H$10,0)</f>
        <v>45</v>
      </c>
      <c r="X11" s="200">
        <f>ROUNDUP(('수학 백분위 표'!$M8-0.5-'수학 표준점수 테이블'!$H$15-'수학 표준점수 테이블'!$H$12*X$8)/'수학 표준점수 테이블'!$H$10,0)</f>
        <v>46</v>
      </c>
    </row>
    <row r="12" spans="2:24">
      <c r="B12" s="16"/>
      <c r="C12" s="211" t="s">
        <v>16</v>
      </c>
      <c r="D12" s="218">
        <f t="shared" si="1"/>
        <v>49</v>
      </c>
      <c r="E12" s="217">
        <f t="shared" si="0"/>
        <v>49</v>
      </c>
      <c r="F12" s="217">
        <f t="shared" si="0"/>
        <v>49</v>
      </c>
      <c r="G12" s="217">
        <f t="shared" si="0"/>
        <v>49</v>
      </c>
      <c r="H12" s="217">
        <f t="shared" si="0"/>
        <v>49</v>
      </c>
      <c r="I12" s="217">
        <f t="shared" si="0"/>
        <v>49</v>
      </c>
      <c r="J12" s="217">
        <f t="shared" si="0"/>
        <v>49</v>
      </c>
      <c r="K12" s="217">
        <f t="shared" si="0"/>
        <v>49</v>
      </c>
      <c r="L12" s="219">
        <f t="shared" si="0"/>
        <v>49</v>
      </c>
      <c r="N12" s="16"/>
      <c r="O12" s="202" t="s">
        <v>16</v>
      </c>
      <c r="P12" s="200">
        <f>ROUNDUP(('수학 백분위 표'!$M9-0.5-'수학 표준점수 테이블'!$H$15-'수학 표준점수 테이블'!$H$12*P$8)/'수학 표준점수 테이블'!$H$10,0)</f>
        <v>23</v>
      </c>
      <c r="Q12" s="200">
        <f>ROUNDUP(('수학 백분위 표'!$M9-0.5-'수학 표준점수 테이블'!$H$15-'수학 표준점수 테이블'!$H$12*Q$8)/'수학 표준점수 테이블'!$H$10,0)</f>
        <v>25</v>
      </c>
      <c r="R12" s="200">
        <f>ROUNDUP(('수학 백분위 표'!$M9-0.5-'수학 표준점수 테이블'!$H$15-'수학 표준점수 테이블'!$H$12*R$8)/'수학 표준점수 테이블'!$H$10,0)</f>
        <v>26</v>
      </c>
      <c r="S12" s="200">
        <f>ROUNDUP(('수학 백분위 표'!$M9-0.5-'수학 표준점수 테이블'!$H$15-'수학 표준점수 테이블'!$H$12*S$8)/'수학 표준점수 테이블'!$H$10,0)</f>
        <v>27</v>
      </c>
      <c r="T12" s="200">
        <f>ROUNDUP(('수학 백분위 표'!$M9-0.5-'수학 표준점수 테이블'!$H$15-'수학 표준점수 테이블'!$H$12*T$8)/'수학 표준점수 테이블'!$H$10,0)</f>
        <v>28</v>
      </c>
      <c r="U12" s="200">
        <f>ROUNDUP(('수학 백분위 표'!$M9-0.5-'수학 표준점수 테이블'!$H$15-'수학 표준점수 테이블'!$H$12*U$8)/'수학 표준점수 테이블'!$H$10,0)</f>
        <v>29</v>
      </c>
      <c r="V12" s="200">
        <f>ROUNDUP(('수학 백분위 표'!$M9-0.5-'수학 표준점수 테이블'!$H$15-'수학 표준점수 테이블'!$H$12*V$8)/'수학 표준점수 테이블'!$H$10,0)</f>
        <v>30</v>
      </c>
      <c r="W12" s="200">
        <f>ROUNDUP(('수학 백분위 표'!$M9-0.5-'수학 표준점수 테이블'!$H$15-'수학 표준점수 테이블'!$H$12*W$8)/'수학 표준점수 테이블'!$H$10,0)</f>
        <v>31</v>
      </c>
      <c r="X12" s="200">
        <f>ROUNDUP(('수학 백분위 표'!$M9-0.5-'수학 표준점수 테이블'!$H$15-'수학 표준점수 테이블'!$H$12*X$8)/'수학 표준점수 테이블'!$H$10,0)</f>
        <v>32</v>
      </c>
    </row>
    <row r="13" spans="2:24">
      <c r="B13" s="16"/>
      <c r="C13" s="211" t="s">
        <v>17</v>
      </c>
      <c r="D13" s="218">
        <f t="shared" si="1"/>
        <v>32</v>
      </c>
      <c r="E13" s="217">
        <f t="shared" si="0"/>
        <v>32</v>
      </c>
      <c r="F13" s="217">
        <f t="shared" si="0"/>
        <v>32</v>
      </c>
      <c r="G13" s="217">
        <f t="shared" si="0"/>
        <v>32</v>
      </c>
      <c r="H13" s="217">
        <f t="shared" si="0"/>
        <v>32</v>
      </c>
      <c r="I13" s="217">
        <f t="shared" si="0"/>
        <v>32</v>
      </c>
      <c r="J13" s="217">
        <f t="shared" si="0"/>
        <v>32</v>
      </c>
      <c r="K13" s="217">
        <f t="shared" si="0"/>
        <v>32</v>
      </c>
      <c r="L13" s="219">
        <f t="shared" si="0"/>
        <v>32</v>
      </c>
      <c r="N13" s="16"/>
      <c r="O13" s="202" t="s">
        <v>17</v>
      </c>
      <c r="P13" s="200">
        <f>ROUNDUP(('수학 백분위 표'!$M10-0.5-'수학 표준점수 테이블'!$H$15-'수학 표준점수 테이블'!$H$12*P$8)/'수학 표준점수 테이블'!$H$10,0)</f>
        <v>6</v>
      </c>
      <c r="Q13" s="200">
        <f>ROUNDUP(('수학 백분위 표'!$M10-0.5-'수학 표준점수 테이블'!$H$15-'수학 표준점수 테이블'!$H$12*Q$8)/'수학 표준점수 테이블'!$H$10,0)</f>
        <v>8</v>
      </c>
      <c r="R13" s="200">
        <f>ROUNDUP(('수학 백분위 표'!$M10-0.5-'수학 표준점수 테이블'!$H$15-'수학 표준점수 테이블'!$H$12*R$8)/'수학 표준점수 테이블'!$H$10,0)</f>
        <v>9</v>
      </c>
      <c r="S13" s="200">
        <f>ROUNDUP(('수학 백분위 표'!$M10-0.5-'수학 표준점수 테이블'!$H$15-'수학 표준점수 테이블'!$H$12*S$8)/'수학 표준점수 테이블'!$H$10,0)</f>
        <v>10</v>
      </c>
      <c r="T13" s="200">
        <f>ROUNDUP(('수학 백분위 표'!$M10-0.5-'수학 표준점수 테이블'!$H$15-'수학 표준점수 테이블'!$H$12*T$8)/'수학 표준점수 테이블'!$H$10,0)</f>
        <v>11</v>
      </c>
      <c r="U13" s="200">
        <f>ROUNDUP(('수학 백분위 표'!$M10-0.5-'수학 표준점수 테이블'!$H$15-'수학 표준점수 테이블'!$H$12*U$8)/'수학 표준점수 테이블'!$H$10,0)</f>
        <v>12</v>
      </c>
      <c r="V13" s="200">
        <f>ROUNDUP(('수학 백분위 표'!$M10-0.5-'수학 표준점수 테이블'!$H$15-'수학 표준점수 테이블'!$H$12*V$8)/'수학 표준점수 테이블'!$H$10,0)</f>
        <v>13</v>
      </c>
      <c r="W13" s="200">
        <f>ROUNDUP(('수학 백분위 표'!$M10-0.5-'수학 표준점수 테이블'!$H$15-'수학 표준점수 테이블'!$H$12*W$8)/'수학 표준점수 테이블'!$H$10,0)</f>
        <v>14</v>
      </c>
      <c r="X13" s="200">
        <f>ROUNDUP(('수학 백분위 표'!$M10-0.5-'수학 표준점수 테이블'!$H$15-'수학 표준점수 테이블'!$H$12*X$8)/'수학 표준점수 테이블'!$H$10,0)</f>
        <v>15</v>
      </c>
    </row>
    <row r="14" spans="2:24">
      <c r="B14" s="16"/>
      <c r="C14" s="211" t="s">
        <v>18</v>
      </c>
      <c r="D14" s="218">
        <f t="shared" si="1"/>
        <v>26</v>
      </c>
      <c r="E14" s="217">
        <f t="shared" si="0"/>
        <v>24</v>
      </c>
      <c r="F14" s="217">
        <f t="shared" si="0"/>
        <v>23</v>
      </c>
      <c r="G14" s="217">
        <f t="shared" si="0"/>
        <v>22</v>
      </c>
      <c r="H14" s="217">
        <f t="shared" si="0"/>
        <v>21</v>
      </c>
      <c r="I14" s="217">
        <f t="shared" si="0"/>
        <v>20</v>
      </c>
      <c r="J14" s="217">
        <f t="shared" si="0"/>
        <v>19</v>
      </c>
      <c r="K14" s="217">
        <f t="shared" si="0"/>
        <v>20</v>
      </c>
      <c r="L14" s="219">
        <f t="shared" si="0"/>
        <v>19</v>
      </c>
      <c r="N14" s="16"/>
      <c r="O14" s="202" t="s">
        <v>18</v>
      </c>
      <c r="P14" s="200">
        <f>ROUNDUP(('수학 백분위 표'!$M11-0.5-'수학 표준점수 테이블'!$H$15-'수학 표준점수 테이블'!$H$12*P$8)/'수학 표준점수 테이블'!$H$10,0)</f>
        <v>-9</v>
      </c>
      <c r="Q14" s="200">
        <f>ROUNDUP(('수학 백분위 표'!$M11-0.5-'수학 표준점수 테이블'!$H$15-'수학 표준점수 테이블'!$H$12*Q$8)/'수학 표준점수 테이블'!$H$10,0)</f>
        <v>-7</v>
      </c>
      <c r="R14" s="200">
        <f>ROUNDUP(('수학 백분위 표'!$M11-0.5-'수학 표준점수 테이블'!$H$15-'수학 표준점수 테이블'!$H$12*R$8)/'수학 표준점수 테이블'!$H$10,0)</f>
        <v>-6</v>
      </c>
      <c r="S14" s="200">
        <f>ROUNDUP(('수학 백분위 표'!$M11-0.5-'수학 표준점수 테이블'!$H$15-'수학 표준점수 테이블'!$H$12*S$8)/'수학 표준점수 테이블'!$H$10,0)</f>
        <v>-5</v>
      </c>
      <c r="T14" s="200">
        <f>ROUNDUP(('수학 백분위 표'!$M11-0.5-'수학 표준점수 테이블'!$H$15-'수학 표준점수 테이블'!$H$12*T$8)/'수학 표준점수 테이블'!$H$10,0)</f>
        <v>-4</v>
      </c>
      <c r="U14" s="200">
        <f>ROUNDUP(('수학 백분위 표'!$M11-0.5-'수학 표준점수 테이블'!$H$15-'수학 표준점수 테이블'!$H$12*U$8)/'수학 표준점수 테이블'!$H$10,0)</f>
        <v>-3</v>
      </c>
      <c r="V14" s="200">
        <f>ROUNDUP(('수학 백분위 표'!$M11-0.5-'수학 표준점수 테이블'!$H$15-'수학 표준점수 테이블'!$H$12*V$8)/'수학 표준점수 테이블'!$H$10,0)</f>
        <v>-1</v>
      </c>
      <c r="W14" s="200">
        <f>ROUNDUP(('수학 백분위 표'!$M11-0.5-'수학 표준점수 테이블'!$H$15-'수학 표준점수 테이블'!$H$12*W$8)/'수학 표준점수 테이블'!$H$10,0)</f>
        <v>1</v>
      </c>
      <c r="X14" s="200">
        <f>ROUNDUP(('수학 백분위 표'!$M11-0.5-'수학 표준점수 테이블'!$H$15-'수학 표준점수 테이블'!$H$12*X$8)/'수학 표준점수 테이블'!$H$10,0)</f>
        <v>2</v>
      </c>
    </row>
    <row r="15" spans="2:24">
      <c r="B15" s="16"/>
      <c r="C15" s="211" t="s">
        <v>19</v>
      </c>
      <c r="D15" s="218" t="str">
        <f t="shared" si="1"/>
        <v>-</v>
      </c>
      <c r="E15" s="217" t="str">
        <f t="shared" si="0"/>
        <v>-</v>
      </c>
      <c r="F15" s="217" t="str">
        <f t="shared" si="0"/>
        <v>-</v>
      </c>
      <c r="G15" s="217" t="str">
        <f t="shared" si="0"/>
        <v>-</v>
      </c>
      <c r="H15" s="217" t="str">
        <f t="shared" si="0"/>
        <v>-</v>
      </c>
      <c r="I15" s="217" t="str">
        <f t="shared" si="0"/>
        <v>-</v>
      </c>
      <c r="J15" s="217" t="str">
        <f t="shared" si="0"/>
        <v>-</v>
      </c>
      <c r="K15" s="217">
        <f t="shared" si="0"/>
        <v>18</v>
      </c>
      <c r="L15" s="219">
        <f t="shared" si="0"/>
        <v>17</v>
      </c>
      <c r="N15" s="16"/>
      <c r="O15" s="202" t="s">
        <v>19</v>
      </c>
      <c r="P15" s="200">
        <f>ROUNDUP(('수학 백분위 표'!$M12-0.5-'수학 표준점수 테이블'!$H$15-'수학 표준점수 테이블'!$H$12*P$8)/'수학 표준점수 테이블'!$H$10,0)</f>
        <v>-16</v>
      </c>
      <c r="Q15" s="200">
        <f>ROUNDUP(('수학 백분위 표'!$M12-0.5-'수학 표준점수 테이블'!$H$15-'수학 표준점수 테이블'!$H$12*Q$8)/'수학 표준점수 테이블'!$H$10,0)</f>
        <v>-14</v>
      </c>
      <c r="R15" s="200">
        <f>ROUNDUP(('수학 백분위 표'!$M12-0.5-'수학 표준점수 테이블'!$H$15-'수학 표준점수 테이블'!$H$12*R$8)/'수학 표준점수 테이블'!$H$10,0)</f>
        <v>-13</v>
      </c>
      <c r="S15" s="200">
        <f>ROUNDUP(('수학 백분위 표'!$M12-0.5-'수학 표준점수 테이블'!$H$15-'수학 표준점수 테이블'!$H$12*S$8)/'수학 표준점수 테이블'!$H$10,0)</f>
        <v>-12</v>
      </c>
      <c r="T15" s="200">
        <f>ROUNDUP(('수학 백분위 표'!$M12-0.5-'수학 표준점수 테이블'!$H$15-'수학 표준점수 테이블'!$H$12*T$8)/'수학 표준점수 테이블'!$H$10,0)</f>
        <v>-11</v>
      </c>
      <c r="U15" s="200">
        <f>ROUNDUP(('수학 백분위 표'!$M12-0.5-'수학 표준점수 테이블'!$H$15-'수학 표준점수 테이블'!$H$12*U$8)/'수학 표준점수 테이블'!$H$10,0)</f>
        <v>-10</v>
      </c>
      <c r="V15" s="200">
        <f>ROUNDUP(('수학 백분위 표'!$M12-0.5-'수학 표준점수 테이블'!$H$15-'수학 표준점수 테이블'!$H$12*V$8)/'수학 표준점수 테이블'!$H$10,0)</f>
        <v>-9</v>
      </c>
      <c r="W15" s="200">
        <f>ROUNDUP(('수학 백분위 표'!$M12-0.5-'수학 표준점수 테이블'!$H$15-'수학 표준점수 테이블'!$H$12*W$8)/'수학 표준점수 테이블'!$H$10,0)</f>
        <v>-8</v>
      </c>
      <c r="X15" s="200">
        <f>ROUNDUP(('수학 백분위 표'!$M12-0.5-'수학 표준점수 테이블'!$H$15-'수학 표준점수 테이블'!$H$12*X$8)/'수학 표준점수 테이블'!$H$10,0)</f>
        <v>-7</v>
      </c>
    </row>
    <row r="16" spans="2:24" ht="17.5" thickBot="1">
      <c r="B16" s="16"/>
      <c r="C16" s="212" t="s">
        <v>20</v>
      </c>
      <c r="D16" s="220" t="str">
        <f t="shared" si="1"/>
        <v>-</v>
      </c>
      <c r="E16" s="256" t="str">
        <f t="shared" si="0"/>
        <v>-</v>
      </c>
      <c r="F16" s="256" t="str">
        <f t="shared" si="0"/>
        <v>-</v>
      </c>
      <c r="G16" s="256" t="str">
        <f t="shared" si="0"/>
        <v>-</v>
      </c>
      <c r="H16" s="256" t="str">
        <f t="shared" si="0"/>
        <v>-</v>
      </c>
      <c r="I16" s="256" t="str">
        <f t="shared" si="0"/>
        <v>-</v>
      </c>
      <c r="J16" s="256" t="str">
        <f t="shared" si="0"/>
        <v>-</v>
      </c>
      <c r="K16" s="256" t="str">
        <f t="shared" si="0"/>
        <v>-</v>
      </c>
      <c r="L16" s="257" t="str">
        <f t="shared" si="0"/>
        <v>-</v>
      </c>
      <c r="N16" s="16"/>
      <c r="O16" s="203" t="s">
        <v>20</v>
      </c>
      <c r="P16" s="200">
        <f>ROUNDUP(('수학 백분위 표'!$M13-0.5-'수학 표준점수 테이블'!$H$15-'수학 표준점수 테이블'!$H$12*P$8)/'수학 표준점수 테이블'!$H$10,0)</f>
        <v>-21</v>
      </c>
      <c r="Q16" s="200">
        <f>ROUNDUP(('수학 백분위 표'!$M13-0.5-'수학 표준점수 테이블'!$H$15-'수학 표준점수 테이블'!$H$12*Q$8)/'수학 표준점수 테이블'!$H$10,0)</f>
        <v>-19</v>
      </c>
      <c r="R16" s="200">
        <f>ROUNDUP(('수학 백분위 표'!$M13-0.5-'수학 표준점수 테이블'!$H$15-'수학 표준점수 테이블'!$H$12*R$8)/'수학 표준점수 테이블'!$H$10,0)</f>
        <v>-18</v>
      </c>
      <c r="S16" s="200">
        <f>ROUNDUP(('수학 백분위 표'!$M13-0.5-'수학 표준점수 테이블'!$H$15-'수학 표준점수 테이블'!$H$12*S$8)/'수학 표준점수 테이블'!$H$10,0)</f>
        <v>-17</v>
      </c>
      <c r="T16" s="200">
        <f>ROUNDUP(('수학 백분위 표'!$M13-0.5-'수학 표준점수 테이블'!$H$15-'수학 표준점수 테이블'!$H$12*T$8)/'수학 표준점수 테이블'!$H$10,0)</f>
        <v>-16</v>
      </c>
      <c r="U16" s="200">
        <f>ROUNDUP(('수학 백분위 표'!$M13-0.5-'수학 표준점수 테이블'!$H$15-'수학 표준점수 테이블'!$H$12*U$8)/'수학 표준점수 테이블'!$H$10,0)</f>
        <v>-15</v>
      </c>
      <c r="V16" s="200">
        <f>ROUNDUP(('수학 백분위 표'!$M13-0.5-'수학 표준점수 테이블'!$H$15-'수학 표준점수 테이블'!$H$12*V$8)/'수학 표준점수 테이블'!$H$10,0)</f>
        <v>-14</v>
      </c>
      <c r="W16" s="200">
        <f>ROUNDUP(('수학 백분위 표'!$M13-0.5-'수학 표준점수 테이블'!$H$15-'수학 표준점수 테이블'!$H$12*W$8)/'수학 표준점수 테이블'!$H$10,0)</f>
        <v>-13</v>
      </c>
      <c r="X16" s="200">
        <f>ROUNDUP(('수학 백분위 표'!$M13-0.5-'수학 표준점수 테이블'!$H$15-'수학 표준점수 테이블'!$H$12*X$8)/'수학 표준점수 테이블'!$H$10,0)</f>
        <v>-12</v>
      </c>
    </row>
    <row r="17" spans="2:24">
      <c r="B17" s="16"/>
      <c r="C17" s="176"/>
      <c r="D17" s="176"/>
      <c r="E17" s="176"/>
      <c r="F17" s="17"/>
      <c r="G17" s="17"/>
      <c r="H17" s="17"/>
      <c r="I17" s="17"/>
      <c r="J17" s="17"/>
      <c r="K17" s="17"/>
      <c r="L17" s="17"/>
      <c r="M17" s="17"/>
      <c r="N17" s="16"/>
      <c r="O17" s="176"/>
      <c r="P17" s="176"/>
      <c r="Q17" s="176"/>
      <c r="R17" s="17"/>
      <c r="S17" s="17"/>
      <c r="T17" s="17"/>
      <c r="U17" s="17"/>
      <c r="V17" s="17"/>
      <c r="W17" s="17"/>
      <c r="X17" s="17"/>
    </row>
    <row r="18" spans="2:24" ht="17.5" thickBot="1">
      <c r="B18" s="16"/>
      <c r="C18" s="176"/>
      <c r="D18" s="176"/>
      <c r="E18" s="176"/>
      <c r="F18" s="17"/>
      <c r="G18" s="17"/>
      <c r="H18" s="17"/>
      <c r="I18" s="17"/>
      <c r="J18" s="17"/>
      <c r="K18" s="17"/>
      <c r="L18" s="17"/>
      <c r="M18" s="17"/>
      <c r="N18" s="16"/>
      <c r="O18" s="176"/>
      <c r="P18" s="176"/>
      <c r="Q18" s="176"/>
      <c r="R18" s="17"/>
      <c r="S18" s="17"/>
      <c r="T18" s="17"/>
      <c r="U18" s="17"/>
      <c r="V18" s="17"/>
      <c r="W18" s="17"/>
      <c r="X18" s="17"/>
    </row>
    <row r="19" spans="2:24" ht="17.5" thickBot="1">
      <c r="B19" s="16"/>
      <c r="C19" s="204" t="s">
        <v>76</v>
      </c>
      <c r="D19" s="199">
        <v>16</v>
      </c>
      <c r="E19" s="197">
        <v>15</v>
      </c>
      <c r="F19" s="197">
        <v>14</v>
      </c>
      <c r="G19" s="197">
        <v>13</v>
      </c>
      <c r="H19" s="197">
        <v>12</v>
      </c>
      <c r="I19" s="197">
        <v>11</v>
      </c>
      <c r="J19" s="197">
        <v>10</v>
      </c>
      <c r="K19" s="197">
        <v>9</v>
      </c>
      <c r="L19" s="198">
        <v>8</v>
      </c>
      <c r="O19" s="204" t="s">
        <v>76</v>
      </c>
      <c r="P19" s="199">
        <v>16</v>
      </c>
      <c r="Q19" s="197">
        <v>15</v>
      </c>
      <c r="R19" s="197">
        <v>14</v>
      </c>
      <c r="S19" s="197">
        <v>13</v>
      </c>
      <c r="T19" s="197">
        <v>12</v>
      </c>
      <c r="U19" s="197">
        <v>11</v>
      </c>
      <c r="V19" s="197">
        <v>10</v>
      </c>
      <c r="W19" s="197">
        <v>9</v>
      </c>
      <c r="X19" s="198">
        <v>8</v>
      </c>
    </row>
    <row r="20" spans="2:24">
      <c r="B20" s="16"/>
      <c r="C20" s="202" t="s">
        <v>13</v>
      </c>
      <c r="D20" s="209">
        <f>IF(OR(P20&gt;74, AND(P20&lt;0, OR(D19&lt;=D$19, D19="-"))), "-", IF(P20&lt;0, D$19,IF(OR(P20=1, P20=73), P20+P$19+1, P20+P$19)))</f>
        <v>88</v>
      </c>
      <c r="E20" s="338">
        <f t="shared" ref="E20:L27" si="2">IF(OR(Q20&gt;74, AND(Q20&lt;0, OR(E19&lt;=E$19, E19="-"))), "-", IF(Q20&lt;0, E$19,IF(OR(Q20=1, Q20=73), Q20+Q$19+1, Q20+Q$19)))</f>
        <v>89</v>
      </c>
      <c r="F20" s="338">
        <f t="shared" si="2"/>
        <v>88</v>
      </c>
      <c r="G20" s="338" t="str">
        <f t="shared" si="2"/>
        <v>-</v>
      </c>
      <c r="H20" s="338" t="str">
        <f t="shared" si="2"/>
        <v>-</v>
      </c>
      <c r="I20" s="338" t="str">
        <f t="shared" si="2"/>
        <v>-</v>
      </c>
      <c r="J20" s="338" t="str">
        <f t="shared" si="2"/>
        <v>-</v>
      </c>
      <c r="K20" s="338" t="str">
        <f t="shared" si="2"/>
        <v>-</v>
      </c>
      <c r="L20" s="252" t="str">
        <f t="shared" si="2"/>
        <v>-</v>
      </c>
      <c r="O20" s="202" t="s">
        <v>13</v>
      </c>
      <c r="P20" s="200">
        <f>ROUNDUP(('수학 백분위 표'!$M6-0.5-'수학 표준점수 테이블'!$H$15-'수학 표준점수 테이블'!$H$12*P$19)/'수학 표준점수 테이블'!$H$10,0)</f>
        <v>72</v>
      </c>
      <c r="Q20" s="200">
        <f>ROUNDUP(('수학 백분위 표'!$M6-0.5-'수학 표준점수 테이블'!$H$15-'수학 표준점수 테이블'!$H$12*Q$19)/'수학 표준점수 테이블'!$H$10,0)</f>
        <v>73</v>
      </c>
      <c r="R20" s="200">
        <f>ROUNDUP(('수학 백분위 표'!$M6-0.5-'수학 표준점수 테이블'!$H$15-'수학 표준점수 테이블'!$H$12*R$19)/'수학 표준점수 테이블'!$H$10,0)</f>
        <v>74</v>
      </c>
      <c r="S20" s="200">
        <f>ROUNDUP(('수학 백분위 표'!$M6-0.5-'수학 표준점수 테이블'!$H$15-'수학 표준점수 테이블'!$H$12*S$19)/'수학 표준점수 테이블'!$H$10,0)</f>
        <v>75</v>
      </c>
      <c r="T20" s="200">
        <f>ROUNDUP(('수학 백분위 표'!$M6-0.5-'수학 표준점수 테이블'!$H$15-'수학 표준점수 테이블'!$H$12*T$19)/'수학 표준점수 테이블'!$H$10,0)</f>
        <v>76</v>
      </c>
      <c r="U20" s="200">
        <f>ROUNDUP(('수학 백분위 표'!$M6-0.5-'수학 표준점수 테이블'!$H$15-'수학 표준점수 테이블'!$H$12*U$19)/'수학 표준점수 테이블'!$H$10,0)</f>
        <v>77</v>
      </c>
      <c r="V20" s="200">
        <f>ROUNDUP(('수학 백분위 표'!$M6-0.5-'수학 표준점수 테이블'!$H$15-'수학 표준점수 테이블'!$H$12*V$19)/'수학 표준점수 테이블'!$H$10,0)</f>
        <v>78</v>
      </c>
      <c r="W20" s="200">
        <f>ROUNDUP(('수학 백분위 표'!$M6-0.5-'수학 표준점수 테이블'!$H$15-'수학 표준점수 테이블'!$H$12*W$19)/'수학 표준점수 테이블'!$H$10,0)</f>
        <v>79</v>
      </c>
      <c r="X20" s="200">
        <f>ROUNDUP(('수학 백분위 표'!$M6-0.5-'수학 표준점수 테이블'!$H$15-'수학 표준점수 테이블'!$H$12*X$19)/'수학 표준점수 테이블'!$H$10,0)</f>
        <v>80</v>
      </c>
    </row>
    <row r="21" spans="2:24">
      <c r="B21" s="16"/>
      <c r="C21" s="202" t="s">
        <v>14</v>
      </c>
      <c r="D21" s="273">
        <f t="shared" ref="D21:D27" si="3">IF(OR(P21&gt;74, AND(P21&lt;0, OR(D20&lt;=D$19, D20="-"))), "-", IF(P21&lt;0, D$19,IF(OR(P21=1, P21=73), P21+P$19+1, P21+P$19)))</f>
        <v>75</v>
      </c>
      <c r="E21" s="200">
        <f t="shared" si="2"/>
        <v>76</v>
      </c>
      <c r="F21" s="200">
        <f t="shared" si="2"/>
        <v>76</v>
      </c>
      <c r="G21" s="200">
        <f t="shared" si="2"/>
        <v>76</v>
      </c>
      <c r="H21" s="200">
        <f t="shared" si="2"/>
        <v>76</v>
      </c>
      <c r="I21" s="200">
        <f t="shared" si="2"/>
        <v>76</v>
      </c>
      <c r="J21" s="200">
        <f t="shared" si="2"/>
        <v>76</v>
      </c>
      <c r="K21" s="200">
        <f t="shared" si="2"/>
        <v>76</v>
      </c>
      <c r="L21" s="275">
        <f t="shared" si="2"/>
        <v>76</v>
      </c>
      <c r="O21" s="202" t="s">
        <v>14</v>
      </c>
      <c r="P21" s="200">
        <f>ROUNDUP(('수학 백분위 표'!$M7-0.5-'수학 표준점수 테이블'!$H$15-'수학 표준점수 테이블'!$H$12*P$19)/'수학 표준점수 테이블'!$H$10,0)</f>
        <v>59</v>
      </c>
      <c r="Q21" s="200">
        <f>ROUNDUP(('수학 백분위 표'!$M7-0.5-'수학 표준점수 테이블'!$H$15-'수학 표준점수 테이블'!$H$12*Q$19)/'수학 표준점수 테이블'!$H$10,0)</f>
        <v>61</v>
      </c>
      <c r="R21" s="200">
        <f>ROUNDUP(('수학 백분위 표'!$M7-0.5-'수학 표준점수 테이블'!$H$15-'수학 표준점수 테이블'!$H$12*R$19)/'수학 표준점수 테이블'!$H$10,0)</f>
        <v>62</v>
      </c>
      <c r="S21" s="200">
        <f>ROUNDUP(('수학 백분위 표'!$M7-0.5-'수학 표준점수 테이블'!$H$15-'수학 표준점수 테이블'!$H$12*S$19)/'수학 표준점수 테이블'!$H$10,0)</f>
        <v>63</v>
      </c>
      <c r="T21" s="200">
        <f>ROUNDUP(('수학 백분위 표'!$M7-0.5-'수학 표준점수 테이블'!$H$15-'수학 표준점수 테이블'!$H$12*T$19)/'수학 표준점수 테이블'!$H$10,0)</f>
        <v>64</v>
      </c>
      <c r="U21" s="200">
        <f>ROUNDUP(('수학 백분위 표'!$M7-0.5-'수학 표준점수 테이블'!$H$15-'수학 표준점수 테이블'!$H$12*U$19)/'수학 표준점수 테이블'!$H$10,0)</f>
        <v>65</v>
      </c>
      <c r="V21" s="200">
        <f>ROUNDUP(('수학 백분위 표'!$M7-0.5-'수학 표준점수 테이블'!$H$15-'수학 표준점수 테이블'!$H$12*V$19)/'수학 표준점수 테이블'!$H$10,0)</f>
        <v>66</v>
      </c>
      <c r="W21" s="200">
        <f>ROUNDUP(('수학 백분위 표'!$M7-0.5-'수학 표준점수 테이블'!$H$15-'수학 표준점수 테이블'!$H$12*W$19)/'수학 표준점수 테이블'!$H$10,0)</f>
        <v>67</v>
      </c>
      <c r="X21" s="200">
        <f>ROUNDUP(('수학 백분위 표'!$M7-0.5-'수학 표준점수 테이블'!$H$15-'수학 표준점수 테이블'!$H$12*X$19)/'수학 표준점수 테이블'!$H$10,0)</f>
        <v>68</v>
      </c>
    </row>
    <row r="22" spans="2:24">
      <c r="B22" s="16"/>
      <c r="C22" s="202" t="s">
        <v>15</v>
      </c>
      <c r="D22" s="273">
        <f t="shared" si="3"/>
        <v>63</v>
      </c>
      <c r="E22" s="200">
        <f t="shared" si="2"/>
        <v>63</v>
      </c>
      <c r="F22" s="200">
        <f t="shared" si="2"/>
        <v>63</v>
      </c>
      <c r="G22" s="200">
        <f t="shared" si="2"/>
        <v>63</v>
      </c>
      <c r="H22" s="200">
        <f t="shared" si="2"/>
        <v>63</v>
      </c>
      <c r="I22" s="200">
        <f t="shared" si="2"/>
        <v>63</v>
      </c>
      <c r="J22" s="200">
        <f t="shared" si="2"/>
        <v>63</v>
      </c>
      <c r="K22" s="200">
        <f t="shared" si="2"/>
        <v>64</v>
      </c>
      <c r="L22" s="275">
        <f t="shared" si="2"/>
        <v>64</v>
      </c>
      <c r="O22" s="202" t="s">
        <v>15</v>
      </c>
      <c r="P22" s="200">
        <f>ROUNDUP(('수학 백분위 표'!$M8-0.5-'수학 표준점수 테이블'!$H$15-'수학 표준점수 테이블'!$H$12*P$19)/'수학 표준점수 테이블'!$H$10,0)</f>
        <v>47</v>
      </c>
      <c r="Q22" s="200">
        <f>ROUNDUP(('수학 백분위 표'!$M8-0.5-'수학 표준점수 테이블'!$H$15-'수학 표준점수 테이블'!$H$12*Q$19)/'수학 표준점수 테이블'!$H$10,0)</f>
        <v>48</v>
      </c>
      <c r="R22" s="200">
        <f>ROUNDUP(('수학 백분위 표'!$M8-0.5-'수학 표준점수 테이블'!$H$15-'수학 표준점수 테이블'!$H$12*R$19)/'수학 표준점수 테이블'!$H$10,0)</f>
        <v>49</v>
      </c>
      <c r="S22" s="200">
        <f>ROUNDUP(('수학 백분위 표'!$M8-0.5-'수학 표준점수 테이블'!$H$15-'수학 표준점수 테이블'!$H$12*S$19)/'수학 표준점수 테이블'!$H$10,0)</f>
        <v>50</v>
      </c>
      <c r="T22" s="200">
        <f>ROUNDUP(('수학 백분위 표'!$M8-0.5-'수학 표준점수 테이블'!$H$15-'수학 표준점수 테이블'!$H$12*T$19)/'수학 표준점수 테이블'!$H$10,0)</f>
        <v>51</v>
      </c>
      <c r="U22" s="200">
        <f>ROUNDUP(('수학 백분위 표'!$M8-0.5-'수학 표준점수 테이블'!$H$15-'수학 표준점수 테이블'!$H$12*U$19)/'수학 표준점수 테이블'!$H$10,0)</f>
        <v>52</v>
      </c>
      <c r="V22" s="200">
        <f>ROUNDUP(('수학 백분위 표'!$M8-0.5-'수학 표준점수 테이블'!$H$15-'수학 표준점수 테이블'!$H$12*V$19)/'수학 표준점수 테이블'!$H$10,0)</f>
        <v>53</v>
      </c>
      <c r="W22" s="200">
        <f>ROUNDUP(('수학 백분위 표'!$M8-0.5-'수학 표준점수 테이블'!$H$15-'수학 표준점수 테이블'!$H$12*W$19)/'수학 표준점수 테이블'!$H$10,0)</f>
        <v>55</v>
      </c>
      <c r="X22" s="200">
        <f>ROUNDUP(('수학 백분위 표'!$M8-0.5-'수학 표준점수 테이블'!$H$15-'수학 표준점수 테이블'!$H$12*X$19)/'수학 표준점수 테이블'!$H$10,0)</f>
        <v>56</v>
      </c>
    </row>
    <row r="23" spans="2:24">
      <c r="B23" s="16"/>
      <c r="C23" s="202" t="s">
        <v>16</v>
      </c>
      <c r="D23" s="273">
        <f t="shared" si="3"/>
        <v>50</v>
      </c>
      <c r="E23" s="200">
        <f t="shared" si="2"/>
        <v>50</v>
      </c>
      <c r="F23" s="200">
        <f t="shared" si="2"/>
        <v>50</v>
      </c>
      <c r="G23" s="200">
        <f t="shared" si="2"/>
        <v>50</v>
      </c>
      <c r="H23" s="200">
        <f t="shared" si="2"/>
        <v>50</v>
      </c>
      <c r="I23" s="200">
        <f t="shared" si="2"/>
        <v>50</v>
      </c>
      <c r="J23" s="200">
        <f t="shared" si="2"/>
        <v>50</v>
      </c>
      <c r="K23" s="200">
        <f t="shared" si="2"/>
        <v>50</v>
      </c>
      <c r="L23" s="275">
        <f t="shared" si="2"/>
        <v>50</v>
      </c>
      <c r="O23" s="202" t="s">
        <v>16</v>
      </c>
      <c r="P23" s="200">
        <f>ROUNDUP(('수학 백분위 표'!$M9-0.5-'수학 표준점수 테이블'!$H$15-'수학 표준점수 테이블'!$H$12*P$19)/'수학 표준점수 테이블'!$H$10,0)</f>
        <v>34</v>
      </c>
      <c r="Q23" s="200">
        <f>ROUNDUP(('수학 백분위 표'!$M9-0.5-'수학 표준점수 테이블'!$H$15-'수학 표준점수 테이블'!$H$12*Q$19)/'수학 표준점수 테이블'!$H$10,0)</f>
        <v>35</v>
      </c>
      <c r="R23" s="200">
        <f>ROUNDUP(('수학 백분위 표'!$M9-0.5-'수학 표준점수 테이블'!$H$15-'수학 표준점수 테이블'!$H$12*R$19)/'수학 표준점수 테이블'!$H$10,0)</f>
        <v>36</v>
      </c>
      <c r="S23" s="200">
        <f>ROUNDUP(('수학 백분위 표'!$M9-0.5-'수학 표준점수 테이블'!$H$15-'수학 표준점수 테이블'!$H$12*S$19)/'수학 표준점수 테이블'!$H$10,0)</f>
        <v>37</v>
      </c>
      <c r="T23" s="200">
        <f>ROUNDUP(('수학 백분위 표'!$M9-0.5-'수학 표준점수 테이블'!$H$15-'수학 표준점수 테이블'!$H$12*T$19)/'수학 표준점수 테이블'!$H$10,0)</f>
        <v>38</v>
      </c>
      <c r="U23" s="200">
        <f>ROUNDUP(('수학 백분위 표'!$M9-0.5-'수학 표준점수 테이블'!$H$15-'수학 표준점수 테이블'!$H$12*U$19)/'수학 표준점수 테이블'!$H$10,0)</f>
        <v>39</v>
      </c>
      <c r="V23" s="200">
        <f>ROUNDUP(('수학 백분위 표'!$M9-0.5-'수학 표준점수 테이블'!$H$15-'수학 표준점수 테이블'!$H$12*V$19)/'수학 표준점수 테이블'!$H$10,0)</f>
        <v>40</v>
      </c>
      <c r="W23" s="200">
        <f>ROUNDUP(('수학 백분위 표'!$M9-0.5-'수학 표준점수 테이블'!$H$15-'수학 표준점수 테이블'!$H$12*W$19)/'수학 표준점수 테이블'!$H$10,0)</f>
        <v>41</v>
      </c>
      <c r="X23" s="200">
        <f>ROUNDUP(('수학 백분위 표'!$M9-0.5-'수학 표준점수 테이블'!$H$15-'수학 표준점수 테이블'!$H$12*X$19)/'수학 표준점수 테이블'!$H$10,0)</f>
        <v>42</v>
      </c>
    </row>
    <row r="24" spans="2:24">
      <c r="B24" s="16"/>
      <c r="C24" s="202" t="s">
        <v>17</v>
      </c>
      <c r="D24" s="273">
        <f t="shared" si="3"/>
        <v>32</v>
      </c>
      <c r="E24" s="200">
        <f t="shared" si="2"/>
        <v>32</v>
      </c>
      <c r="F24" s="200">
        <f t="shared" si="2"/>
        <v>32</v>
      </c>
      <c r="G24" s="200">
        <f t="shared" si="2"/>
        <v>32</v>
      </c>
      <c r="H24" s="200">
        <f t="shared" si="2"/>
        <v>33</v>
      </c>
      <c r="I24" s="200">
        <f t="shared" si="2"/>
        <v>33</v>
      </c>
      <c r="J24" s="200">
        <f t="shared" si="2"/>
        <v>33</v>
      </c>
      <c r="K24" s="200">
        <f t="shared" si="2"/>
        <v>33</v>
      </c>
      <c r="L24" s="275">
        <f t="shared" si="2"/>
        <v>33</v>
      </c>
      <c r="O24" s="202" t="s">
        <v>17</v>
      </c>
      <c r="P24" s="200">
        <f>ROUNDUP(('수학 백분위 표'!$M10-0.5-'수학 표준점수 테이블'!$H$15-'수학 표준점수 테이블'!$H$12*P$19)/'수학 표준점수 테이블'!$H$10,0)</f>
        <v>16</v>
      </c>
      <c r="Q24" s="200">
        <f>ROUNDUP(('수학 백분위 표'!$M10-0.5-'수학 표준점수 테이블'!$H$15-'수학 표준점수 테이블'!$H$12*Q$19)/'수학 표준점수 테이블'!$H$10,0)</f>
        <v>17</v>
      </c>
      <c r="R24" s="200">
        <f>ROUNDUP(('수학 백분위 표'!$M10-0.5-'수학 표준점수 테이블'!$H$15-'수학 표준점수 테이블'!$H$12*R$19)/'수학 표준점수 테이블'!$H$10,0)</f>
        <v>18</v>
      </c>
      <c r="S24" s="200">
        <f>ROUNDUP(('수학 백분위 표'!$M10-0.5-'수학 표준점수 테이블'!$H$15-'수학 표준점수 테이블'!$H$12*S$19)/'수학 표준점수 테이블'!$H$10,0)</f>
        <v>19</v>
      </c>
      <c r="T24" s="200">
        <f>ROUNDUP(('수학 백분위 표'!$M10-0.5-'수학 표준점수 테이블'!$H$15-'수학 표준점수 테이블'!$H$12*T$19)/'수학 표준점수 테이블'!$H$10,0)</f>
        <v>21</v>
      </c>
      <c r="U24" s="200">
        <f>ROUNDUP(('수학 백분위 표'!$M10-0.5-'수학 표준점수 테이블'!$H$15-'수학 표준점수 테이블'!$H$12*U$19)/'수학 표준점수 테이블'!$H$10,0)</f>
        <v>22</v>
      </c>
      <c r="V24" s="200">
        <f>ROUNDUP(('수학 백분위 표'!$M10-0.5-'수학 표준점수 테이블'!$H$15-'수학 표준점수 테이블'!$H$12*V$19)/'수학 표준점수 테이블'!$H$10,0)</f>
        <v>23</v>
      </c>
      <c r="W24" s="200">
        <f>ROUNDUP(('수학 백분위 표'!$M10-0.5-'수학 표준점수 테이블'!$H$15-'수학 표준점수 테이블'!$H$12*W$19)/'수학 표준점수 테이블'!$H$10,0)</f>
        <v>24</v>
      </c>
      <c r="X24" s="200">
        <f>ROUNDUP(('수학 백분위 표'!$M10-0.5-'수학 표준점수 테이블'!$H$15-'수학 표준점수 테이블'!$H$12*X$19)/'수학 표준점수 테이블'!$H$10,0)</f>
        <v>25</v>
      </c>
    </row>
    <row r="25" spans="2:24">
      <c r="B25" s="16"/>
      <c r="C25" s="202" t="s">
        <v>18</v>
      </c>
      <c r="D25" s="273">
        <f t="shared" si="3"/>
        <v>19</v>
      </c>
      <c r="E25" s="200">
        <f t="shared" si="2"/>
        <v>19</v>
      </c>
      <c r="F25" s="200">
        <f t="shared" si="2"/>
        <v>19</v>
      </c>
      <c r="G25" s="200">
        <f t="shared" si="2"/>
        <v>19</v>
      </c>
      <c r="H25" s="200">
        <f t="shared" si="2"/>
        <v>19</v>
      </c>
      <c r="I25" s="200">
        <f t="shared" si="2"/>
        <v>19</v>
      </c>
      <c r="J25" s="200">
        <f t="shared" si="2"/>
        <v>19</v>
      </c>
      <c r="K25" s="200">
        <f t="shared" si="2"/>
        <v>19</v>
      </c>
      <c r="L25" s="275">
        <f t="shared" si="2"/>
        <v>19</v>
      </c>
      <c r="O25" s="202" t="s">
        <v>18</v>
      </c>
      <c r="P25" s="200">
        <f>ROUNDUP(('수학 백분위 표'!$M11-0.5-'수학 표준점수 테이블'!$H$15-'수학 표준점수 테이블'!$H$12*P$19)/'수학 표준점수 테이블'!$H$10,0)</f>
        <v>3</v>
      </c>
      <c r="Q25" s="200">
        <f>ROUNDUP(('수학 백분위 표'!$M11-0.5-'수학 표준점수 테이블'!$H$15-'수학 표준점수 테이블'!$H$12*Q$19)/'수학 표준점수 테이블'!$H$10,0)</f>
        <v>4</v>
      </c>
      <c r="R25" s="200">
        <f>ROUNDUP(('수학 백분위 표'!$M11-0.5-'수학 표준점수 테이블'!$H$15-'수학 표준점수 테이블'!$H$12*R$19)/'수학 표준점수 테이블'!$H$10,0)</f>
        <v>5</v>
      </c>
      <c r="S25" s="200">
        <f>ROUNDUP(('수학 백분위 표'!$M11-0.5-'수학 표준점수 테이블'!$H$15-'수학 표준점수 테이블'!$H$12*S$19)/'수학 표준점수 테이블'!$H$10,0)</f>
        <v>6</v>
      </c>
      <c r="T25" s="200">
        <f>ROUNDUP(('수학 백분위 표'!$M11-0.5-'수학 표준점수 테이블'!$H$15-'수학 표준점수 테이블'!$H$12*T$19)/'수학 표준점수 테이블'!$H$10,0)</f>
        <v>7</v>
      </c>
      <c r="U25" s="200">
        <f>ROUNDUP(('수학 백분위 표'!$M11-0.5-'수학 표준점수 테이블'!$H$15-'수학 표준점수 테이블'!$H$12*U$19)/'수학 표준점수 테이블'!$H$10,0)</f>
        <v>8</v>
      </c>
      <c r="V25" s="200">
        <f>ROUNDUP(('수학 백분위 표'!$M11-0.5-'수학 표준점수 테이블'!$H$15-'수학 표준점수 테이블'!$H$12*V$19)/'수학 표준점수 테이블'!$H$10,0)</f>
        <v>9</v>
      </c>
      <c r="W25" s="200">
        <f>ROUNDUP(('수학 백분위 표'!$M11-0.5-'수학 표준점수 테이블'!$H$15-'수학 표준점수 테이블'!$H$12*W$19)/'수학 표준점수 테이블'!$H$10,0)</f>
        <v>10</v>
      </c>
      <c r="X25" s="200">
        <f>ROUNDUP(('수학 백분위 표'!$M11-0.5-'수학 표준점수 테이블'!$H$15-'수학 표준점수 테이블'!$H$12*X$19)/'수학 표준점수 테이블'!$H$10,0)</f>
        <v>11</v>
      </c>
    </row>
    <row r="26" spans="2:24">
      <c r="B26" s="16"/>
      <c r="C26" s="202" t="s">
        <v>19</v>
      </c>
      <c r="D26" s="273">
        <f t="shared" si="3"/>
        <v>16</v>
      </c>
      <c r="E26" s="200">
        <f t="shared" si="2"/>
        <v>15</v>
      </c>
      <c r="F26" s="200">
        <f t="shared" si="2"/>
        <v>14</v>
      </c>
      <c r="G26" s="200">
        <f t="shared" si="2"/>
        <v>13</v>
      </c>
      <c r="H26" s="200">
        <f t="shared" si="2"/>
        <v>12</v>
      </c>
      <c r="I26" s="200">
        <f t="shared" si="2"/>
        <v>13</v>
      </c>
      <c r="J26" s="200">
        <f t="shared" si="2"/>
        <v>12</v>
      </c>
      <c r="K26" s="200">
        <f t="shared" si="2"/>
        <v>12</v>
      </c>
      <c r="L26" s="275">
        <f t="shared" si="2"/>
        <v>12</v>
      </c>
      <c r="O26" s="202" t="s">
        <v>19</v>
      </c>
      <c r="P26" s="200">
        <f>ROUNDUP(('수학 백분위 표'!$M12-0.5-'수학 표준점수 테이블'!$H$15-'수학 표준점수 테이블'!$H$12*P$19)/'수학 표준점수 테이블'!$H$10,0)</f>
        <v>-6</v>
      </c>
      <c r="Q26" s="200">
        <f>ROUNDUP(('수학 백분위 표'!$M12-0.5-'수학 표준점수 테이블'!$H$15-'수학 표준점수 테이블'!$H$12*Q$19)/'수학 표준점수 테이블'!$H$10,0)</f>
        <v>-5</v>
      </c>
      <c r="R26" s="200">
        <f>ROUNDUP(('수학 백분위 표'!$M12-0.5-'수학 표준점수 테이블'!$H$15-'수학 표준점수 테이블'!$H$12*R$19)/'수학 표준점수 테이블'!$H$10,0)</f>
        <v>-4</v>
      </c>
      <c r="S26" s="200">
        <f>ROUNDUP(('수학 백분위 표'!$M12-0.5-'수학 표준점수 테이블'!$H$15-'수학 표준점수 테이블'!$H$12*S$19)/'수학 표준점수 테이블'!$H$10,0)</f>
        <v>-3</v>
      </c>
      <c r="T26" s="200">
        <f>ROUNDUP(('수학 백분위 표'!$M12-0.5-'수학 표준점수 테이블'!$H$15-'수학 표준점수 테이블'!$H$12*T$19)/'수학 표준점수 테이블'!$H$10,0)</f>
        <v>-1</v>
      </c>
      <c r="U26" s="200">
        <f>ROUNDUP(('수학 백분위 표'!$M12-0.5-'수학 표준점수 테이블'!$H$15-'수학 표준점수 테이블'!$H$12*U$19)/'수학 표준점수 테이블'!$H$10,0)</f>
        <v>1</v>
      </c>
      <c r="V26" s="200">
        <f>ROUNDUP(('수학 백분위 표'!$M12-0.5-'수학 표준점수 테이블'!$H$15-'수학 표준점수 테이블'!$H$12*V$19)/'수학 표준점수 테이블'!$H$10,0)</f>
        <v>2</v>
      </c>
      <c r="W26" s="200">
        <f>ROUNDUP(('수학 백분위 표'!$M12-0.5-'수학 표준점수 테이블'!$H$15-'수학 표준점수 테이블'!$H$12*W$19)/'수학 표준점수 테이블'!$H$10,0)</f>
        <v>3</v>
      </c>
      <c r="X26" s="200">
        <f>ROUNDUP(('수학 백분위 표'!$M12-0.5-'수학 표준점수 테이블'!$H$15-'수학 표준점수 테이블'!$H$12*X$19)/'수학 표준점수 테이블'!$H$10,0)</f>
        <v>4</v>
      </c>
    </row>
    <row r="27" spans="2:24" ht="17.5" thickBot="1">
      <c r="B27" s="16"/>
      <c r="C27" s="203" t="s">
        <v>20</v>
      </c>
      <c r="D27" s="274" t="str">
        <f t="shared" si="3"/>
        <v>-</v>
      </c>
      <c r="E27" s="276" t="str">
        <f t="shared" si="2"/>
        <v>-</v>
      </c>
      <c r="F27" s="276" t="str">
        <f t="shared" si="2"/>
        <v>-</v>
      </c>
      <c r="G27" s="276" t="str">
        <f t="shared" si="2"/>
        <v>-</v>
      </c>
      <c r="H27" s="276" t="str">
        <f t="shared" si="2"/>
        <v>-</v>
      </c>
      <c r="I27" s="276">
        <f t="shared" si="2"/>
        <v>11</v>
      </c>
      <c r="J27" s="276">
        <f t="shared" si="2"/>
        <v>10</v>
      </c>
      <c r="K27" s="276">
        <f t="shared" si="2"/>
        <v>9</v>
      </c>
      <c r="L27" s="277">
        <f t="shared" si="2"/>
        <v>8</v>
      </c>
      <c r="O27" s="203" t="s">
        <v>20</v>
      </c>
      <c r="P27" s="200">
        <f>ROUNDUP(('수학 백분위 표'!$M13-0.5-'수학 표준점수 테이블'!$H$15-'수학 표준점수 테이블'!$H$12*P$19)/'수학 표준점수 테이블'!$H$10,0)</f>
        <v>-11</v>
      </c>
      <c r="Q27" s="200">
        <f>ROUNDUP(('수학 백분위 표'!$M13-0.5-'수학 표준점수 테이블'!$H$15-'수학 표준점수 테이블'!$H$12*Q$19)/'수학 표준점수 테이블'!$H$10,0)</f>
        <v>-10</v>
      </c>
      <c r="R27" s="200">
        <f>ROUNDUP(('수학 백분위 표'!$M13-0.5-'수학 표준점수 테이블'!$H$15-'수학 표준점수 테이블'!$H$12*R$19)/'수학 표준점수 테이블'!$H$10,0)</f>
        <v>-9</v>
      </c>
      <c r="S27" s="200">
        <f>ROUNDUP(('수학 백분위 표'!$M13-0.5-'수학 표준점수 테이블'!$H$15-'수학 표준점수 테이블'!$H$12*S$19)/'수학 표준점수 테이블'!$H$10,0)</f>
        <v>-7</v>
      </c>
      <c r="T27" s="200">
        <f>ROUNDUP(('수학 백분위 표'!$M13-0.5-'수학 표준점수 테이블'!$H$15-'수학 표준점수 테이블'!$H$12*T$19)/'수학 표준점수 테이블'!$H$10,0)</f>
        <v>-6</v>
      </c>
      <c r="U27" s="200">
        <f>ROUNDUP(('수학 백분위 표'!$M13-0.5-'수학 표준점수 테이블'!$H$15-'수학 표준점수 테이블'!$H$12*U$19)/'수학 표준점수 테이블'!$H$10,0)</f>
        <v>-5</v>
      </c>
      <c r="V27" s="200">
        <f>ROUNDUP(('수학 백분위 표'!$M13-0.5-'수학 표준점수 테이블'!$H$15-'수학 표준점수 테이블'!$H$12*V$19)/'수학 표준점수 테이블'!$H$10,0)</f>
        <v>-4</v>
      </c>
      <c r="W27" s="200">
        <f>ROUNDUP(('수학 백분위 표'!$M13-0.5-'수학 표준점수 테이블'!$H$15-'수학 표준점수 테이블'!$H$12*W$19)/'수학 표준점수 테이블'!$H$10,0)</f>
        <v>-3</v>
      </c>
      <c r="X27" s="200">
        <f>ROUNDUP(('수학 백분위 표'!$M13-0.5-'수학 표준점수 테이블'!$H$15-'수학 표준점수 테이블'!$H$12*X$19)/'수학 표준점수 테이블'!$H$10,0)</f>
        <v>-2</v>
      </c>
    </row>
    <row r="28" spans="2:24">
      <c r="B28" s="16"/>
      <c r="C28" s="176"/>
      <c r="D28" s="176"/>
      <c r="E28" s="176"/>
      <c r="F28" s="17"/>
      <c r="G28" s="17"/>
      <c r="H28" s="17"/>
      <c r="I28" s="17"/>
      <c r="J28" s="17"/>
      <c r="K28" s="17"/>
      <c r="L28" s="17"/>
      <c r="M28" s="17"/>
      <c r="N28" s="16"/>
      <c r="O28" s="176"/>
      <c r="P28" s="176"/>
      <c r="Q28" s="176"/>
      <c r="R28" s="17"/>
      <c r="S28" s="17"/>
      <c r="T28" s="17"/>
      <c r="U28" s="17"/>
      <c r="V28" s="17"/>
      <c r="W28" s="17"/>
      <c r="X28" s="17"/>
    </row>
    <row r="29" spans="2:24" ht="17.5" thickBot="1">
      <c r="B29" s="16"/>
      <c r="C29" s="176"/>
      <c r="D29" s="176"/>
      <c r="E29" s="176"/>
      <c r="F29" s="17"/>
      <c r="G29" s="17"/>
      <c r="H29" s="17"/>
      <c r="I29" s="17"/>
      <c r="J29" s="17"/>
      <c r="K29" s="17"/>
      <c r="L29" s="17"/>
      <c r="M29" s="17"/>
      <c r="N29" s="16"/>
      <c r="O29" s="176"/>
      <c r="P29" s="176"/>
      <c r="Q29" s="176"/>
      <c r="R29" s="17"/>
      <c r="S29" s="17"/>
      <c r="T29" s="17"/>
      <c r="U29" s="17"/>
      <c r="V29" s="17"/>
      <c r="W29" s="17"/>
      <c r="X29" s="17"/>
    </row>
    <row r="30" spans="2:24" ht="17.5" thickBot="1">
      <c r="B30" s="16"/>
      <c r="C30" s="204" t="s">
        <v>76</v>
      </c>
      <c r="D30" s="199">
        <v>7</v>
      </c>
      <c r="E30" s="197">
        <v>6</v>
      </c>
      <c r="F30" s="197">
        <v>5</v>
      </c>
      <c r="G30" s="197">
        <v>4</v>
      </c>
      <c r="H30" s="197">
        <v>3</v>
      </c>
      <c r="I30" s="197">
        <v>2</v>
      </c>
      <c r="J30" s="198">
        <v>0</v>
      </c>
      <c r="K30" s="16"/>
      <c r="L30" s="16"/>
      <c r="M30" s="16"/>
      <c r="N30" s="16"/>
      <c r="O30" s="204" t="s">
        <v>76</v>
      </c>
      <c r="P30" s="199">
        <v>7</v>
      </c>
      <c r="Q30" s="197">
        <v>6</v>
      </c>
      <c r="R30" s="197">
        <v>5</v>
      </c>
      <c r="S30" s="197">
        <v>4</v>
      </c>
      <c r="T30" s="197">
        <v>3</v>
      </c>
      <c r="U30" s="197">
        <v>2</v>
      </c>
      <c r="V30" s="198">
        <v>0</v>
      </c>
      <c r="W30" s="16"/>
      <c r="X30" s="16"/>
    </row>
    <row r="31" spans="2:24">
      <c r="B31" s="16"/>
      <c r="C31" s="201" t="s">
        <v>13</v>
      </c>
      <c r="D31" s="209" t="str">
        <f>IF(OR(P31&gt;74, AND(P31&lt;0, OR(D30&lt;=D$30, D30="-"))), "-", IF(P31&lt;0, D$30,IF(OR(P31=1, P31=73), P31+P$30+1, P31+P$30)))</f>
        <v>-</v>
      </c>
      <c r="E31" s="338" t="str">
        <f t="shared" ref="E31:J38" si="4">IF(OR(Q31&gt;74, AND(Q31&lt;0, OR(E30&lt;=E$30, E30="-"))), "-", IF(Q31&lt;0, E$30,IF(OR(Q31=1, Q31=73), Q31+Q$30+1, Q31+Q$30)))</f>
        <v>-</v>
      </c>
      <c r="F31" s="338" t="str">
        <f t="shared" si="4"/>
        <v>-</v>
      </c>
      <c r="G31" s="338" t="str">
        <f t="shared" si="4"/>
        <v>-</v>
      </c>
      <c r="H31" s="338" t="str">
        <f t="shared" si="4"/>
        <v>-</v>
      </c>
      <c r="I31" s="338" t="str">
        <f t="shared" si="4"/>
        <v>-</v>
      </c>
      <c r="J31" s="252" t="str">
        <f t="shared" si="4"/>
        <v>-</v>
      </c>
      <c r="K31" s="16"/>
      <c r="L31" s="16"/>
      <c r="M31" s="16"/>
      <c r="N31" s="16"/>
      <c r="O31" s="201" t="s">
        <v>13</v>
      </c>
      <c r="P31" s="200">
        <f>ROUNDUP(('수학 백분위 표'!$M6-0.5-'수학 표준점수 테이블'!$H$15-'수학 표준점수 테이블'!$H$12*P$30)/'수학 표준점수 테이블'!$H$10,0)</f>
        <v>81</v>
      </c>
      <c r="Q31" s="200">
        <f>ROUNDUP(('수학 백분위 표'!$M6-0.5-'수학 표준점수 테이블'!$H$15-'수학 표준점수 테이블'!$H$12*Q$30)/'수학 표준점수 테이블'!$H$10,0)</f>
        <v>82</v>
      </c>
      <c r="R31" s="200">
        <f>ROUNDUP(('수학 백분위 표'!$M6-0.5-'수학 표준점수 테이블'!$H$15-'수학 표준점수 테이블'!$H$12*R$30)/'수학 표준점수 테이블'!$H$10,0)</f>
        <v>83</v>
      </c>
      <c r="S31" s="200">
        <f>ROUNDUP(('수학 백분위 표'!$M6-0.5-'수학 표준점수 테이블'!$H$15-'수학 표준점수 테이블'!$H$12*S$30)/'수학 표준점수 테이블'!$H$10,0)</f>
        <v>85</v>
      </c>
      <c r="T31" s="200">
        <f>ROUNDUP(('수학 백분위 표'!$M6-0.5-'수학 표준점수 테이블'!$H$15-'수학 표준점수 테이블'!$H$12*T$30)/'수학 표준점수 테이블'!$H$10,0)</f>
        <v>86</v>
      </c>
      <c r="U31" s="200">
        <f>ROUNDUP(('수학 백분위 표'!$M6-0.5-'수학 표준점수 테이블'!$H$15-'수학 표준점수 테이블'!$H$12*U$30)/'수학 표준점수 테이블'!$H$10,0)</f>
        <v>87</v>
      </c>
      <c r="V31" s="200">
        <f>ROUNDUP(('수학 백분위 표'!$M6-0.5-'수학 표준점수 테이블'!$H$15-'수학 표준점수 테이블'!$H$12*V$30)/'수학 표준점수 테이블'!$H$10,0)</f>
        <v>89</v>
      </c>
      <c r="W31" s="16"/>
      <c r="X31" s="16"/>
    </row>
    <row r="32" spans="2:24">
      <c r="B32" s="16"/>
      <c r="C32" s="202" t="s">
        <v>14</v>
      </c>
      <c r="D32" s="273">
        <f t="shared" ref="D32:D38" si="5">IF(OR(P32&gt;74, AND(P32&lt;0, OR(D31&lt;=D$30, D31="-"))), "-", IF(P32&lt;0, D$30,IF(OR(P32=1, P32=73), P32+P$30+1, P32+P$30)))</f>
        <v>76</v>
      </c>
      <c r="E32" s="200">
        <f t="shared" si="4"/>
        <v>76</v>
      </c>
      <c r="F32" s="200">
        <f t="shared" si="4"/>
        <v>76</v>
      </c>
      <c r="G32" s="200">
        <f t="shared" si="4"/>
        <v>76</v>
      </c>
      <c r="H32" s="200">
        <f t="shared" si="4"/>
        <v>77</v>
      </c>
      <c r="I32" s="200">
        <f t="shared" si="4"/>
        <v>76</v>
      </c>
      <c r="J32" s="275" t="str">
        <f t="shared" si="4"/>
        <v>-</v>
      </c>
      <c r="K32" s="16"/>
      <c r="L32" s="16"/>
      <c r="M32" s="16"/>
      <c r="N32" s="16"/>
      <c r="O32" s="202" t="s">
        <v>14</v>
      </c>
      <c r="P32" s="200">
        <f>ROUNDUP(('수학 백분위 표'!$M7-0.5-'수학 표준점수 테이블'!$H$15-'수학 표준점수 테이블'!$H$12*P$30)/'수학 표준점수 테이블'!$H$10,0)</f>
        <v>69</v>
      </c>
      <c r="Q32" s="200">
        <f>ROUNDUP(('수학 백분위 표'!$M7-0.5-'수학 표준점수 테이블'!$H$15-'수학 표준점수 테이블'!$H$12*Q$30)/'수학 표준점수 테이블'!$H$10,0)</f>
        <v>70</v>
      </c>
      <c r="R32" s="200">
        <f>ROUNDUP(('수학 백분위 표'!$M7-0.5-'수학 표준점수 테이블'!$H$15-'수학 표준점수 테이블'!$H$12*R$30)/'수학 표준점수 테이블'!$H$10,0)</f>
        <v>71</v>
      </c>
      <c r="S32" s="200">
        <f>ROUNDUP(('수학 백분위 표'!$M7-0.5-'수학 표준점수 테이블'!$H$15-'수학 표준점수 테이블'!$H$12*S$30)/'수학 표준점수 테이블'!$H$10,0)</f>
        <v>72</v>
      </c>
      <c r="T32" s="200">
        <f>ROUNDUP(('수학 백분위 표'!$M7-0.5-'수학 표준점수 테이블'!$H$15-'수학 표준점수 테이블'!$H$12*T$30)/'수학 표준점수 테이블'!$H$10,0)</f>
        <v>73</v>
      </c>
      <c r="U32" s="200">
        <f>ROUNDUP(('수학 백분위 표'!$M7-0.5-'수학 표준점수 테이블'!$H$15-'수학 표준점수 테이블'!$H$12*U$30)/'수학 표준점수 테이블'!$H$10,0)</f>
        <v>74</v>
      </c>
      <c r="V32" s="200">
        <f>ROUNDUP(('수학 백분위 표'!$M7-0.5-'수학 표준점수 테이블'!$H$15-'수학 표준점수 테이블'!$H$12*V$30)/'수학 표준점수 테이블'!$H$10,0)</f>
        <v>76</v>
      </c>
      <c r="W32" s="16"/>
      <c r="X32" s="16"/>
    </row>
    <row r="33" spans="2:24">
      <c r="B33" s="16"/>
      <c r="C33" s="202" t="s">
        <v>15</v>
      </c>
      <c r="D33" s="273">
        <f t="shared" si="5"/>
        <v>64</v>
      </c>
      <c r="E33" s="200">
        <f t="shared" si="4"/>
        <v>64</v>
      </c>
      <c r="F33" s="200">
        <f t="shared" si="4"/>
        <v>64</v>
      </c>
      <c r="G33" s="200">
        <f t="shared" si="4"/>
        <v>64</v>
      </c>
      <c r="H33" s="200">
        <f t="shared" si="4"/>
        <v>64</v>
      </c>
      <c r="I33" s="200">
        <f t="shared" si="4"/>
        <v>64</v>
      </c>
      <c r="J33" s="275">
        <f t="shared" si="4"/>
        <v>64</v>
      </c>
      <c r="K33" s="16"/>
      <c r="L33" s="16"/>
      <c r="M33" s="16"/>
      <c r="N33" s="16"/>
      <c r="O33" s="202" t="s">
        <v>15</v>
      </c>
      <c r="P33" s="200">
        <f>ROUNDUP(('수학 백분위 표'!$M8-0.5-'수학 표준점수 테이블'!$H$15-'수학 표준점수 테이블'!$H$12*P$30)/'수학 표준점수 테이블'!$H$10,0)</f>
        <v>57</v>
      </c>
      <c r="Q33" s="200">
        <f>ROUNDUP(('수학 백분위 표'!$M8-0.5-'수학 표준점수 테이블'!$H$15-'수학 표준점수 테이블'!$H$12*Q$30)/'수학 표준점수 테이블'!$H$10,0)</f>
        <v>58</v>
      </c>
      <c r="R33" s="200">
        <f>ROUNDUP(('수학 백분위 표'!$M8-0.5-'수학 표준점수 테이블'!$H$15-'수학 표준점수 테이블'!$H$12*R$30)/'수학 표준점수 테이블'!$H$10,0)</f>
        <v>59</v>
      </c>
      <c r="S33" s="200">
        <f>ROUNDUP(('수학 백분위 표'!$M8-0.5-'수학 표준점수 테이블'!$H$15-'수학 표준점수 테이블'!$H$12*S$30)/'수학 표준점수 테이블'!$H$10,0)</f>
        <v>60</v>
      </c>
      <c r="T33" s="200">
        <f>ROUNDUP(('수학 백분위 표'!$M8-0.5-'수학 표준점수 테이블'!$H$15-'수학 표준점수 테이블'!$H$12*T$30)/'수학 표준점수 테이블'!$H$10,0)</f>
        <v>61</v>
      </c>
      <c r="U33" s="200">
        <f>ROUNDUP(('수학 백분위 표'!$M8-0.5-'수학 표준점수 테이블'!$H$15-'수학 표준점수 테이블'!$H$12*U$30)/'수학 표준점수 테이블'!$H$10,0)</f>
        <v>62</v>
      </c>
      <c r="V33" s="200">
        <f>ROUNDUP(('수학 백분위 표'!$M8-0.5-'수학 표준점수 테이블'!$H$15-'수학 표준점수 테이블'!$H$12*V$30)/'수학 표준점수 테이블'!$H$10,0)</f>
        <v>64</v>
      </c>
      <c r="W33" s="16"/>
      <c r="X33" s="16"/>
    </row>
    <row r="34" spans="2:24">
      <c r="B34" s="16"/>
      <c r="C34" s="202" t="s">
        <v>16</v>
      </c>
      <c r="D34" s="273">
        <f t="shared" si="5"/>
        <v>50</v>
      </c>
      <c r="E34" s="200">
        <f t="shared" si="4"/>
        <v>50</v>
      </c>
      <c r="F34" s="200">
        <f t="shared" si="4"/>
        <v>50</v>
      </c>
      <c r="G34" s="200">
        <f t="shared" si="4"/>
        <v>50</v>
      </c>
      <c r="H34" s="200">
        <f t="shared" si="4"/>
        <v>50</v>
      </c>
      <c r="I34" s="200">
        <f t="shared" si="4"/>
        <v>50</v>
      </c>
      <c r="J34" s="275">
        <f t="shared" si="4"/>
        <v>50</v>
      </c>
      <c r="K34" s="16"/>
      <c r="L34" s="16"/>
      <c r="M34" s="16"/>
      <c r="N34" s="16"/>
      <c r="O34" s="202" t="s">
        <v>16</v>
      </c>
      <c r="P34" s="200">
        <f>ROUNDUP(('수학 백분위 표'!$M9-0.5-'수학 표준점수 테이블'!$H$15-'수학 표준점수 테이블'!$H$12*P$30)/'수학 표준점수 테이블'!$H$10,0)</f>
        <v>43</v>
      </c>
      <c r="Q34" s="200">
        <f>ROUNDUP(('수학 백분위 표'!$M9-0.5-'수학 표준점수 테이블'!$H$15-'수학 표준점수 테이블'!$H$12*Q$30)/'수학 표준점수 테이블'!$H$10,0)</f>
        <v>44</v>
      </c>
      <c r="R34" s="200">
        <f>ROUNDUP(('수학 백분위 표'!$M9-0.5-'수학 표준점수 테이블'!$H$15-'수학 표준점수 테이블'!$H$12*R$30)/'수학 표준점수 테이블'!$H$10,0)</f>
        <v>45</v>
      </c>
      <c r="S34" s="200">
        <f>ROUNDUP(('수학 백분위 표'!$M9-0.5-'수학 표준점수 테이블'!$H$15-'수학 표준점수 테이블'!$H$12*S$30)/'수학 표준점수 테이블'!$H$10,0)</f>
        <v>46</v>
      </c>
      <c r="T34" s="200">
        <f>ROUNDUP(('수학 백분위 표'!$M9-0.5-'수학 표준점수 테이블'!$H$15-'수학 표준점수 테이블'!$H$12*T$30)/'수학 표준점수 테이블'!$H$10,0)</f>
        <v>47</v>
      </c>
      <c r="U34" s="200">
        <f>ROUNDUP(('수학 백분위 표'!$M9-0.5-'수학 표준점수 테이블'!$H$15-'수학 표준점수 테이블'!$H$12*U$30)/'수학 표준점수 테이블'!$H$10,0)</f>
        <v>48</v>
      </c>
      <c r="V34" s="200">
        <f>ROUNDUP(('수학 백분위 표'!$M9-0.5-'수학 표준점수 테이블'!$H$15-'수학 표준점수 테이블'!$H$12*V$30)/'수학 표준점수 테이블'!$H$10,0)</f>
        <v>50</v>
      </c>
      <c r="W34" s="16"/>
      <c r="X34" s="16"/>
    </row>
    <row r="35" spans="2:24">
      <c r="B35" s="16"/>
      <c r="C35" s="202" t="s">
        <v>17</v>
      </c>
      <c r="D35" s="273">
        <f t="shared" si="5"/>
        <v>33</v>
      </c>
      <c r="E35" s="200">
        <f t="shared" si="4"/>
        <v>33</v>
      </c>
      <c r="F35" s="200">
        <f t="shared" si="4"/>
        <v>33</v>
      </c>
      <c r="G35" s="200">
        <f t="shared" si="4"/>
        <v>33</v>
      </c>
      <c r="H35" s="200">
        <f t="shared" si="4"/>
        <v>33</v>
      </c>
      <c r="I35" s="200">
        <f t="shared" si="4"/>
        <v>33</v>
      </c>
      <c r="J35" s="275">
        <f t="shared" si="4"/>
        <v>33</v>
      </c>
      <c r="K35" s="16"/>
      <c r="L35" s="16"/>
      <c r="M35" s="16"/>
      <c r="N35" s="16"/>
      <c r="O35" s="202" t="s">
        <v>17</v>
      </c>
      <c r="P35" s="200">
        <f>ROUNDUP(('수학 백분위 표'!$M10-0.5-'수학 표준점수 테이블'!$H$15-'수학 표준점수 테이블'!$H$12*P$30)/'수학 표준점수 테이블'!$H$10,0)</f>
        <v>26</v>
      </c>
      <c r="Q35" s="200">
        <f>ROUNDUP(('수학 백분위 표'!$M10-0.5-'수학 표준점수 테이블'!$H$15-'수학 표준점수 테이블'!$H$12*Q$30)/'수학 표준점수 테이블'!$H$10,0)</f>
        <v>27</v>
      </c>
      <c r="R35" s="200">
        <f>ROUNDUP(('수학 백분위 표'!$M10-0.5-'수학 표준점수 테이블'!$H$15-'수학 표준점수 테이블'!$H$12*R$30)/'수학 표준점수 테이블'!$H$10,0)</f>
        <v>28</v>
      </c>
      <c r="S35" s="200">
        <f>ROUNDUP(('수학 백분위 표'!$M10-0.5-'수학 표준점수 테이블'!$H$15-'수학 표준점수 테이블'!$H$12*S$30)/'수학 표준점수 테이블'!$H$10,0)</f>
        <v>29</v>
      </c>
      <c r="T35" s="200">
        <f>ROUNDUP(('수학 백분위 표'!$M10-0.5-'수학 표준점수 테이블'!$H$15-'수학 표준점수 테이블'!$H$12*T$30)/'수학 표준점수 테이블'!$H$10,0)</f>
        <v>30</v>
      </c>
      <c r="U35" s="200">
        <f>ROUNDUP(('수학 백분위 표'!$M10-0.5-'수학 표준점수 테이블'!$H$15-'수학 표준점수 테이블'!$H$12*U$30)/'수학 표준점수 테이블'!$H$10,0)</f>
        <v>31</v>
      </c>
      <c r="V35" s="200">
        <f>ROUNDUP(('수학 백분위 표'!$M10-0.5-'수학 표준점수 테이블'!$H$15-'수학 표준점수 테이블'!$H$12*V$30)/'수학 표준점수 테이블'!$H$10,0)</f>
        <v>33</v>
      </c>
      <c r="W35" s="16"/>
      <c r="X35" s="16"/>
    </row>
    <row r="36" spans="2:24">
      <c r="B36" s="16"/>
      <c r="C36" s="202" t="s">
        <v>18</v>
      </c>
      <c r="D36" s="273">
        <f t="shared" si="5"/>
        <v>19</v>
      </c>
      <c r="E36" s="200">
        <f t="shared" si="4"/>
        <v>19</v>
      </c>
      <c r="F36" s="200">
        <f t="shared" si="4"/>
        <v>19</v>
      </c>
      <c r="G36" s="200">
        <f t="shared" si="4"/>
        <v>19</v>
      </c>
      <c r="H36" s="200">
        <f t="shared" si="4"/>
        <v>19</v>
      </c>
      <c r="I36" s="200">
        <f t="shared" si="4"/>
        <v>20</v>
      </c>
      <c r="J36" s="275">
        <f t="shared" si="4"/>
        <v>20</v>
      </c>
      <c r="K36" s="16"/>
      <c r="L36" s="16"/>
      <c r="M36" s="16"/>
      <c r="N36" s="16"/>
      <c r="O36" s="202" t="s">
        <v>18</v>
      </c>
      <c r="P36" s="200">
        <f>ROUNDUP(('수학 백분위 표'!$M11-0.5-'수학 표준점수 테이블'!$H$15-'수학 표준점수 테이블'!$H$12*P$30)/'수학 표준점수 테이블'!$H$10,0)</f>
        <v>12</v>
      </c>
      <c r="Q36" s="200">
        <f>ROUNDUP(('수학 백분위 표'!$M11-0.5-'수학 표준점수 테이블'!$H$15-'수학 표준점수 테이블'!$H$12*Q$30)/'수학 표준점수 테이블'!$H$10,0)</f>
        <v>13</v>
      </c>
      <c r="R36" s="200">
        <f>ROUNDUP(('수학 백분위 표'!$M11-0.5-'수학 표준점수 테이블'!$H$15-'수학 표준점수 테이블'!$H$12*R$30)/'수학 표준점수 테이블'!$H$10,0)</f>
        <v>14</v>
      </c>
      <c r="S36" s="200">
        <f>ROUNDUP(('수학 백분위 표'!$M11-0.5-'수학 표준점수 테이블'!$H$15-'수학 표준점수 테이블'!$H$12*S$30)/'수학 표준점수 테이블'!$H$10,0)</f>
        <v>15</v>
      </c>
      <c r="T36" s="200">
        <f>ROUNDUP(('수학 백분위 표'!$M11-0.5-'수학 표준점수 테이블'!$H$15-'수학 표준점수 테이블'!$H$12*T$30)/'수학 표준점수 테이블'!$H$10,0)</f>
        <v>16</v>
      </c>
      <c r="U36" s="200">
        <f>ROUNDUP(('수학 백분위 표'!$M11-0.5-'수학 표준점수 테이블'!$H$15-'수학 표준점수 테이블'!$H$12*U$30)/'수학 표준점수 테이블'!$H$10,0)</f>
        <v>18</v>
      </c>
      <c r="V36" s="200">
        <f>ROUNDUP(('수학 백분위 표'!$M11-0.5-'수학 표준점수 테이블'!$H$15-'수학 표준점수 테이블'!$H$12*V$30)/'수학 표준점수 테이블'!$H$10,0)</f>
        <v>20</v>
      </c>
      <c r="W36" s="16"/>
      <c r="X36" s="16"/>
    </row>
    <row r="37" spans="2:24">
      <c r="B37" s="16"/>
      <c r="C37" s="202" t="s">
        <v>19</v>
      </c>
      <c r="D37" s="273">
        <f t="shared" si="5"/>
        <v>12</v>
      </c>
      <c r="E37" s="200">
        <f t="shared" si="4"/>
        <v>12</v>
      </c>
      <c r="F37" s="200">
        <f t="shared" si="4"/>
        <v>12</v>
      </c>
      <c r="G37" s="200">
        <f t="shared" si="4"/>
        <v>12</v>
      </c>
      <c r="H37" s="200">
        <f t="shared" si="4"/>
        <v>12</v>
      </c>
      <c r="I37" s="200">
        <f t="shared" si="4"/>
        <v>12</v>
      </c>
      <c r="J37" s="275">
        <f t="shared" si="4"/>
        <v>12</v>
      </c>
      <c r="K37" s="16"/>
      <c r="L37" s="16"/>
      <c r="M37" s="16"/>
      <c r="N37" s="16"/>
      <c r="O37" s="202" t="s">
        <v>19</v>
      </c>
      <c r="P37" s="200">
        <f>ROUNDUP(('수학 백분위 표'!$M12-0.5-'수학 표준점수 테이블'!$H$15-'수학 표준점수 테이블'!$H$12*P$30)/'수학 표준점수 테이블'!$H$10,0)</f>
        <v>5</v>
      </c>
      <c r="Q37" s="200">
        <f>ROUNDUP(('수학 백분위 표'!$M12-0.5-'수학 표준점수 테이블'!$H$15-'수학 표준점수 테이블'!$H$12*Q$30)/'수학 표준점수 테이블'!$H$10,0)</f>
        <v>6</v>
      </c>
      <c r="R37" s="200">
        <f>ROUNDUP(('수학 백분위 표'!$M12-0.5-'수학 표준점수 테이블'!$H$15-'수학 표준점수 테이블'!$H$12*R$30)/'수학 표준점수 테이블'!$H$10,0)</f>
        <v>7</v>
      </c>
      <c r="S37" s="200">
        <f>ROUNDUP(('수학 백분위 표'!$M12-0.5-'수학 표준점수 테이블'!$H$15-'수학 표준점수 테이블'!$H$12*S$30)/'수학 표준점수 테이블'!$H$10,0)</f>
        <v>8</v>
      </c>
      <c r="T37" s="200">
        <f>ROUNDUP(('수학 백분위 표'!$M12-0.5-'수학 표준점수 테이블'!$H$15-'수학 표준점수 테이블'!$H$12*T$30)/'수학 표준점수 테이블'!$H$10,0)</f>
        <v>9</v>
      </c>
      <c r="U37" s="200">
        <f>ROUNDUP(('수학 백분위 표'!$M12-0.5-'수학 표준점수 테이블'!$H$15-'수학 표준점수 테이블'!$H$12*U$30)/'수학 표준점수 테이블'!$H$10,0)</f>
        <v>10</v>
      </c>
      <c r="V37" s="200">
        <f>ROUNDUP(('수학 백분위 표'!$M12-0.5-'수학 표준점수 테이블'!$H$15-'수학 표준점수 테이블'!$H$12*V$30)/'수학 표준점수 테이블'!$H$10,0)</f>
        <v>12</v>
      </c>
      <c r="W37" s="16"/>
      <c r="X37" s="16"/>
    </row>
    <row r="38" spans="2:24" ht="17.5" thickBot="1">
      <c r="B38" s="16"/>
      <c r="C38" s="203" t="s">
        <v>20</v>
      </c>
      <c r="D38" s="274">
        <f t="shared" si="5"/>
        <v>7</v>
      </c>
      <c r="E38" s="276">
        <f t="shared" si="4"/>
        <v>8</v>
      </c>
      <c r="F38" s="276">
        <f t="shared" si="4"/>
        <v>7</v>
      </c>
      <c r="G38" s="276">
        <f t="shared" si="4"/>
        <v>7</v>
      </c>
      <c r="H38" s="276">
        <f t="shared" si="4"/>
        <v>7</v>
      </c>
      <c r="I38" s="276">
        <f t="shared" si="4"/>
        <v>7</v>
      </c>
      <c r="J38" s="277">
        <f t="shared" si="4"/>
        <v>7</v>
      </c>
      <c r="K38" s="16"/>
      <c r="L38" s="16"/>
      <c r="M38" s="16"/>
      <c r="N38" s="16"/>
      <c r="O38" s="203" t="s">
        <v>20</v>
      </c>
      <c r="P38" s="200">
        <f>ROUNDUP(('수학 백분위 표'!$M13-0.5-'수학 표준점수 테이블'!$H$15-'수학 표준점수 테이블'!$H$12*P$30)/'수학 표준점수 테이블'!$H$10,0)</f>
        <v>-1</v>
      </c>
      <c r="Q38" s="200">
        <f>ROUNDUP(('수학 백분위 표'!$M13-0.5-'수학 표준점수 테이블'!$H$15-'수학 표준점수 테이블'!$H$12*Q$30)/'수학 표준점수 테이블'!$H$10,0)</f>
        <v>1</v>
      </c>
      <c r="R38" s="200">
        <f>ROUNDUP(('수학 백분위 표'!$M13-0.5-'수학 표준점수 테이블'!$H$15-'수학 표준점수 테이블'!$H$12*R$30)/'수학 표준점수 테이블'!$H$10,0)</f>
        <v>2</v>
      </c>
      <c r="S38" s="200">
        <f>ROUNDUP(('수학 백분위 표'!$M13-0.5-'수학 표준점수 테이블'!$H$15-'수학 표준점수 테이블'!$H$12*S$30)/'수학 표준점수 테이블'!$H$10,0)</f>
        <v>3</v>
      </c>
      <c r="T38" s="200">
        <f>ROUNDUP(('수학 백분위 표'!$M13-0.5-'수학 표준점수 테이블'!$H$15-'수학 표준점수 테이블'!$H$12*T$30)/'수학 표준점수 테이블'!$H$10,0)</f>
        <v>4</v>
      </c>
      <c r="U38" s="200">
        <f>ROUNDUP(('수학 백분위 표'!$M13-0.5-'수학 표준점수 테이블'!$H$15-'수학 표준점수 테이블'!$H$12*U$30)/'수학 표준점수 테이블'!$H$10,0)</f>
        <v>5</v>
      </c>
      <c r="V38" s="200">
        <f>ROUNDUP(('수학 백분위 표'!$M13-0.5-'수학 표준점수 테이블'!$H$15-'수학 표준점수 테이블'!$H$12*V$30)/'수학 표준점수 테이블'!$H$10,0)</f>
        <v>7</v>
      </c>
      <c r="W38" s="16"/>
      <c r="X38" s="16"/>
    </row>
    <row r="39" spans="2:24">
      <c r="B39" s="16"/>
      <c r="C39" s="176"/>
      <c r="D39" s="176"/>
      <c r="E39" s="176"/>
      <c r="F39" s="17"/>
      <c r="G39" s="17"/>
      <c r="H39" s="17"/>
      <c r="I39" s="17"/>
      <c r="J39" s="17"/>
      <c r="K39" s="17"/>
      <c r="L39" s="17"/>
      <c r="M39" s="17"/>
      <c r="N39" s="16"/>
      <c r="O39" s="16"/>
      <c r="P39" s="16"/>
    </row>
    <row r="40" spans="2:24">
      <c r="B40" s="16"/>
      <c r="C40" s="176"/>
      <c r="D40" s="176"/>
      <c r="E40" s="176"/>
      <c r="F40" s="17"/>
      <c r="G40" s="17"/>
      <c r="H40" s="17"/>
      <c r="I40" s="17"/>
      <c r="J40" s="17"/>
      <c r="K40" s="17"/>
      <c r="L40" s="17"/>
      <c r="M40" s="17"/>
      <c r="N40" s="16"/>
      <c r="O40" s="16"/>
      <c r="P40" s="16"/>
    </row>
    <row r="41" spans="2:24" ht="17.5" hidden="1" thickBot="1">
      <c r="B41" s="16"/>
      <c r="C41" s="204" t="s">
        <v>76</v>
      </c>
      <c r="D41" s="213">
        <v>26</v>
      </c>
      <c r="E41" s="214">
        <v>23</v>
      </c>
      <c r="F41" s="215">
        <v>22</v>
      </c>
      <c r="G41" s="214">
        <v>19</v>
      </c>
      <c r="H41" s="215">
        <v>18</v>
      </c>
      <c r="I41" s="214">
        <v>16</v>
      </c>
      <c r="J41" s="215">
        <v>15</v>
      </c>
      <c r="K41" s="214">
        <v>14</v>
      </c>
      <c r="L41" s="215">
        <v>12</v>
      </c>
      <c r="M41" s="216">
        <v>11</v>
      </c>
      <c r="N41" s="16"/>
    </row>
    <row r="42" spans="2:24" hidden="1">
      <c r="B42" s="16"/>
      <c r="C42" s="210" t="s">
        <v>13</v>
      </c>
      <c r="D42" s="209">
        <f t="shared" ref="D42:D49" si="6">D9</f>
        <v>87</v>
      </c>
      <c r="E42" s="205">
        <f t="shared" ref="E42:F49" si="7">F9</f>
        <v>87</v>
      </c>
      <c r="F42" s="205">
        <f t="shared" si="7"/>
        <v>87</v>
      </c>
      <c r="G42" s="205">
        <f t="shared" ref="G42:H49" si="8">J9</f>
        <v>88</v>
      </c>
      <c r="H42" s="205">
        <f t="shared" si="8"/>
        <v>88</v>
      </c>
      <c r="I42" s="205">
        <f>D20</f>
        <v>88</v>
      </c>
      <c r="J42" s="205">
        <f>E20</f>
        <v>89</v>
      </c>
      <c r="K42" s="205">
        <f>F20</f>
        <v>88</v>
      </c>
      <c r="L42" s="205" t="str">
        <f>H20</f>
        <v>-</v>
      </c>
      <c r="M42" s="206" t="str">
        <f>I20</f>
        <v>-</v>
      </c>
      <c r="N42" s="16"/>
    </row>
    <row r="43" spans="2:24" hidden="1">
      <c r="B43" s="16"/>
      <c r="C43" s="211" t="s">
        <v>14</v>
      </c>
      <c r="D43" s="218">
        <f t="shared" si="6"/>
        <v>75</v>
      </c>
      <c r="E43" s="217">
        <f t="shared" si="7"/>
        <v>75</v>
      </c>
      <c r="F43" s="217">
        <f t="shared" si="7"/>
        <v>75</v>
      </c>
      <c r="G43" s="217">
        <f t="shared" si="8"/>
        <v>75</v>
      </c>
      <c r="H43" s="217">
        <f t="shared" si="8"/>
        <v>75</v>
      </c>
      <c r="I43" s="217">
        <f t="shared" ref="I43:I49" si="9">D21</f>
        <v>75</v>
      </c>
      <c r="J43" s="217">
        <f t="shared" ref="J43:K43" si="10">E21</f>
        <v>76</v>
      </c>
      <c r="K43" s="217">
        <f t="shared" si="10"/>
        <v>76</v>
      </c>
      <c r="L43" s="217">
        <f t="shared" ref="L43:M43" si="11">H21</f>
        <v>76</v>
      </c>
      <c r="M43" s="219">
        <f t="shared" si="11"/>
        <v>76</v>
      </c>
      <c r="N43" s="16"/>
    </row>
    <row r="44" spans="2:24" hidden="1">
      <c r="B44" s="16"/>
      <c r="C44" s="211" t="s">
        <v>15</v>
      </c>
      <c r="D44" s="218">
        <f t="shared" si="6"/>
        <v>63</v>
      </c>
      <c r="E44" s="217">
        <f t="shared" si="7"/>
        <v>63</v>
      </c>
      <c r="F44" s="217">
        <f t="shared" si="7"/>
        <v>63</v>
      </c>
      <c r="G44" s="217">
        <f t="shared" si="8"/>
        <v>63</v>
      </c>
      <c r="H44" s="217">
        <f t="shared" si="8"/>
        <v>63</v>
      </c>
      <c r="I44" s="217">
        <f t="shared" si="9"/>
        <v>63</v>
      </c>
      <c r="J44" s="217">
        <f t="shared" ref="J44:K44" si="12">E22</f>
        <v>63</v>
      </c>
      <c r="K44" s="217">
        <f t="shared" si="12"/>
        <v>63</v>
      </c>
      <c r="L44" s="217">
        <f t="shared" ref="L44:M44" si="13">H22</f>
        <v>63</v>
      </c>
      <c r="M44" s="219">
        <f t="shared" si="13"/>
        <v>63</v>
      </c>
      <c r="N44" s="16"/>
    </row>
    <row r="45" spans="2:24" hidden="1">
      <c r="B45" s="16"/>
      <c r="C45" s="211" t="s">
        <v>16</v>
      </c>
      <c r="D45" s="218">
        <f t="shared" si="6"/>
        <v>49</v>
      </c>
      <c r="E45" s="217">
        <f t="shared" si="7"/>
        <v>49</v>
      </c>
      <c r="F45" s="217">
        <f t="shared" si="7"/>
        <v>49</v>
      </c>
      <c r="G45" s="217">
        <f t="shared" si="8"/>
        <v>49</v>
      </c>
      <c r="H45" s="217">
        <f t="shared" si="8"/>
        <v>49</v>
      </c>
      <c r="I45" s="217">
        <f t="shared" si="9"/>
        <v>50</v>
      </c>
      <c r="J45" s="217">
        <f t="shared" ref="J45:K45" si="14">E23</f>
        <v>50</v>
      </c>
      <c r="K45" s="217">
        <f t="shared" si="14"/>
        <v>50</v>
      </c>
      <c r="L45" s="217">
        <f t="shared" ref="L45:M45" si="15">H23</f>
        <v>50</v>
      </c>
      <c r="M45" s="219">
        <f t="shared" si="15"/>
        <v>50</v>
      </c>
      <c r="N45" s="16"/>
    </row>
    <row r="46" spans="2:24" hidden="1">
      <c r="B46" s="16"/>
      <c r="C46" s="211" t="s">
        <v>17</v>
      </c>
      <c r="D46" s="218">
        <f t="shared" si="6"/>
        <v>32</v>
      </c>
      <c r="E46" s="217">
        <f t="shared" si="7"/>
        <v>32</v>
      </c>
      <c r="F46" s="217">
        <f t="shared" si="7"/>
        <v>32</v>
      </c>
      <c r="G46" s="217">
        <f t="shared" si="8"/>
        <v>32</v>
      </c>
      <c r="H46" s="217">
        <f t="shared" si="8"/>
        <v>32</v>
      </c>
      <c r="I46" s="217">
        <f t="shared" si="9"/>
        <v>32</v>
      </c>
      <c r="J46" s="217">
        <f t="shared" ref="J46:K46" si="16">E24</f>
        <v>32</v>
      </c>
      <c r="K46" s="217">
        <f t="shared" si="16"/>
        <v>32</v>
      </c>
      <c r="L46" s="217">
        <f t="shared" ref="L46:M46" si="17">H24</f>
        <v>33</v>
      </c>
      <c r="M46" s="219">
        <f t="shared" si="17"/>
        <v>33</v>
      </c>
      <c r="N46" s="16"/>
      <c r="O46" s="16"/>
    </row>
    <row r="47" spans="2:24" hidden="1">
      <c r="B47" s="16"/>
      <c r="C47" s="211" t="s">
        <v>18</v>
      </c>
      <c r="D47" s="218">
        <f t="shared" si="6"/>
        <v>26</v>
      </c>
      <c r="E47" s="217">
        <f t="shared" si="7"/>
        <v>23</v>
      </c>
      <c r="F47" s="217">
        <f t="shared" si="7"/>
        <v>22</v>
      </c>
      <c r="G47" s="217">
        <f t="shared" si="8"/>
        <v>19</v>
      </c>
      <c r="H47" s="217">
        <f t="shared" si="8"/>
        <v>20</v>
      </c>
      <c r="I47" s="217">
        <f t="shared" si="9"/>
        <v>19</v>
      </c>
      <c r="J47" s="217">
        <f t="shared" ref="J47:K47" si="18">E25</f>
        <v>19</v>
      </c>
      <c r="K47" s="217">
        <f t="shared" si="18"/>
        <v>19</v>
      </c>
      <c r="L47" s="217">
        <f t="shared" ref="L47:M47" si="19">H25</f>
        <v>19</v>
      </c>
      <c r="M47" s="219">
        <f t="shared" si="19"/>
        <v>19</v>
      </c>
      <c r="N47" s="16"/>
      <c r="O47" s="16"/>
    </row>
    <row r="48" spans="2:24" hidden="1">
      <c r="B48" s="16"/>
      <c r="C48" s="211" t="s">
        <v>19</v>
      </c>
      <c r="D48" s="218" t="str">
        <f t="shared" si="6"/>
        <v>-</v>
      </c>
      <c r="E48" s="217" t="str">
        <f t="shared" si="7"/>
        <v>-</v>
      </c>
      <c r="F48" s="217" t="str">
        <f t="shared" si="7"/>
        <v>-</v>
      </c>
      <c r="G48" s="217" t="str">
        <f t="shared" si="8"/>
        <v>-</v>
      </c>
      <c r="H48" s="217">
        <f t="shared" si="8"/>
        <v>18</v>
      </c>
      <c r="I48" s="217">
        <f t="shared" si="9"/>
        <v>16</v>
      </c>
      <c r="J48" s="217">
        <f t="shared" ref="J48:K48" si="20">E26</f>
        <v>15</v>
      </c>
      <c r="K48" s="217">
        <f t="shared" si="20"/>
        <v>14</v>
      </c>
      <c r="L48" s="217">
        <f t="shared" ref="L48:M48" si="21">H26</f>
        <v>12</v>
      </c>
      <c r="M48" s="219">
        <f t="shared" si="21"/>
        <v>13</v>
      </c>
      <c r="N48" s="16"/>
      <c r="O48" s="16"/>
    </row>
    <row r="49" spans="2:17" ht="17.5" hidden="1" thickBot="1">
      <c r="B49" s="16"/>
      <c r="C49" s="212" t="s">
        <v>20</v>
      </c>
      <c r="D49" s="220" t="str">
        <f t="shared" si="6"/>
        <v>-</v>
      </c>
      <c r="E49" s="207" t="str">
        <f t="shared" si="7"/>
        <v>-</v>
      </c>
      <c r="F49" s="207" t="str">
        <f t="shared" si="7"/>
        <v>-</v>
      </c>
      <c r="G49" s="207" t="str">
        <f t="shared" si="8"/>
        <v>-</v>
      </c>
      <c r="H49" s="207" t="str">
        <f t="shared" si="8"/>
        <v>-</v>
      </c>
      <c r="I49" s="207" t="str">
        <f t="shared" si="9"/>
        <v>-</v>
      </c>
      <c r="J49" s="207" t="str">
        <f>E27</f>
        <v>-</v>
      </c>
      <c r="K49" s="207" t="str">
        <f>F27</f>
        <v>-</v>
      </c>
      <c r="L49" s="207" t="str">
        <f t="shared" ref="L49:M49" si="22">H27</f>
        <v>-</v>
      </c>
      <c r="M49" s="208">
        <f t="shared" si="22"/>
        <v>11</v>
      </c>
      <c r="N49" s="16"/>
      <c r="O49" s="16"/>
    </row>
    <row r="50" spans="2:17">
      <c r="B50" s="16"/>
      <c r="C50" s="176"/>
      <c r="D50" s="176"/>
      <c r="E50" s="176"/>
      <c r="F50" s="17"/>
      <c r="G50" s="17"/>
      <c r="H50" s="17"/>
      <c r="I50" s="17"/>
      <c r="J50" s="17"/>
      <c r="K50" s="17"/>
      <c r="L50" s="17"/>
      <c r="M50" s="17"/>
      <c r="N50" s="16"/>
      <c r="O50" s="16"/>
      <c r="P50" s="16"/>
      <c r="Q50" s="16"/>
    </row>
    <row r="51" spans="2:17">
      <c r="B51" s="16"/>
      <c r="C51" s="176"/>
      <c r="D51" s="176"/>
      <c r="E51" s="176"/>
      <c r="F51" s="17"/>
      <c r="G51" s="17"/>
      <c r="H51" s="17"/>
      <c r="I51" s="17"/>
      <c r="J51" s="17"/>
      <c r="K51" s="17"/>
      <c r="L51" s="17"/>
      <c r="M51" s="17"/>
      <c r="N51" s="16"/>
      <c r="O51" s="16"/>
      <c r="P51" s="16"/>
      <c r="Q51" s="16"/>
    </row>
    <row r="52" spans="2:17">
      <c r="B52" s="16"/>
      <c r="C52" s="176"/>
      <c r="D52" s="176"/>
      <c r="E52" s="176"/>
      <c r="F52" s="17"/>
      <c r="G52" s="17"/>
      <c r="H52" s="17"/>
      <c r="I52" s="17"/>
      <c r="J52" s="17"/>
      <c r="K52" s="17"/>
      <c r="L52" s="17"/>
      <c r="M52" s="17"/>
      <c r="N52" s="16"/>
      <c r="O52" s="16"/>
      <c r="P52" s="16"/>
      <c r="Q52" s="16"/>
    </row>
    <row r="53" spans="2:17">
      <c r="B53" s="16"/>
      <c r="C53" s="176"/>
      <c r="D53" s="176"/>
      <c r="E53" s="176"/>
      <c r="F53" s="17"/>
      <c r="G53" s="17"/>
      <c r="H53" s="17"/>
      <c r="I53" s="17"/>
      <c r="J53" s="17"/>
      <c r="K53" s="17"/>
      <c r="L53" s="17"/>
      <c r="M53" s="17"/>
      <c r="N53" s="16"/>
      <c r="O53" s="16"/>
      <c r="P53" s="16"/>
      <c r="Q53" s="16"/>
    </row>
    <row r="54" spans="2:17">
      <c r="B54" s="16"/>
      <c r="C54" s="176"/>
      <c r="D54" s="176"/>
      <c r="E54" s="176"/>
      <c r="F54" s="17"/>
      <c r="G54" s="17"/>
      <c r="H54" s="17"/>
      <c r="I54" s="17"/>
      <c r="J54" s="17"/>
      <c r="K54" s="17"/>
      <c r="L54" s="17"/>
      <c r="M54" s="17"/>
      <c r="N54" s="16"/>
      <c r="O54" s="16"/>
      <c r="P54" s="16"/>
      <c r="Q54" s="16"/>
    </row>
    <row r="55" spans="2:17">
      <c r="B55" s="16"/>
      <c r="C55" s="176"/>
      <c r="D55" s="176"/>
      <c r="E55" s="176"/>
      <c r="F55" s="17"/>
      <c r="G55" s="17"/>
      <c r="H55" s="17"/>
      <c r="I55" s="17"/>
      <c r="J55" s="17"/>
      <c r="K55" s="17"/>
      <c r="L55" s="17"/>
      <c r="M55" s="17"/>
      <c r="N55" s="16"/>
      <c r="O55" s="16"/>
      <c r="P55" s="16"/>
      <c r="Q55" s="16"/>
    </row>
    <row r="56" spans="2:17">
      <c r="B56" s="16"/>
      <c r="C56" s="176"/>
      <c r="D56" s="176"/>
      <c r="E56" s="176"/>
      <c r="F56" s="17"/>
      <c r="G56" s="17"/>
      <c r="H56" s="17"/>
      <c r="I56" s="17"/>
      <c r="J56" s="17"/>
      <c r="K56" s="17"/>
      <c r="L56" s="17"/>
      <c r="M56" s="17"/>
      <c r="N56" s="16"/>
      <c r="O56" s="16"/>
      <c r="P56" s="16"/>
      <c r="Q56" s="16"/>
    </row>
    <row r="57" spans="2:17">
      <c r="B57" s="16"/>
      <c r="C57" s="176"/>
      <c r="D57" s="176"/>
      <c r="E57" s="176"/>
      <c r="F57" s="17"/>
      <c r="G57" s="17"/>
      <c r="H57" s="17"/>
      <c r="I57" s="17"/>
      <c r="J57" s="17"/>
      <c r="K57" s="17"/>
      <c r="L57" s="17"/>
      <c r="M57" s="17"/>
      <c r="N57" s="16"/>
      <c r="O57" s="16"/>
      <c r="P57" s="16"/>
      <c r="Q57" s="16"/>
    </row>
    <row r="58" spans="2:17">
      <c r="B58" s="16"/>
      <c r="C58" s="176"/>
      <c r="D58" s="176"/>
      <c r="E58" s="176"/>
      <c r="F58" s="17"/>
      <c r="G58" s="17"/>
      <c r="H58" s="17"/>
      <c r="I58" s="17"/>
      <c r="J58" s="17"/>
      <c r="K58" s="17"/>
      <c r="L58" s="17"/>
      <c r="M58" s="17"/>
      <c r="N58" s="16"/>
      <c r="O58" s="16"/>
      <c r="P58" s="16"/>
      <c r="Q58" s="16"/>
    </row>
    <row r="59" spans="2:17">
      <c r="B59" s="16"/>
      <c r="C59" s="176"/>
      <c r="D59" s="176"/>
      <c r="E59" s="176"/>
      <c r="F59" s="17"/>
      <c r="G59" s="17"/>
      <c r="H59" s="17"/>
      <c r="I59" s="17"/>
      <c r="J59" s="17"/>
      <c r="K59" s="17"/>
      <c r="L59" s="17"/>
      <c r="M59" s="17"/>
      <c r="N59" s="16"/>
      <c r="O59" s="16"/>
      <c r="P59" s="16"/>
      <c r="Q59" s="16"/>
    </row>
    <row r="60" spans="2:17">
      <c r="B60" s="16"/>
      <c r="C60" s="176"/>
      <c r="D60" s="176"/>
      <c r="E60" s="176"/>
      <c r="F60" s="17"/>
      <c r="G60" s="17"/>
      <c r="H60" s="17"/>
      <c r="I60" s="17"/>
      <c r="J60" s="17"/>
      <c r="K60" s="17"/>
      <c r="L60" s="17"/>
      <c r="M60" s="17"/>
      <c r="N60" s="16"/>
      <c r="O60" s="16"/>
      <c r="P60" s="16"/>
      <c r="Q60" s="16"/>
    </row>
    <row r="61" spans="2:17">
      <c r="B61" s="16"/>
      <c r="C61" s="176"/>
      <c r="D61" s="176"/>
      <c r="E61" s="176"/>
      <c r="F61" s="17"/>
      <c r="G61" s="17"/>
      <c r="H61" s="17"/>
      <c r="I61" s="17"/>
      <c r="J61" s="17"/>
      <c r="K61" s="17"/>
      <c r="L61" s="17"/>
      <c r="M61" s="17"/>
      <c r="N61" s="16"/>
      <c r="O61" s="16"/>
      <c r="P61" s="16"/>
      <c r="Q61" s="16"/>
    </row>
    <row r="62" spans="2:17">
      <c r="B62" s="16"/>
      <c r="C62" s="176"/>
      <c r="D62" s="176"/>
      <c r="E62" s="176"/>
      <c r="F62" s="17"/>
      <c r="G62" s="17"/>
      <c r="H62" s="17"/>
      <c r="I62" s="17"/>
      <c r="J62" s="17"/>
      <c r="K62" s="17"/>
      <c r="L62" s="17"/>
      <c r="M62" s="17"/>
      <c r="N62" s="16"/>
      <c r="O62" s="16"/>
      <c r="P62" s="16"/>
      <c r="Q62" s="16"/>
    </row>
    <row r="63" spans="2:17">
      <c r="B63" s="16"/>
      <c r="C63" s="176"/>
      <c r="D63" s="176"/>
      <c r="E63" s="176"/>
      <c r="F63" s="17"/>
      <c r="G63" s="17"/>
      <c r="H63" s="17"/>
      <c r="I63" s="17"/>
      <c r="J63" s="17"/>
      <c r="K63" s="17"/>
      <c r="L63" s="17"/>
      <c r="M63" s="17"/>
      <c r="N63" s="16"/>
      <c r="O63" s="16"/>
      <c r="P63" s="16"/>
      <c r="Q63" s="16"/>
    </row>
    <row r="64" spans="2:17">
      <c r="B64" s="16"/>
      <c r="C64" s="176"/>
      <c r="D64" s="176"/>
      <c r="E64" s="176"/>
      <c r="F64" s="17"/>
      <c r="G64" s="17"/>
      <c r="H64" s="17"/>
      <c r="I64" s="17"/>
      <c r="J64" s="17"/>
      <c r="K64" s="17"/>
      <c r="L64" s="17"/>
      <c r="M64" s="17"/>
      <c r="N64" s="16"/>
      <c r="O64" s="16"/>
      <c r="P64" s="16"/>
      <c r="Q64" s="16"/>
    </row>
    <row r="65" spans="2:17">
      <c r="B65" s="16"/>
      <c r="C65" s="176"/>
      <c r="D65" s="176"/>
      <c r="E65" s="176"/>
      <c r="F65" s="17"/>
      <c r="G65" s="17"/>
      <c r="H65" s="17"/>
      <c r="I65" s="17"/>
      <c r="J65" s="17"/>
      <c r="K65" s="17"/>
      <c r="L65" s="17"/>
      <c r="M65" s="17"/>
      <c r="N65" s="16"/>
      <c r="O65" s="16"/>
      <c r="P65" s="16"/>
      <c r="Q65" s="16"/>
    </row>
    <row r="66" spans="2:17">
      <c r="B66" s="16"/>
      <c r="C66" s="176"/>
      <c r="D66" s="176"/>
      <c r="E66" s="176"/>
      <c r="F66" s="17"/>
      <c r="G66" s="17"/>
      <c r="H66" s="17"/>
      <c r="I66" s="17"/>
      <c r="J66" s="17"/>
      <c r="K66" s="17"/>
      <c r="L66" s="17"/>
      <c r="M66" s="17"/>
      <c r="N66" s="16"/>
      <c r="O66" s="16"/>
      <c r="P66" s="16"/>
      <c r="Q66" s="16"/>
    </row>
    <row r="67" spans="2:17">
      <c r="B67" s="16"/>
      <c r="C67" s="176"/>
      <c r="D67" s="176"/>
      <c r="E67" s="176"/>
      <c r="F67" s="17"/>
      <c r="G67" s="17"/>
      <c r="H67" s="17"/>
      <c r="I67" s="17"/>
      <c r="J67" s="17"/>
      <c r="K67" s="17"/>
      <c r="L67" s="17"/>
      <c r="M67" s="17"/>
      <c r="N67" s="16"/>
      <c r="O67" s="16"/>
      <c r="P67" s="16"/>
      <c r="Q67" s="16"/>
    </row>
    <row r="68" spans="2:17">
      <c r="B68" s="16"/>
      <c r="C68" s="176"/>
      <c r="D68" s="176"/>
      <c r="E68" s="176"/>
      <c r="F68" s="17"/>
      <c r="G68" s="17"/>
      <c r="H68" s="17"/>
      <c r="I68" s="17"/>
      <c r="J68" s="17"/>
      <c r="K68" s="17"/>
      <c r="L68" s="17"/>
      <c r="M68" s="17"/>
      <c r="N68" s="16"/>
      <c r="O68" s="16"/>
      <c r="P68" s="16"/>
      <c r="Q68" s="16"/>
    </row>
    <row r="69" spans="2:17">
      <c r="B69" s="16"/>
      <c r="C69" s="176"/>
      <c r="D69" s="176"/>
      <c r="E69" s="176"/>
      <c r="F69" s="17"/>
      <c r="G69" s="17"/>
      <c r="H69" s="17"/>
      <c r="I69" s="17"/>
      <c r="J69" s="17"/>
      <c r="K69" s="17"/>
      <c r="L69" s="17"/>
      <c r="M69" s="17"/>
      <c r="N69" s="16"/>
      <c r="O69" s="16"/>
      <c r="P69" s="16"/>
      <c r="Q69" s="16"/>
    </row>
    <row r="70" spans="2:17">
      <c r="B70" s="16"/>
      <c r="C70" s="176"/>
      <c r="D70" s="176"/>
      <c r="E70" s="176"/>
      <c r="F70" s="17"/>
      <c r="G70" s="17"/>
      <c r="H70" s="17"/>
      <c r="I70" s="17"/>
      <c r="J70" s="17"/>
      <c r="K70" s="17"/>
      <c r="L70" s="17"/>
      <c r="M70" s="17"/>
      <c r="N70" s="16"/>
      <c r="O70" s="16"/>
      <c r="P70" s="16"/>
      <c r="Q70" s="16"/>
    </row>
    <row r="71" spans="2:17">
      <c r="B71" s="16"/>
      <c r="C71" s="176"/>
      <c r="D71" s="176"/>
      <c r="E71" s="176"/>
      <c r="F71" s="17"/>
      <c r="G71" s="17"/>
      <c r="H71" s="17"/>
      <c r="I71" s="17"/>
      <c r="J71" s="17"/>
      <c r="K71" s="17"/>
      <c r="L71" s="17"/>
      <c r="M71" s="17"/>
      <c r="N71" s="16"/>
      <c r="O71" s="16"/>
      <c r="P71" s="16"/>
      <c r="Q71" s="16"/>
    </row>
  </sheetData>
  <mergeCells count="2">
    <mergeCell ref="D4:G4"/>
    <mergeCell ref="D5:G5"/>
  </mergeCells>
  <phoneticPr fontId="1" type="noConversion"/>
  <pageMargins left="0.7" right="0.7" top="0.75" bottom="0.75" header="0.3" footer="0.3"/>
  <pageSetup paperSize="9"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50D3-FB25-4A6B-B590-13B77F3FB864}">
  <sheetPr>
    <tabColor rgb="FF00B050"/>
    <pageSetUpPr fitToPage="1"/>
  </sheetPr>
  <dimension ref="B1:X71"/>
  <sheetViews>
    <sheetView zoomScale="85" zoomScaleNormal="85" workbookViewId="0">
      <selection activeCell="L34" sqref="L34"/>
    </sheetView>
  </sheetViews>
  <sheetFormatPr defaultRowHeight="17"/>
  <cols>
    <col min="3" max="5" width="11.4140625" style="175" customWidth="1"/>
    <col min="6" max="13" width="10.58203125" style="196" customWidth="1"/>
    <col min="14" max="15" width="10.58203125" customWidth="1"/>
  </cols>
  <sheetData>
    <row r="1" spans="2:24">
      <c r="M1" s="17"/>
      <c r="N1" s="16"/>
      <c r="O1" s="16"/>
      <c r="P1" s="16"/>
    </row>
    <row r="2" spans="2:24">
      <c r="B2" s="16"/>
      <c r="C2" s="176"/>
      <c r="D2" s="176"/>
      <c r="E2" s="176"/>
      <c r="F2" s="17"/>
      <c r="G2" s="17"/>
      <c r="H2" s="17"/>
      <c r="I2" s="17"/>
      <c r="J2" s="17"/>
      <c r="K2" s="17"/>
      <c r="L2" s="17"/>
      <c r="M2" s="17"/>
      <c r="N2" s="16"/>
      <c r="O2" s="16"/>
      <c r="P2" s="16"/>
    </row>
    <row r="3" spans="2:24" ht="17.5" thickBot="1">
      <c r="B3" s="16"/>
      <c r="C3" s="176"/>
      <c r="D3" s="176"/>
      <c r="E3" s="176"/>
      <c r="F3" s="17"/>
      <c r="G3" s="17"/>
      <c r="H3" s="17"/>
      <c r="I3" s="17"/>
      <c r="J3" s="17"/>
      <c r="K3" s="17"/>
      <c r="L3" s="17"/>
      <c r="M3" s="17"/>
      <c r="N3" s="16"/>
      <c r="O3" s="16"/>
      <c r="P3" s="16"/>
    </row>
    <row r="4" spans="2:24">
      <c r="B4" s="16"/>
      <c r="C4" s="11" t="s">
        <v>21</v>
      </c>
      <c r="D4" s="438" t="s">
        <v>95</v>
      </c>
      <c r="E4" s="438"/>
      <c r="F4" s="438"/>
      <c r="G4" s="439"/>
      <c r="H4" s="17"/>
      <c r="I4" s="17"/>
      <c r="J4" s="17"/>
      <c r="K4" s="17"/>
      <c r="L4" s="16"/>
      <c r="M4" s="16"/>
      <c r="N4" s="16"/>
      <c r="O4" s="16"/>
      <c r="P4" s="16"/>
    </row>
    <row r="5" spans="2:24" ht="17.5" thickBot="1">
      <c r="B5" s="16"/>
      <c r="C5" s="9" t="s">
        <v>24</v>
      </c>
      <c r="D5" s="440" t="s">
        <v>94</v>
      </c>
      <c r="E5" s="440"/>
      <c r="F5" s="440"/>
      <c r="G5" s="441"/>
      <c r="H5" s="17"/>
      <c r="I5" s="17"/>
      <c r="J5" s="17"/>
      <c r="K5" s="17"/>
      <c r="L5" s="16"/>
      <c r="M5" s="16"/>
      <c r="N5" s="16"/>
      <c r="O5" s="16"/>
      <c r="P5" s="16"/>
    </row>
    <row r="6" spans="2:24">
      <c r="B6" s="16"/>
      <c r="C6" s="176"/>
      <c r="D6" s="176"/>
      <c r="E6" s="176"/>
      <c r="F6" s="17"/>
      <c r="G6" s="17"/>
      <c r="H6" s="17"/>
      <c r="I6" s="17"/>
      <c r="J6" s="17"/>
      <c r="K6" s="17"/>
      <c r="L6" s="17"/>
      <c r="M6" s="17"/>
      <c r="N6" s="16"/>
      <c r="O6" s="16"/>
      <c r="P6" s="16"/>
    </row>
    <row r="7" spans="2:24" ht="17.5" thickBot="1">
      <c r="B7" s="16"/>
      <c r="C7" s="176"/>
      <c r="D7" s="176"/>
      <c r="E7" s="176"/>
      <c r="F7" s="17"/>
      <c r="G7" s="17"/>
      <c r="H7" s="17"/>
      <c r="I7" s="17"/>
      <c r="J7" s="17"/>
      <c r="K7" s="17"/>
      <c r="L7" s="17"/>
      <c r="M7" s="17"/>
      <c r="N7" s="16"/>
      <c r="O7" s="16"/>
      <c r="P7" s="16"/>
    </row>
    <row r="8" spans="2:24" ht="17.5" thickBot="1">
      <c r="B8" s="16"/>
      <c r="C8" s="204" t="s">
        <v>76</v>
      </c>
      <c r="D8" s="215">
        <v>26</v>
      </c>
      <c r="E8" s="214">
        <v>24</v>
      </c>
      <c r="F8" s="214">
        <v>23</v>
      </c>
      <c r="G8" s="214">
        <v>22</v>
      </c>
      <c r="H8" s="214">
        <v>21</v>
      </c>
      <c r="I8" s="214">
        <v>20</v>
      </c>
      <c r="J8" s="214">
        <v>19</v>
      </c>
      <c r="K8" s="214">
        <v>18</v>
      </c>
      <c r="L8" s="216">
        <v>17</v>
      </c>
      <c r="M8" s="17"/>
      <c r="N8" s="16"/>
      <c r="O8" s="204" t="s">
        <v>76</v>
      </c>
      <c r="P8" s="199">
        <v>26</v>
      </c>
      <c r="Q8" s="197">
        <v>24</v>
      </c>
      <c r="R8" s="197">
        <v>23</v>
      </c>
      <c r="S8" s="197">
        <v>22</v>
      </c>
      <c r="T8" s="197">
        <v>21</v>
      </c>
      <c r="U8" s="197">
        <v>20</v>
      </c>
      <c r="V8" s="197">
        <v>19</v>
      </c>
      <c r="W8" s="197">
        <v>18</v>
      </c>
      <c r="X8" s="198">
        <v>17</v>
      </c>
    </row>
    <row r="9" spans="2:24" ht="17" customHeight="1">
      <c r="B9" s="16"/>
      <c r="C9" s="211" t="s">
        <v>13</v>
      </c>
      <c r="D9" s="209">
        <f>IF(OR(P9&gt;74, AND(P9&lt;0, OR(D8&lt;=D$8, D8="-"))), "-", IF(P9&lt;0, D$8,IF(OR(P9=1, P9=73), P9+P$8+1, P9+P$8)))</f>
        <v>87</v>
      </c>
      <c r="E9" s="254">
        <f t="shared" ref="E9:L16" si="0">IF(OR(Q9&gt;74, AND(Q9&lt;0, OR(E8&lt;=E$8, E8="-"))), "-", IF(Q9&lt;0, E$8,IF(OR(Q9=1, Q9=73), Q9+Q$8+1, Q9+Q$8)))</f>
        <v>87</v>
      </c>
      <c r="F9" s="254">
        <f t="shared" si="0"/>
        <v>88</v>
      </c>
      <c r="G9" s="254">
        <f t="shared" si="0"/>
        <v>88</v>
      </c>
      <c r="H9" s="254">
        <f t="shared" si="0"/>
        <v>88</v>
      </c>
      <c r="I9" s="254">
        <f t="shared" si="0"/>
        <v>88</v>
      </c>
      <c r="J9" s="254">
        <f t="shared" si="0"/>
        <v>88</v>
      </c>
      <c r="K9" s="254">
        <f t="shared" si="0"/>
        <v>88</v>
      </c>
      <c r="L9" s="255">
        <f t="shared" si="0"/>
        <v>88</v>
      </c>
      <c r="M9" s="17"/>
      <c r="N9" s="16"/>
      <c r="O9" s="202" t="s">
        <v>13</v>
      </c>
      <c r="P9" s="200">
        <f>ROUNDUP(('수학 백분위 표'!$M6-0.5-'수학 표준점수 테이블'!$H$16-'수학 표준점수 테이블'!$H$13*P$8)/'수학 표준점수 테이블'!$H$10,0)</f>
        <v>61</v>
      </c>
      <c r="Q9" s="200">
        <f>ROUNDUP(('수학 백분위 표'!$M6-0.5-'수학 표준점수 테이블'!$H$16-'수학 표준점수 테이블'!$H$13*Q$8)/'수학 표준점수 테이블'!$H$10,0)</f>
        <v>63</v>
      </c>
      <c r="R9" s="200">
        <f>ROUNDUP(('수학 백분위 표'!$M6-0.5-'수학 표준점수 테이블'!$H$16-'수학 표준점수 테이블'!$H$13*R$8)/'수학 표준점수 테이블'!$H$10,0)</f>
        <v>65</v>
      </c>
      <c r="S9" s="200">
        <f>ROUNDUP(('수학 백분위 표'!$M6-0.5-'수학 표준점수 테이블'!$H$16-'수학 표준점수 테이블'!$H$13*S$8)/'수학 표준점수 테이블'!$H$10,0)</f>
        <v>66</v>
      </c>
      <c r="T9" s="200">
        <f>ROUNDUP(('수학 백분위 표'!$M6-0.5-'수학 표준점수 테이블'!$H$16-'수학 표준점수 테이블'!$H$13*T$8)/'수학 표준점수 테이블'!$H$10,0)</f>
        <v>67</v>
      </c>
      <c r="U9" s="200">
        <f>ROUNDUP(('수학 백분위 표'!$M6-0.5-'수학 표준점수 테이블'!$H$16-'수학 표준점수 테이블'!$H$13*U$8)/'수학 표준점수 테이블'!$H$10,0)</f>
        <v>68</v>
      </c>
      <c r="V9" s="200">
        <f>ROUNDUP(('수학 백분위 표'!$M6-0.5-'수학 표준점수 테이블'!$H$16-'수학 표준점수 테이블'!$H$13*V$8)/'수학 표준점수 테이블'!$H$10,0)</f>
        <v>69</v>
      </c>
      <c r="W9" s="200">
        <f>ROUNDUP(('수학 백분위 표'!$M6-0.5-'수학 표준점수 테이블'!$H$16-'수학 표준점수 테이블'!$H$13*W$8)/'수학 표준점수 테이블'!$H$10,0)</f>
        <v>70</v>
      </c>
      <c r="X9" s="200">
        <f>ROUNDUP(('수학 백분위 표'!$M6-0.5-'수학 표준점수 테이블'!$H$16-'수학 표준점수 테이블'!$H$13*X$8)/'수학 표준점수 테이블'!$H$10,0)</f>
        <v>71</v>
      </c>
    </row>
    <row r="10" spans="2:24">
      <c r="B10" s="16"/>
      <c r="C10" s="211" t="s">
        <v>14</v>
      </c>
      <c r="D10" s="218">
        <f t="shared" ref="D10:D16" si="1">IF(OR(P10&gt;74, AND(P10&lt;0, OR(D9&lt;=D$8, D9="-"))), "-", IF(P10&lt;0, D$8,IF(OR(P10=1, P10=73), P10+P$8+1, P10+P$8)))</f>
        <v>75</v>
      </c>
      <c r="E10" s="217">
        <f t="shared" si="0"/>
        <v>75</v>
      </c>
      <c r="F10" s="217">
        <f t="shared" si="0"/>
        <v>75</v>
      </c>
      <c r="G10" s="217">
        <f t="shared" si="0"/>
        <v>75</v>
      </c>
      <c r="H10" s="217">
        <f t="shared" si="0"/>
        <v>75</v>
      </c>
      <c r="I10" s="217">
        <f t="shared" si="0"/>
        <v>76</v>
      </c>
      <c r="J10" s="217">
        <f t="shared" si="0"/>
        <v>76</v>
      </c>
      <c r="K10" s="217">
        <f t="shared" si="0"/>
        <v>76</v>
      </c>
      <c r="L10" s="219">
        <f t="shared" si="0"/>
        <v>76</v>
      </c>
      <c r="M10" s="17"/>
      <c r="N10" s="16"/>
      <c r="O10" s="202" t="s">
        <v>14</v>
      </c>
      <c r="P10" s="200">
        <f>ROUNDUP(('수학 백분위 표'!$M7-0.5-'수학 표준점수 테이블'!$H$16-'수학 표준점수 테이블'!$H$13*P$8)/'수학 표준점수 테이블'!$H$10,0)</f>
        <v>49</v>
      </c>
      <c r="Q10" s="200">
        <f>ROUNDUP(('수학 백분위 표'!$M7-0.5-'수학 표준점수 테이블'!$H$16-'수학 표준점수 테이블'!$H$13*Q$8)/'수학 표준점수 테이블'!$H$10,0)</f>
        <v>51</v>
      </c>
      <c r="R10" s="200">
        <f>ROUNDUP(('수학 백분위 표'!$M7-0.5-'수학 표준점수 테이블'!$H$16-'수학 표준점수 테이블'!$H$13*R$8)/'수학 표준점수 테이블'!$H$10,0)</f>
        <v>52</v>
      </c>
      <c r="S10" s="200">
        <f>ROUNDUP(('수학 백분위 표'!$M7-0.5-'수학 표준점수 테이블'!$H$16-'수학 표준점수 테이블'!$H$13*S$8)/'수학 표준점수 테이블'!$H$10,0)</f>
        <v>53</v>
      </c>
      <c r="T10" s="200">
        <f>ROUNDUP(('수학 백분위 표'!$M7-0.5-'수학 표준점수 테이블'!$H$16-'수학 표준점수 테이블'!$H$13*T$8)/'수학 표준점수 테이블'!$H$10,0)</f>
        <v>54</v>
      </c>
      <c r="U10" s="200">
        <f>ROUNDUP(('수학 백분위 표'!$M7-0.5-'수학 표준점수 테이블'!$H$16-'수학 표준점수 테이블'!$H$13*U$8)/'수학 표준점수 테이블'!$H$10,0)</f>
        <v>56</v>
      </c>
      <c r="V10" s="200">
        <f>ROUNDUP(('수학 백분위 표'!$M7-0.5-'수학 표준점수 테이블'!$H$16-'수학 표준점수 테이블'!$H$13*V$8)/'수학 표준점수 테이블'!$H$10,0)</f>
        <v>57</v>
      </c>
      <c r="W10" s="200">
        <f>ROUNDUP(('수학 백분위 표'!$M7-0.5-'수학 표준점수 테이블'!$H$16-'수학 표준점수 테이블'!$H$13*W$8)/'수학 표준점수 테이블'!$H$10,0)</f>
        <v>58</v>
      </c>
      <c r="X10" s="200">
        <f>ROUNDUP(('수학 백분위 표'!$M7-0.5-'수학 표준점수 테이블'!$H$16-'수학 표준점수 테이블'!$H$13*X$8)/'수학 표준점수 테이블'!$H$10,0)</f>
        <v>59</v>
      </c>
    </row>
    <row r="11" spans="2:24" ht="17" customHeight="1">
      <c r="B11" s="16"/>
      <c r="C11" s="211" t="s">
        <v>15</v>
      </c>
      <c r="D11" s="218">
        <f t="shared" si="1"/>
        <v>63</v>
      </c>
      <c r="E11" s="217">
        <f t="shared" si="0"/>
        <v>63</v>
      </c>
      <c r="F11" s="217">
        <f t="shared" si="0"/>
        <v>63</v>
      </c>
      <c r="G11" s="217">
        <f t="shared" si="0"/>
        <v>63</v>
      </c>
      <c r="H11" s="217">
        <f t="shared" si="0"/>
        <v>63</v>
      </c>
      <c r="I11" s="217">
        <f t="shared" si="0"/>
        <v>63</v>
      </c>
      <c r="J11" s="217">
        <f t="shared" si="0"/>
        <v>63</v>
      </c>
      <c r="K11" s="217">
        <f t="shared" si="0"/>
        <v>63</v>
      </c>
      <c r="L11" s="219">
        <f t="shared" si="0"/>
        <v>63</v>
      </c>
      <c r="M11" s="17"/>
      <c r="N11" s="16"/>
      <c r="O11" s="202" t="s">
        <v>15</v>
      </c>
      <c r="P11" s="200">
        <f>ROUNDUP(('수학 백분위 표'!$M8-0.5-'수학 표준점수 테이블'!$H$16-'수학 표준점수 테이블'!$H$13*P$8)/'수학 표준점수 테이블'!$H$10,0)</f>
        <v>37</v>
      </c>
      <c r="Q11" s="200">
        <f>ROUNDUP(('수학 백분위 표'!$M8-0.5-'수학 표준점수 테이블'!$H$16-'수학 표준점수 테이블'!$H$13*Q$8)/'수학 표준점수 테이블'!$H$10,0)</f>
        <v>39</v>
      </c>
      <c r="R11" s="200">
        <f>ROUNDUP(('수학 백분위 표'!$M8-0.5-'수학 표준점수 테이블'!$H$16-'수학 표준점수 테이블'!$H$13*R$8)/'수학 표준점수 테이블'!$H$10,0)</f>
        <v>40</v>
      </c>
      <c r="S11" s="200">
        <f>ROUNDUP(('수학 백분위 표'!$M8-0.5-'수학 표준점수 테이블'!$H$16-'수학 표준점수 테이블'!$H$13*S$8)/'수학 표준점수 테이블'!$H$10,0)</f>
        <v>41</v>
      </c>
      <c r="T11" s="200">
        <f>ROUNDUP(('수학 백분위 표'!$M8-0.5-'수학 표준점수 테이블'!$H$16-'수학 표준점수 테이블'!$H$13*T$8)/'수학 표준점수 테이블'!$H$10,0)</f>
        <v>42</v>
      </c>
      <c r="U11" s="200">
        <f>ROUNDUP(('수학 백분위 표'!$M8-0.5-'수학 표준점수 테이블'!$H$16-'수학 표준점수 테이블'!$H$13*U$8)/'수학 표준점수 테이블'!$H$10,0)</f>
        <v>43</v>
      </c>
      <c r="V11" s="200">
        <f>ROUNDUP(('수학 백분위 표'!$M8-0.5-'수학 표준점수 테이블'!$H$16-'수학 표준점수 테이블'!$H$13*V$8)/'수학 표준점수 테이블'!$H$10,0)</f>
        <v>44</v>
      </c>
      <c r="W11" s="200">
        <f>ROUNDUP(('수학 백분위 표'!$M8-0.5-'수학 표준점수 테이블'!$H$16-'수학 표준점수 테이블'!$H$13*W$8)/'수학 표준점수 테이블'!$H$10,0)</f>
        <v>45</v>
      </c>
      <c r="X11" s="200">
        <f>ROUNDUP(('수학 백분위 표'!$M8-0.5-'수학 표준점수 테이블'!$H$16-'수학 표준점수 테이블'!$H$13*X$8)/'수학 표준점수 테이블'!$H$10,0)</f>
        <v>46</v>
      </c>
    </row>
    <row r="12" spans="2:24">
      <c r="B12" s="16"/>
      <c r="C12" s="211" t="s">
        <v>16</v>
      </c>
      <c r="D12" s="218">
        <f t="shared" si="1"/>
        <v>49</v>
      </c>
      <c r="E12" s="217">
        <f t="shared" si="0"/>
        <v>49</v>
      </c>
      <c r="F12" s="217">
        <f t="shared" si="0"/>
        <v>49</v>
      </c>
      <c r="G12" s="217">
        <f t="shared" si="0"/>
        <v>49</v>
      </c>
      <c r="H12" s="217">
        <f t="shared" si="0"/>
        <v>49</v>
      </c>
      <c r="I12" s="217">
        <f t="shared" si="0"/>
        <v>50</v>
      </c>
      <c r="J12" s="217">
        <f t="shared" si="0"/>
        <v>50</v>
      </c>
      <c r="K12" s="217">
        <f t="shared" si="0"/>
        <v>50</v>
      </c>
      <c r="L12" s="219">
        <f t="shared" si="0"/>
        <v>50</v>
      </c>
      <c r="M12" s="17"/>
      <c r="N12" s="16"/>
      <c r="O12" s="202" t="s">
        <v>16</v>
      </c>
      <c r="P12" s="200">
        <f>ROUNDUP(('수학 백분위 표'!$M9-0.5-'수학 표준점수 테이블'!$H$16-'수학 표준점수 테이블'!$H$13*P$8)/'수학 표준점수 테이블'!$H$10,0)</f>
        <v>23</v>
      </c>
      <c r="Q12" s="200">
        <f>ROUNDUP(('수학 백분위 표'!$M9-0.5-'수학 표준점수 테이블'!$H$16-'수학 표준점수 테이블'!$H$13*Q$8)/'수학 표준점수 테이블'!$H$10,0)</f>
        <v>25</v>
      </c>
      <c r="R12" s="200">
        <f>ROUNDUP(('수학 백분위 표'!$M9-0.5-'수학 표준점수 테이블'!$H$16-'수학 표준점수 테이블'!$H$13*R$8)/'수학 표준점수 테이블'!$H$10,0)</f>
        <v>26</v>
      </c>
      <c r="S12" s="200">
        <f>ROUNDUP(('수학 백분위 표'!$M9-0.5-'수학 표준점수 테이블'!$H$16-'수학 표준점수 테이블'!$H$13*S$8)/'수학 표준점수 테이블'!$H$10,0)</f>
        <v>27</v>
      </c>
      <c r="T12" s="200">
        <f>ROUNDUP(('수학 백분위 표'!$M9-0.5-'수학 표준점수 테이블'!$H$16-'수학 표준점수 테이블'!$H$13*T$8)/'수학 표준점수 테이블'!$H$10,0)</f>
        <v>28</v>
      </c>
      <c r="U12" s="200">
        <f>ROUNDUP(('수학 백분위 표'!$M9-0.5-'수학 표준점수 테이블'!$H$16-'수학 표준점수 테이블'!$H$13*U$8)/'수학 표준점수 테이블'!$H$10,0)</f>
        <v>30</v>
      </c>
      <c r="V12" s="200">
        <f>ROUNDUP(('수학 백분위 표'!$M9-0.5-'수학 표준점수 테이블'!$H$16-'수학 표준점수 테이블'!$H$13*V$8)/'수학 표준점수 테이블'!$H$10,0)</f>
        <v>31</v>
      </c>
      <c r="W12" s="200">
        <f>ROUNDUP(('수학 백분위 표'!$M9-0.5-'수학 표준점수 테이블'!$H$16-'수학 표준점수 테이블'!$H$13*W$8)/'수학 표준점수 테이블'!$H$10,0)</f>
        <v>32</v>
      </c>
      <c r="X12" s="200">
        <f>ROUNDUP(('수학 백분위 표'!$M9-0.5-'수학 표준점수 테이블'!$H$16-'수학 표준점수 테이블'!$H$13*X$8)/'수학 표준점수 테이블'!$H$10,0)</f>
        <v>33</v>
      </c>
    </row>
    <row r="13" spans="2:24">
      <c r="B13" s="16"/>
      <c r="C13" s="211" t="s">
        <v>17</v>
      </c>
      <c r="D13" s="218">
        <f t="shared" si="1"/>
        <v>32</v>
      </c>
      <c r="E13" s="217">
        <f t="shared" si="0"/>
        <v>32</v>
      </c>
      <c r="F13" s="217">
        <f t="shared" si="0"/>
        <v>32</v>
      </c>
      <c r="G13" s="217">
        <f t="shared" si="0"/>
        <v>32</v>
      </c>
      <c r="H13" s="217">
        <f t="shared" si="0"/>
        <v>32</v>
      </c>
      <c r="I13" s="217">
        <f t="shared" si="0"/>
        <v>32</v>
      </c>
      <c r="J13" s="217">
        <f t="shared" si="0"/>
        <v>32</v>
      </c>
      <c r="K13" s="217">
        <f t="shared" si="0"/>
        <v>33</v>
      </c>
      <c r="L13" s="219">
        <f t="shared" si="0"/>
        <v>33</v>
      </c>
      <c r="M13" s="17"/>
      <c r="N13" s="16"/>
      <c r="O13" s="202" t="s">
        <v>17</v>
      </c>
      <c r="P13" s="200">
        <f>ROUNDUP(('수학 백분위 표'!$M10-0.5-'수학 표준점수 테이블'!$H$16-'수학 표준점수 테이블'!$H$13*P$8)/'수학 표준점수 테이블'!$H$10,0)</f>
        <v>6</v>
      </c>
      <c r="Q13" s="200">
        <f>ROUNDUP(('수학 백분위 표'!$M10-0.5-'수학 표준점수 테이블'!$H$16-'수학 표준점수 테이블'!$H$13*Q$8)/'수학 표준점수 테이블'!$H$10,0)</f>
        <v>8</v>
      </c>
      <c r="R13" s="200">
        <f>ROUNDUP(('수학 백분위 표'!$M10-0.5-'수학 표준점수 테이블'!$H$16-'수학 표준점수 테이블'!$H$13*R$8)/'수학 표준점수 테이블'!$H$10,0)</f>
        <v>9</v>
      </c>
      <c r="S13" s="200">
        <f>ROUNDUP(('수학 백분위 표'!$M10-0.5-'수학 표준점수 테이블'!$H$16-'수학 표준점수 테이블'!$H$13*S$8)/'수학 표준점수 테이블'!$H$10,0)</f>
        <v>10</v>
      </c>
      <c r="T13" s="200">
        <f>ROUNDUP(('수학 백분위 표'!$M10-0.5-'수학 표준점수 테이블'!$H$16-'수학 표준점수 테이블'!$H$13*T$8)/'수학 표준점수 테이블'!$H$10,0)</f>
        <v>11</v>
      </c>
      <c r="U13" s="200">
        <f>ROUNDUP(('수학 백분위 표'!$M10-0.5-'수학 표준점수 테이블'!$H$16-'수학 표준점수 테이블'!$H$13*U$8)/'수학 표준점수 테이블'!$H$10,0)</f>
        <v>12</v>
      </c>
      <c r="V13" s="200">
        <f>ROUNDUP(('수학 백분위 표'!$M10-0.5-'수학 표준점수 테이블'!$H$16-'수학 표준점수 테이블'!$H$13*V$8)/'수학 표준점수 테이블'!$H$10,0)</f>
        <v>13</v>
      </c>
      <c r="W13" s="200">
        <f>ROUNDUP(('수학 백분위 표'!$M10-0.5-'수학 표준점수 테이블'!$H$16-'수학 표준점수 테이블'!$H$13*W$8)/'수학 표준점수 테이블'!$H$10,0)</f>
        <v>15</v>
      </c>
      <c r="X13" s="200">
        <f>ROUNDUP(('수학 백분위 표'!$M10-0.5-'수학 표준점수 테이블'!$H$16-'수학 표준점수 테이블'!$H$13*X$8)/'수학 표준점수 테이블'!$H$10,0)</f>
        <v>16</v>
      </c>
    </row>
    <row r="14" spans="2:24">
      <c r="B14" s="16"/>
      <c r="C14" s="211" t="s">
        <v>18</v>
      </c>
      <c r="D14" s="218">
        <f t="shared" si="1"/>
        <v>26</v>
      </c>
      <c r="E14" s="217">
        <f t="shared" si="0"/>
        <v>24</v>
      </c>
      <c r="F14" s="217">
        <f t="shared" si="0"/>
        <v>23</v>
      </c>
      <c r="G14" s="217">
        <f t="shared" si="0"/>
        <v>22</v>
      </c>
      <c r="H14" s="217">
        <f t="shared" si="0"/>
        <v>21</v>
      </c>
      <c r="I14" s="217">
        <f t="shared" si="0"/>
        <v>20</v>
      </c>
      <c r="J14" s="217">
        <f t="shared" si="0"/>
        <v>19</v>
      </c>
      <c r="K14" s="217">
        <f t="shared" si="0"/>
        <v>20</v>
      </c>
      <c r="L14" s="219">
        <f t="shared" si="0"/>
        <v>19</v>
      </c>
      <c r="M14" s="17"/>
      <c r="N14" s="16"/>
      <c r="O14" s="202" t="s">
        <v>18</v>
      </c>
      <c r="P14" s="200">
        <f>ROUNDUP(('수학 백분위 표'!$M11-0.5-'수학 표준점수 테이블'!$H$16-'수학 표준점수 테이블'!$H$13*P$8)/'수학 표준점수 테이블'!$H$10,0)</f>
        <v>-9</v>
      </c>
      <c r="Q14" s="200">
        <f>ROUNDUP(('수학 백분위 표'!$M11-0.5-'수학 표준점수 테이블'!$H$16-'수학 표준점수 테이블'!$H$13*Q$8)/'수학 표준점수 테이블'!$H$10,0)</f>
        <v>-7</v>
      </c>
      <c r="R14" s="200">
        <f>ROUNDUP(('수학 백분위 표'!$M11-0.5-'수학 표준점수 테이블'!$H$16-'수학 표준점수 테이블'!$H$13*R$8)/'수학 표준점수 테이블'!$H$10,0)</f>
        <v>-6</v>
      </c>
      <c r="S14" s="200">
        <f>ROUNDUP(('수학 백분위 표'!$M11-0.5-'수학 표준점수 테이블'!$H$16-'수학 표준점수 테이블'!$H$13*S$8)/'수학 표준점수 테이블'!$H$10,0)</f>
        <v>-4</v>
      </c>
      <c r="T14" s="200">
        <f>ROUNDUP(('수학 백분위 표'!$M11-0.5-'수학 표준점수 테이블'!$H$16-'수학 표준점수 테이블'!$H$13*T$8)/'수학 표준점수 테이블'!$H$10,0)</f>
        <v>-3</v>
      </c>
      <c r="U14" s="200">
        <f>ROUNDUP(('수학 백분위 표'!$M11-0.5-'수학 표준점수 테이블'!$H$16-'수학 표준점수 테이블'!$H$13*U$8)/'수학 표준점수 테이블'!$H$10,0)</f>
        <v>-2</v>
      </c>
      <c r="V14" s="200">
        <f>ROUNDUP(('수학 백분위 표'!$M11-0.5-'수학 표준점수 테이블'!$H$16-'수학 표준점수 테이블'!$H$13*V$8)/'수학 표준점수 테이블'!$H$10,0)</f>
        <v>-1</v>
      </c>
      <c r="W14" s="200">
        <f>ROUNDUP(('수학 백분위 표'!$M11-0.5-'수학 표준점수 테이블'!$H$16-'수학 표준점수 테이블'!$H$13*W$8)/'수학 표준점수 테이블'!$H$10,0)</f>
        <v>1</v>
      </c>
      <c r="X14" s="200">
        <f>ROUNDUP(('수학 백분위 표'!$M11-0.5-'수학 표준점수 테이블'!$H$16-'수학 표준점수 테이블'!$H$13*X$8)/'수학 표준점수 테이블'!$H$10,0)</f>
        <v>2</v>
      </c>
    </row>
    <row r="15" spans="2:24">
      <c r="B15" s="16"/>
      <c r="C15" s="211" t="s">
        <v>19</v>
      </c>
      <c r="D15" s="218" t="str">
        <f t="shared" si="1"/>
        <v>-</v>
      </c>
      <c r="E15" s="217" t="str">
        <f t="shared" si="0"/>
        <v>-</v>
      </c>
      <c r="F15" s="217" t="str">
        <f t="shared" si="0"/>
        <v>-</v>
      </c>
      <c r="G15" s="217" t="str">
        <f t="shared" si="0"/>
        <v>-</v>
      </c>
      <c r="H15" s="217" t="str">
        <f t="shared" si="0"/>
        <v>-</v>
      </c>
      <c r="I15" s="217" t="str">
        <f t="shared" si="0"/>
        <v>-</v>
      </c>
      <c r="J15" s="217" t="str">
        <f t="shared" si="0"/>
        <v>-</v>
      </c>
      <c r="K15" s="217">
        <f t="shared" si="0"/>
        <v>18</v>
      </c>
      <c r="L15" s="219">
        <f t="shared" si="0"/>
        <v>17</v>
      </c>
      <c r="M15" s="17"/>
      <c r="N15" s="16"/>
      <c r="O15" s="202" t="s">
        <v>19</v>
      </c>
      <c r="P15" s="200">
        <f>ROUNDUP(('수학 백분위 표'!$M12-0.5-'수학 표준점수 테이블'!$H$16-'수학 표준점수 테이블'!$H$13*P$8)/'수학 표준점수 테이블'!$H$10,0)</f>
        <v>-16</v>
      </c>
      <c r="Q15" s="200">
        <f>ROUNDUP(('수학 백분위 표'!$M12-0.5-'수학 표준점수 테이블'!$H$16-'수학 표준점수 테이블'!$H$13*Q$8)/'수학 표준점수 테이블'!$H$10,0)</f>
        <v>-14</v>
      </c>
      <c r="R15" s="200">
        <f>ROUNDUP(('수학 백분위 표'!$M12-0.5-'수학 표준점수 테이블'!$H$16-'수학 표준점수 테이블'!$H$13*R$8)/'수학 표준점수 테이블'!$H$10,0)</f>
        <v>-13</v>
      </c>
      <c r="S15" s="200">
        <f>ROUNDUP(('수학 백분위 표'!$M12-0.5-'수학 표준점수 테이블'!$H$16-'수학 표준점수 테이블'!$H$13*S$8)/'수학 표준점수 테이블'!$H$10,0)</f>
        <v>-12</v>
      </c>
      <c r="T15" s="200">
        <f>ROUNDUP(('수학 백분위 표'!$M12-0.5-'수학 표준점수 테이블'!$H$16-'수학 표준점수 테이블'!$H$13*T$8)/'수학 표준점수 테이블'!$H$10,0)</f>
        <v>-11</v>
      </c>
      <c r="U15" s="200">
        <f>ROUNDUP(('수학 백분위 표'!$M12-0.5-'수학 표준점수 테이블'!$H$16-'수학 표준점수 테이블'!$H$13*U$8)/'수학 표준점수 테이블'!$H$10,0)</f>
        <v>-10</v>
      </c>
      <c r="V15" s="200">
        <f>ROUNDUP(('수학 백분위 표'!$M12-0.5-'수학 표준점수 테이블'!$H$16-'수학 표준점수 테이블'!$H$13*V$8)/'수학 표준점수 테이블'!$H$10,0)</f>
        <v>-9</v>
      </c>
      <c r="W15" s="200">
        <f>ROUNDUP(('수학 백분위 표'!$M12-0.5-'수학 표준점수 테이블'!$H$16-'수학 표준점수 테이블'!$H$13*W$8)/'수학 표준점수 테이블'!$H$10,0)</f>
        <v>-7</v>
      </c>
      <c r="X15" s="200">
        <f>ROUNDUP(('수학 백분위 표'!$M12-0.5-'수학 표준점수 테이블'!$H$16-'수학 표준점수 테이블'!$H$13*X$8)/'수학 표준점수 테이블'!$H$10,0)</f>
        <v>-6</v>
      </c>
    </row>
    <row r="16" spans="2:24" ht="17.5" thickBot="1">
      <c r="B16" s="16"/>
      <c r="C16" s="212" t="s">
        <v>20</v>
      </c>
      <c r="D16" s="220" t="str">
        <f t="shared" si="1"/>
        <v>-</v>
      </c>
      <c r="E16" s="256" t="str">
        <f t="shared" si="0"/>
        <v>-</v>
      </c>
      <c r="F16" s="256" t="str">
        <f t="shared" si="0"/>
        <v>-</v>
      </c>
      <c r="G16" s="256" t="str">
        <f t="shared" si="0"/>
        <v>-</v>
      </c>
      <c r="H16" s="256" t="str">
        <f t="shared" si="0"/>
        <v>-</v>
      </c>
      <c r="I16" s="256" t="str">
        <f t="shared" si="0"/>
        <v>-</v>
      </c>
      <c r="J16" s="256" t="str">
        <f t="shared" si="0"/>
        <v>-</v>
      </c>
      <c r="K16" s="256" t="str">
        <f t="shared" si="0"/>
        <v>-</v>
      </c>
      <c r="L16" s="257" t="str">
        <f t="shared" si="0"/>
        <v>-</v>
      </c>
      <c r="M16" s="17"/>
      <c r="N16" s="16"/>
      <c r="O16" s="203" t="s">
        <v>20</v>
      </c>
      <c r="P16" s="200">
        <f>ROUNDUP(('수학 백분위 표'!$M13-0.5-'수학 표준점수 테이블'!$H$16-'수학 표준점수 테이블'!$H$13*P$8)/'수학 표준점수 테이블'!$H$10,0)</f>
        <v>-21</v>
      </c>
      <c r="Q16" s="200">
        <f>ROUNDUP(('수학 백분위 표'!$M13-0.5-'수학 표준점수 테이블'!$H$16-'수학 표준점수 테이블'!$H$13*Q$8)/'수학 표준점수 테이블'!$H$10,0)</f>
        <v>-19</v>
      </c>
      <c r="R16" s="200">
        <f>ROUNDUP(('수학 백분위 표'!$M13-0.5-'수학 표준점수 테이블'!$H$16-'수학 표준점수 테이블'!$H$13*R$8)/'수학 표준점수 테이블'!$H$10,0)</f>
        <v>-18</v>
      </c>
      <c r="S16" s="200">
        <f>ROUNDUP(('수학 백분위 표'!$M13-0.5-'수학 표준점수 테이블'!$H$16-'수학 표준점수 테이블'!$H$13*S$8)/'수학 표준점수 테이블'!$H$10,0)</f>
        <v>-17</v>
      </c>
      <c r="T16" s="200">
        <f>ROUNDUP(('수학 백분위 표'!$M13-0.5-'수학 표준점수 테이블'!$H$16-'수학 표준점수 테이블'!$H$13*T$8)/'수학 표준점수 테이블'!$H$10,0)</f>
        <v>-16</v>
      </c>
      <c r="U16" s="200">
        <f>ROUNDUP(('수학 백분위 표'!$M13-0.5-'수학 표준점수 테이블'!$H$16-'수학 표준점수 테이블'!$H$13*U$8)/'수학 표준점수 테이블'!$H$10,0)</f>
        <v>-15</v>
      </c>
      <c r="V16" s="200">
        <f>ROUNDUP(('수학 백분위 표'!$M13-0.5-'수학 표준점수 테이블'!$H$16-'수학 표준점수 테이블'!$H$13*V$8)/'수학 표준점수 테이블'!$H$10,0)</f>
        <v>-14</v>
      </c>
      <c r="W16" s="200">
        <f>ROUNDUP(('수학 백분위 표'!$M13-0.5-'수학 표준점수 테이블'!$H$16-'수학 표준점수 테이블'!$H$13*W$8)/'수학 표준점수 테이블'!$H$10,0)</f>
        <v>-12</v>
      </c>
      <c r="X16" s="200">
        <f>ROUNDUP(('수학 백분위 표'!$M13-0.5-'수학 표준점수 테이블'!$H$16-'수학 표준점수 테이블'!$H$13*X$8)/'수학 표준점수 테이블'!$H$10,0)</f>
        <v>-11</v>
      </c>
    </row>
    <row r="17" spans="2:24">
      <c r="B17" s="16"/>
      <c r="C17" s="176"/>
      <c r="D17" s="176"/>
      <c r="E17" s="176"/>
      <c r="F17" s="17"/>
      <c r="G17" s="17"/>
      <c r="H17" s="17"/>
      <c r="I17" s="17"/>
      <c r="J17" s="17"/>
      <c r="K17" s="17"/>
      <c r="L17" s="17"/>
      <c r="M17" s="17"/>
      <c r="N17" s="16"/>
      <c r="O17" s="176"/>
      <c r="P17" s="176"/>
      <c r="Q17" s="176"/>
      <c r="R17" s="17"/>
      <c r="S17" s="17"/>
      <c r="T17" s="17"/>
      <c r="U17" s="17"/>
      <c r="V17" s="17"/>
      <c r="W17" s="17"/>
      <c r="X17" s="17"/>
    </row>
    <row r="18" spans="2:24" ht="17.5" thickBot="1">
      <c r="B18" s="16"/>
      <c r="C18" s="176"/>
      <c r="D18" s="176"/>
      <c r="E18" s="176"/>
      <c r="F18" s="17"/>
      <c r="G18" s="17"/>
      <c r="H18" s="17"/>
      <c r="I18" s="17"/>
      <c r="J18" s="17"/>
      <c r="K18" s="17"/>
      <c r="L18" s="17"/>
      <c r="M18" s="17"/>
      <c r="N18" s="16"/>
      <c r="O18" s="176"/>
      <c r="P18" s="176"/>
      <c r="Q18" s="176"/>
      <c r="R18" s="17"/>
      <c r="S18" s="17"/>
      <c r="T18" s="17"/>
      <c r="U18" s="17"/>
      <c r="V18" s="17"/>
      <c r="W18" s="17"/>
      <c r="X18" s="17"/>
    </row>
    <row r="19" spans="2:24" ht="17.5" thickBot="1">
      <c r="B19" s="16"/>
      <c r="C19" s="204" t="s">
        <v>76</v>
      </c>
      <c r="D19" s="199">
        <v>16</v>
      </c>
      <c r="E19" s="197">
        <v>15</v>
      </c>
      <c r="F19" s="197">
        <v>14</v>
      </c>
      <c r="G19" s="197">
        <v>13</v>
      </c>
      <c r="H19" s="197">
        <v>12</v>
      </c>
      <c r="I19" s="197">
        <v>11</v>
      </c>
      <c r="J19" s="197">
        <v>10</v>
      </c>
      <c r="K19" s="197">
        <v>9</v>
      </c>
      <c r="L19" s="198">
        <v>8</v>
      </c>
      <c r="M19" s="17"/>
      <c r="N19" s="16"/>
      <c r="O19" s="204" t="s">
        <v>76</v>
      </c>
      <c r="P19" s="199">
        <v>16</v>
      </c>
      <c r="Q19" s="197">
        <v>15</v>
      </c>
      <c r="R19" s="197">
        <v>14</v>
      </c>
      <c r="S19" s="197">
        <v>13</v>
      </c>
      <c r="T19" s="197">
        <v>12</v>
      </c>
      <c r="U19" s="197">
        <v>11</v>
      </c>
      <c r="V19" s="197">
        <v>10</v>
      </c>
      <c r="W19" s="197">
        <v>9</v>
      </c>
      <c r="X19" s="198">
        <v>8</v>
      </c>
    </row>
    <row r="20" spans="2:24">
      <c r="B20" s="16"/>
      <c r="C20" s="202" t="s">
        <v>13</v>
      </c>
      <c r="D20" s="209">
        <f>IF(OR(P20&gt;74, AND(P20&lt;0, OR(D19&lt;=D$19, D19="-"))), "-", IF(P20&lt;0, D$19,IF(OR(P20=1, P20=73), P20+P$19+1, P20+P$19)))</f>
        <v>88</v>
      </c>
      <c r="E20" s="338">
        <f t="shared" ref="E20:L27" si="2">IF(OR(Q20&gt;74, AND(Q20&lt;0, OR(E19&lt;=E$19, E19="-"))), "-", IF(Q20&lt;0, E$19,IF(OR(Q20=1, Q20=73), Q20+Q$19+1, Q20+Q$19)))</f>
        <v>89</v>
      </c>
      <c r="F20" s="338" t="str">
        <f t="shared" si="2"/>
        <v>-</v>
      </c>
      <c r="G20" s="338" t="str">
        <f t="shared" si="2"/>
        <v>-</v>
      </c>
      <c r="H20" s="338" t="str">
        <f t="shared" si="2"/>
        <v>-</v>
      </c>
      <c r="I20" s="338" t="str">
        <f t="shared" si="2"/>
        <v>-</v>
      </c>
      <c r="J20" s="338" t="str">
        <f t="shared" si="2"/>
        <v>-</v>
      </c>
      <c r="K20" s="338" t="str">
        <f t="shared" si="2"/>
        <v>-</v>
      </c>
      <c r="L20" s="252" t="str">
        <f t="shared" si="2"/>
        <v>-</v>
      </c>
      <c r="M20" s="17"/>
      <c r="N20" s="16"/>
      <c r="O20" s="202" t="s">
        <v>13</v>
      </c>
      <c r="P20" s="200">
        <f>ROUNDUP(('수학 백분위 표'!$M6-0.5-'수학 표준점수 테이블'!$H$16-'수학 표준점수 테이블'!$H$13*P$19)/'수학 표준점수 테이블'!$H$10,0)</f>
        <v>72</v>
      </c>
      <c r="Q20" s="200">
        <f>ROUNDUP(('수학 백분위 표'!$M6-0.5-'수학 표준점수 테이블'!$H$16-'수학 표준점수 테이블'!$H$13*Q$19)/'수학 표준점수 테이블'!$H$10,0)</f>
        <v>73</v>
      </c>
      <c r="R20" s="200">
        <f>ROUNDUP(('수학 백분위 표'!$M6-0.5-'수학 표준점수 테이블'!$H$16-'수학 표준점수 테이블'!$H$13*R$19)/'수학 표준점수 테이블'!$H$10,0)</f>
        <v>75</v>
      </c>
      <c r="S20" s="200">
        <f>ROUNDUP(('수학 백분위 표'!$M6-0.5-'수학 표준점수 테이블'!$H$16-'수학 표준점수 테이블'!$H$13*S$19)/'수학 표준점수 테이블'!$H$10,0)</f>
        <v>76</v>
      </c>
      <c r="T20" s="200">
        <f>ROUNDUP(('수학 백분위 표'!$M6-0.5-'수학 표준점수 테이블'!$H$16-'수학 표준점수 테이블'!$H$13*T$19)/'수학 표준점수 테이블'!$H$10,0)</f>
        <v>77</v>
      </c>
      <c r="U20" s="200">
        <f>ROUNDUP(('수학 백분위 표'!$M6-0.5-'수학 표준점수 테이블'!$H$16-'수학 표준점수 테이블'!$H$13*U$19)/'수학 표준점수 테이블'!$H$10,0)</f>
        <v>78</v>
      </c>
      <c r="V20" s="200">
        <f>ROUNDUP(('수학 백분위 표'!$M6-0.5-'수학 표준점수 테이블'!$H$16-'수학 표준점수 테이블'!$H$13*V$19)/'수학 표준점수 테이블'!$H$10,0)</f>
        <v>79</v>
      </c>
      <c r="W20" s="200">
        <f>ROUNDUP(('수학 백분위 표'!$M6-0.5-'수학 표준점수 테이블'!$H$16-'수학 표준점수 테이블'!$H$13*W$19)/'수학 표준점수 테이블'!$H$10,0)</f>
        <v>80</v>
      </c>
      <c r="X20" s="200">
        <f>ROUNDUP(('수학 백분위 표'!$M6-0.5-'수학 표준점수 테이블'!$H$16-'수학 표준점수 테이블'!$H$13*X$19)/'수학 표준점수 테이블'!$H$10,0)</f>
        <v>81</v>
      </c>
    </row>
    <row r="21" spans="2:24">
      <c r="B21" s="16"/>
      <c r="C21" s="202" t="s">
        <v>14</v>
      </c>
      <c r="D21" s="273">
        <f t="shared" ref="D21:D27" si="3">IF(OR(P21&gt;74, AND(P21&lt;0, OR(D20&lt;=D$19, D20="-"))), "-", IF(P21&lt;0, D$19,IF(OR(P21=1, P21=73), P21+P$19+1, P21+P$19)))</f>
        <v>76</v>
      </c>
      <c r="E21" s="200">
        <f t="shared" si="2"/>
        <v>76</v>
      </c>
      <c r="F21" s="200">
        <f t="shared" si="2"/>
        <v>76</v>
      </c>
      <c r="G21" s="200">
        <f t="shared" si="2"/>
        <v>76</v>
      </c>
      <c r="H21" s="200">
        <f t="shared" si="2"/>
        <v>76</v>
      </c>
      <c r="I21" s="200">
        <f t="shared" si="2"/>
        <v>76</v>
      </c>
      <c r="J21" s="200">
        <f t="shared" si="2"/>
        <v>77</v>
      </c>
      <c r="K21" s="200">
        <f t="shared" si="2"/>
        <v>77</v>
      </c>
      <c r="L21" s="275">
        <f t="shared" si="2"/>
        <v>77</v>
      </c>
      <c r="M21" s="17"/>
      <c r="N21" s="16"/>
      <c r="O21" s="202" t="s">
        <v>14</v>
      </c>
      <c r="P21" s="200">
        <f>ROUNDUP(('수학 백분위 표'!$M7-0.5-'수학 표준점수 테이블'!$H$16-'수학 표준점수 테이블'!$H$13*P$19)/'수학 표준점수 테이블'!$H$10,0)</f>
        <v>60</v>
      </c>
      <c r="Q21" s="200">
        <f>ROUNDUP(('수학 백분위 표'!$M7-0.5-'수학 표준점수 테이블'!$H$16-'수학 표준점수 테이블'!$H$13*Q$19)/'수학 표준점수 테이블'!$H$10,0)</f>
        <v>61</v>
      </c>
      <c r="R21" s="200">
        <f>ROUNDUP(('수학 백분위 표'!$M7-0.5-'수학 표준점수 테이블'!$H$16-'수학 표준점수 테이블'!$H$13*R$19)/'수학 표준점수 테이블'!$H$10,0)</f>
        <v>62</v>
      </c>
      <c r="S21" s="200">
        <f>ROUNDUP(('수학 백분위 표'!$M7-0.5-'수학 표준점수 테이블'!$H$16-'수학 표준점수 테이블'!$H$13*S$19)/'수학 표준점수 테이블'!$H$10,0)</f>
        <v>63</v>
      </c>
      <c r="T21" s="200">
        <f>ROUNDUP(('수학 백분위 표'!$M7-0.5-'수학 표준점수 테이블'!$H$16-'수학 표준점수 테이블'!$H$13*T$19)/'수학 표준점수 테이블'!$H$10,0)</f>
        <v>64</v>
      </c>
      <c r="U21" s="200">
        <f>ROUNDUP(('수학 백분위 표'!$M7-0.5-'수학 표준점수 테이블'!$H$16-'수학 표준점수 테이블'!$H$13*U$19)/'수학 표준점수 테이블'!$H$10,0)</f>
        <v>65</v>
      </c>
      <c r="V21" s="200">
        <f>ROUNDUP(('수학 백분위 표'!$M7-0.5-'수학 표준점수 테이블'!$H$16-'수학 표준점수 테이블'!$H$13*V$19)/'수학 표준점수 테이블'!$H$10,0)</f>
        <v>67</v>
      </c>
      <c r="W21" s="200">
        <f>ROUNDUP(('수학 백분위 표'!$M7-0.5-'수학 표준점수 테이블'!$H$16-'수학 표준점수 테이블'!$H$13*W$19)/'수학 표준점수 테이블'!$H$10,0)</f>
        <v>68</v>
      </c>
      <c r="X21" s="200">
        <f>ROUNDUP(('수학 백분위 표'!$M7-0.5-'수학 표준점수 테이블'!$H$16-'수학 표준점수 테이블'!$H$13*X$19)/'수학 표준점수 테이블'!$H$10,0)</f>
        <v>69</v>
      </c>
    </row>
    <row r="22" spans="2:24">
      <c r="B22" s="16"/>
      <c r="C22" s="202" t="s">
        <v>15</v>
      </c>
      <c r="D22" s="273">
        <f t="shared" si="3"/>
        <v>64</v>
      </c>
      <c r="E22" s="200">
        <f t="shared" si="2"/>
        <v>64</v>
      </c>
      <c r="F22" s="200">
        <f t="shared" si="2"/>
        <v>64</v>
      </c>
      <c r="G22" s="200">
        <f t="shared" si="2"/>
        <v>64</v>
      </c>
      <c r="H22" s="200">
        <f t="shared" si="2"/>
        <v>64</v>
      </c>
      <c r="I22" s="200">
        <f t="shared" si="2"/>
        <v>64</v>
      </c>
      <c r="J22" s="200">
        <f t="shared" si="2"/>
        <v>64</v>
      </c>
      <c r="K22" s="200">
        <f t="shared" si="2"/>
        <v>64</v>
      </c>
      <c r="L22" s="275">
        <f t="shared" si="2"/>
        <v>64</v>
      </c>
      <c r="M22" s="17"/>
      <c r="N22" s="16"/>
      <c r="O22" s="202" t="s">
        <v>15</v>
      </c>
      <c r="P22" s="200">
        <f>ROUNDUP(('수학 백분위 표'!$M8-0.5-'수학 표준점수 테이블'!$H$16-'수학 표준점수 테이블'!$H$13*P$19)/'수학 표준점수 테이블'!$H$10,0)</f>
        <v>48</v>
      </c>
      <c r="Q22" s="200">
        <f>ROUNDUP(('수학 백분위 표'!$M8-0.5-'수학 표준점수 테이블'!$H$16-'수학 표준점수 테이블'!$H$13*Q$19)/'수학 표준점수 테이블'!$H$10,0)</f>
        <v>49</v>
      </c>
      <c r="R22" s="200">
        <f>ROUNDUP(('수학 백분위 표'!$M8-0.5-'수학 표준점수 테이블'!$H$16-'수학 표준점수 테이블'!$H$13*R$19)/'수학 표준점수 테이블'!$H$10,0)</f>
        <v>50</v>
      </c>
      <c r="S22" s="200">
        <f>ROUNDUP(('수학 백분위 표'!$M8-0.5-'수학 표준점수 테이블'!$H$16-'수학 표준점수 테이블'!$H$13*S$19)/'수학 표준점수 테이블'!$H$10,0)</f>
        <v>51</v>
      </c>
      <c r="T22" s="200">
        <f>ROUNDUP(('수학 백분위 표'!$M8-0.5-'수학 표준점수 테이블'!$H$16-'수학 표준점수 테이블'!$H$13*T$19)/'수학 표준점수 테이블'!$H$10,0)</f>
        <v>52</v>
      </c>
      <c r="U22" s="200">
        <f>ROUNDUP(('수학 백분위 표'!$M8-0.5-'수학 표준점수 테이블'!$H$16-'수학 표준점수 테이블'!$H$13*U$19)/'수학 표준점수 테이블'!$H$10,0)</f>
        <v>53</v>
      </c>
      <c r="V22" s="200">
        <f>ROUNDUP(('수학 백분위 표'!$M8-0.5-'수학 표준점수 테이블'!$H$16-'수학 표준점수 테이블'!$H$13*V$19)/'수학 표준점수 테이블'!$H$10,0)</f>
        <v>54</v>
      </c>
      <c r="W22" s="200">
        <f>ROUNDUP(('수학 백분위 표'!$M8-0.5-'수학 표준점수 테이블'!$H$16-'수학 표준점수 테이블'!$H$13*W$19)/'수학 표준점수 테이블'!$H$10,0)</f>
        <v>55</v>
      </c>
      <c r="X22" s="200">
        <f>ROUNDUP(('수학 백분위 표'!$M8-0.5-'수학 표준점수 테이블'!$H$16-'수학 표준점수 테이블'!$H$13*X$19)/'수학 표준점수 테이블'!$H$10,0)</f>
        <v>56</v>
      </c>
    </row>
    <row r="23" spans="2:24">
      <c r="B23" s="16"/>
      <c r="C23" s="202" t="s">
        <v>16</v>
      </c>
      <c r="D23" s="273">
        <f t="shared" si="3"/>
        <v>50</v>
      </c>
      <c r="E23" s="200">
        <f t="shared" si="2"/>
        <v>50</v>
      </c>
      <c r="F23" s="200">
        <f t="shared" si="2"/>
        <v>50</v>
      </c>
      <c r="G23" s="200">
        <f t="shared" si="2"/>
        <v>50</v>
      </c>
      <c r="H23" s="200">
        <f t="shared" si="2"/>
        <v>50</v>
      </c>
      <c r="I23" s="200">
        <f t="shared" si="2"/>
        <v>51</v>
      </c>
      <c r="J23" s="200">
        <f t="shared" si="2"/>
        <v>51</v>
      </c>
      <c r="K23" s="200">
        <f t="shared" si="2"/>
        <v>51</v>
      </c>
      <c r="L23" s="275">
        <f t="shared" si="2"/>
        <v>51</v>
      </c>
      <c r="M23" s="17"/>
      <c r="N23" s="16"/>
      <c r="O23" s="202" t="s">
        <v>16</v>
      </c>
      <c r="P23" s="200">
        <f>ROUNDUP(('수학 백분위 표'!$M9-0.5-'수학 표준점수 테이블'!$H$16-'수학 표준점수 테이블'!$H$13*P$19)/'수학 표준점수 테이블'!$H$10,0)</f>
        <v>34</v>
      </c>
      <c r="Q23" s="200">
        <f>ROUNDUP(('수학 백분위 표'!$M9-0.5-'수학 표준점수 테이블'!$H$16-'수학 표준점수 테이블'!$H$13*Q$19)/'수학 표준점수 테이블'!$H$10,0)</f>
        <v>35</v>
      </c>
      <c r="R23" s="200">
        <f>ROUNDUP(('수학 백분위 표'!$M9-0.5-'수학 표준점수 테이블'!$H$16-'수학 표준점수 테이블'!$H$13*R$19)/'수학 표준점수 테이블'!$H$10,0)</f>
        <v>36</v>
      </c>
      <c r="S23" s="200">
        <f>ROUNDUP(('수학 백분위 표'!$M9-0.5-'수학 표준점수 테이블'!$H$16-'수학 표준점수 테이블'!$H$13*S$19)/'수학 표준점수 테이블'!$H$10,0)</f>
        <v>37</v>
      </c>
      <c r="T23" s="200">
        <f>ROUNDUP(('수학 백분위 표'!$M9-0.5-'수학 표준점수 테이블'!$H$16-'수학 표준점수 테이블'!$H$13*T$19)/'수학 표준점수 테이블'!$H$10,0)</f>
        <v>38</v>
      </c>
      <c r="U23" s="200">
        <f>ROUNDUP(('수학 백분위 표'!$M9-0.5-'수학 표준점수 테이블'!$H$16-'수학 표준점수 테이블'!$H$13*U$19)/'수학 표준점수 테이블'!$H$10,0)</f>
        <v>40</v>
      </c>
      <c r="V23" s="200">
        <f>ROUNDUP(('수학 백분위 표'!$M9-0.5-'수학 표준점수 테이블'!$H$16-'수학 표준점수 테이블'!$H$13*V$19)/'수학 표준점수 테이블'!$H$10,0)</f>
        <v>41</v>
      </c>
      <c r="W23" s="200">
        <f>ROUNDUP(('수학 백분위 표'!$M9-0.5-'수학 표준점수 테이블'!$H$16-'수학 표준점수 테이블'!$H$13*W$19)/'수학 표준점수 테이블'!$H$10,0)</f>
        <v>42</v>
      </c>
      <c r="X23" s="200">
        <f>ROUNDUP(('수학 백분위 표'!$M9-0.5-'수학 표준점수 테이블'!$H$16-'수학 표준점수 테이블'!$H$13*X$19)/'수학 표준점수 테이블'!$H$10,0)</f>
        <v>43</v>
      </c>
    </row>
    <row r="24" spans="2:24">
      <c r="B24" s="16"/>
      <c r="C24" s="202" t="s">
        <v>17</v>
      </c>
      <c r="D24" s="273">
        <f t="shared" si="3"/>
        <v>33</v>
      </c>
      <c r="E24" s="200">
        <f t="shared" si="2"/>
        <v>33</v>
      </c>
      <c r="F24" s="200">
        <f t="shared" si="2"/>
        <v>33</v>
      </c>
      <c r="G24" s="200">
        <f t="shared" si="2"/>
        <v>33</v>
      </c>
      <c r="H24" s="200">
        <f t="shared" si="2"/>
        <v>33</v>
      </c>
      <c r="I24" s="200">
        <f t="shared" si="2"/>
        <v>33</v>
      </c>
      <c r="J24" s="200">
        <f t="shared" si="2"/>
        <v>33</v>
      </c>
      <c r="K24" s="200">
        <f t="shared" si="2"/>
        <v>33</v>
      </c>
      <c r="L24" s="275">
        <f t="shared" si="2"/>
        <v>34</v>
      </c>
      <c r="M24" s="17"/>
      <c r="N24" s="16"/>
      <c r="O24" s="202" t="s">
        <v>17</v>
      </c>
      <c r="P24" s="200">
        <f>ROUNDUP(('수학 백분위 표'!$M10-0.5-'수학 표준점수 테이블'!$H$16-'수학 표준점수 테이블'!$H$13*P$19)/'수학 표준점수 테이블'!$H$10,0)</f>
        <v>17</v>
      </c>
      <c r="Q24" s="200">
        <f>ROUNDUP(('수학 백분위 표'!$M10-0.5-'수학 표준점수 테이블'!$H$16-'수학 표준점수 테이블'!$H$13*Q$19)/'수학 표준점수 테이블'!$H$10,0)</f>
        <v>18</v>
      </c>
      <c r="R24" s="200">
        <f>ROUNDUP(('수학 백분위 표'!$M10-0.5-'수학 표준점수 테이블'!$H$16-'수학 표준점수 테이블'!$H$13*R$19)/'수학 표준점수 테이블'!$H$10,0)</f>
        <v>19</v>
      </c>
      <c r="S24" s="200">
        <f>ROUNDUP(('수학 백분위 표'!$M10-0.5-'수학 표준점수 테이블'!$H$16-'수학 표준점수 테이블'!$H$13*S$19)/'수학 표준점수 테이블'!$H$10,0)</f>
        <v>20</v>
      </c>
      <c r="T24" s="200">
        <f>ROUNDUP(('수학 백분위 표'!$M10-0.5-'수학 표준점수 테이블'!$H$16-'수학 표준점수 테이블'!$H$13*T$19)/'수학 표준점수 테이블'!$H$10,0)</f>
        <v>21</v>
      </c>
      <c r="U24" s="200">
        <f>ROUNDUP(('수학 백분위 표'!$M10-0.5-'수학 표준점수 테이블'!$H$16-'수학 표준점수 테이블'!$H$13*U$19)/'수학 표준점수 테이블'!$H$10,0)</f>
        <v>22</v>
      </c>
      <c r="V24" s="200">
        <f>ROUNDUP(('수학 백분위 표'!$M10-0.5-'수학 표준점수 테이블'!$H$16-'수학 표준점수 테이블'!$H$13*V$19)/'수학 표준점수 테이블'!$H$10,0)</f>
        <v>23</v>
      </c>
      <c r="W24" s="200">
        <f>ROUNDUP(('수학 백분위 표'!$M10-0.5-'수학 표준점수 테이블'!$H$16-'수학 표준점수 테이블'!$H$13*W$19)/'수학 표준점수 테이블'!$H$10,0)</f>
        <v>24</v>
      </c>
      <c r="X24" s="200">
        <f>ROUNDUP(('수학 백분위 표'!$M10-0.5-'수학 표준점수 테이블'!$H$16-'수학 표준점수 테이블'!$H$13*X$19)/'수학 표준점수 테이블'!$H$10,0)</f>
        <v>26</v>
      </c>
    </row>
    <row r="25" spans="2:24">
      <c r="B25" s="16"/>
      <c r="C25" s="202" t="s">
        <v>18</v>
      </c>
      <c r="D25" s="273">
        <f t="shared" si="3"/>
        <v>19</v>
      </c>
      <c r="E25" s="200">
        <f t="shared" si="2"/>
        <v>19</v>
      </c>
      <c r="F25" s="200">
        <f t="shared" si="2"/>
        <v>19</v>
      </c>
      <c r="G25" s="200">
        <f t="shared" si="2"/>
        <v>19</v>
      </c>
      <c r="H25" s="200">
        <f t="shared" si="2"/>
        <v>20</v>
      </c>
      <c r="I25" s="200">
        <f t="shared" si="2"/>
        <v>20</v>
      </c>
      <c r="J25" s="200">
        <f t="shared" si="2"/>
        <v>20</v>
      </c>
      <c r="K25" s="200">
        <f t="shared" si="2"/>
        <v>20</v>
      </c>
      <c r="L25" s="275">
        <f t="shared" si="2"/>
        <v>20</v>
      </c>
      <c r="M25" s="17"/>
      <c r="N25" s="16"/>
      <c r="O25" s="202" t="s">
        <v>18</v>
      </c>
      <c r="P25" s="200">
        <f>ROUNDUP(('수학 백분위 표'!$M11-0.5-'수학 표준점수 테이블'!$H$16-'수학 표준점수 테이블'!$H$13*P$19)/'수학 표준점수 테이블'!$H$10,0)</f>
        <v>3</v>
      </c>
      <c r="Q25" s="200">
        <f>ROUNDUP(('수학 백분위 표'!$M11-0.5-'수학 표준점수 테이블'!$H$16-'수학 표준점수 테이블'!$H$13*Q$19)/'수학 표준점수 테이블'!$H$10,0)</f>
        <v>4</v>
      </c>
      <c r="R25" s="200">
        <f>ROUNDUP(('수학 백분위 표'!$M11-0.5-'수학 표준점수 테이블'!$H$16-'수학 표준점수 테이블'!$H$13*R$19)/'수학 표준점수 테이블'!$H$10,0)</f>
        <v>5</v>
      </c>
      <c r="S25" s="200">
        <f>ROUNDUP(('수학 백분위 표'!$M11-0.5-'수학 표준점수 테이블'!$H$16-'수학 표준점수 테이블'!$H$13*S$19)/'수학 표준점수 테이블'!$H$10,0)</f>
        <v>6</v>
      </c>
      <c r="T25" s="200">
        <f>ROUNDUP(('수학 백분위 표'!$M11-0.5-'수학 표준점수 테이블'!$H$16-'수학 표준점수 테이블'!$H$13*T$19)/'수학 표준점수 테이블'!$H$10,0)</f>
        <v>8</v>
      </c>
      <c r="U25" s="200">
        <f>ROUNDUP(('수학 백분위 표'!$M11-0.5-'수학 표준점수 테이블'!$H$16-'수학 표준점수 테이블'!$H$13*U$19)/'수학 표준점수 테이블'!$H$10,0)</f>
        <v>9</v>
      </c>
      <c r="V25" s="200">
        <f>ROUNDUP(('수학 백분위 표'!$M11-0.5-'수학 표준점수 테이블'!$H$16-'수학 표준점수 테이블'!$H$13*V$19)/'수학 표준점수 테이블'!$H$10,0)</f>
        <v>10</v>
      </c>
      <c r="W25" s="200">
        <f>ROUNDUP(('수학 백분위 표'!$M11-0.5-'수학 표준점수 테이블'!$H$16-'수학 표준점수 테이블'!$H$13*W$19)/'수학 표준점수 테이블'!$H$10,0)</f>
        <v>11</v>
      </c>
      <c r="X25" s="200">
        <f>ROUNDUP(('수학 백분위 표'!$M11-0.5-'수학 표준점수 테이블'!$H$16-'수학 표준점수 테이블'!$H$13*X$19)/'수학 표준점수 테이블'!$H$10,0)</f>
        <v>12</v>
      </c>
    </row>
    <row r="26" spans="2:24">
      <c r="B26" s="16"/>
      <c r="C26" s="202" t="s">
        <v>19</v>
      </c>
      <c r="D26" s="273">
        <f t="shared" si="3"/>
        <v>16</v>
      </c>
      <c r="E26" s="200">
        <f t="shared" si="2"/>
        <v>15</v>
      </c>
      <c r="F26" s="200">
        <f t="shared" si="2"/>
        <v>14</v>
      </c>
      <c r="G26" s="200">
        <f t="shared" si="2"/>
        <v>13</v>
      </c>
      <c r="H26" s="200">
        <f t="shared" si="2"/>
        <v>12</v>
      </c>
      <c r="I26" s="200">
        <f t="shared" si="2"/>
        <v>13</v>
      </c>
      <c r="J26" s="200">
        <f t="shared" si="2"/>
        <v>12</v>
      </c>
      <c r="K26" s="200">
        <f t="shared" si="2"/>
        <v>12</v>
      </c>
      <c r="L26" s="275">
        <f t="shared" si="2"/>
        <v>13</v>
      </c>
      <c r="M26" s="17"/>
      <c r="N26" s="16"/>
      <c r="O26" s="202" t="s">
        <v>19</v>
      </c>
      <c r="P26" s="200">
        <f>ROUNDUP(('수학 백분위 표'!$M12-0.5-'수학 표준점수 테이블'!$H$16-'수학 표준점수 테이블'!$H$13*P$19)/'수학 표준점수 테이블'!$H$10,0)</f>
        <v>-5</v>
      </c>
      <c r="Q26" s="200">
        <f>ROUNDUP(('수학 백분위 표'!$M12-0.5-'수학 표준점수 테이블'!$H$16-'수학 표준점수 테이블'!$H$13*Q$19)/'수학 표준점수 테이블'!$H$10,0)</f>
        <v>-4</v>
      </c>
      <c r="R26" s="200">
        <f>ROUNDUP(('수학 백분위 표'!$M12-0.5-'수학 표준점수 테이블'!$H$16-'수학 표준점수 테이블'!$H$13*R$19)/'수학 표준점수 테이블'!$H$10,0)</f>
        <v>-3</v>
      </c>
      <c r="S26" s="200">
        <f>ROUNDUP(('수학 백분위 표'!$M12-0.5-'수학 표준점수 테이블'!$H$16-'수학 표준점수 테이블'!$H$13*S$19)/'수학 표준점수 테이블'!$H$10,0)</f>
        <v>-2</v>
      </c>
      <c r="T26" s="200">
        <f>ROUNDUP(('수학 백분위 표'!$M12-0.5-'수학 표준점수 테이블'!$H$16-'수학 표준점수 테이블'!$H$13*T$19)/'수학 표준점수 테이블'!$H$10,0)</f>
        <v>-1</v>
      </c>
      <c r="U26" s="200">
        <f>ROUNDUP(('수학 백분위 표'!$M12-0.5-'수학 표준점수 테이블'!$H$16-'수학 표준점수 테이블'!$H$13*U$19)/'수학 표준점수 테이블'!$H$10,0)</f>
        <v>1</v>
      </c>
      <c r="V26" s="200">
        <f>ROUNDUP(('수학 백분위 표'!$M12-0.5-'수학 표준점수 테이블'!$H$16-'수학 표준점수 테이블'!$H$13*V$19)/'수학 표준점수 테이블'!$H$10,0)</f>
        <v>2</v>
      </c>
      <c r="W26" s="200">
        <f>ROUNDUP(('수학 백분위 표'!$M12-0.5-'수학 표준점수 테이블'!$H$16-'수학 표준점수 테이블'!$H$13*W$19)/'수학 표준점수 테이블'!$H$10,0)</f>
        <v>3</v>
      </c>
      <c r="X26" s="200">
        <f>ROUNDUP(('수학 백분위 표'!$M12-0.5-'수학 표준점수 테이블'!$H$16-'수학 표준점수 테이블'!$H$13*X$19)/'수학 표준점수 테이블'!$H$10,0)</f>
        <v>5</v>
      </c>
    </row>
    <row r="27" spans="2:24" ht="17.5" thickBot="1">
      <c r="B27" s="16"/>
      <c r="C27" s="203" t="s">
        <v>20</v>
      </c>
      <c r="D27" s="274" t="str">
        <f t="shared" si="3"/>
        <v>-</v>
      </c>
      <c r="E27" s="276" t="str">
        <f t="shared" si="2"/>
        <v>-</v>
      </c>
      <c r="F27" s="276" t="str">
        <f t="shared" si="2"/>
        <v>-</v>
      </c>
      <c r="G27" s="276" t="str">
        <f t="shared" si="2"/>
        <v>-</v>
      </c>
      <c r="H27" s="276" t="str">
        <f t="shared" si="2"/>
        <v>-</v>
      </c>
      <c r="I27" s="276">
        <f t="shared" si="2"/>
        <v>11</v>
      </c>
      <c r="J27" s="276">
        <f t="shared" si="2"/>
        <v>10</v>
      </c>
      <c r="K27" s="276">
        <f t="shared" si="2"/>
        <v>9</v>
      </c>
      <c r="L27" s="277">
        <f t="shared" si="2"/>
        <v>8</v>
      </c>
      <c r="M27" s="17"/>
      <c r="N27" s="16"/>
      <c r="O27" s="203" t="s">
        <v>20</v>
      </c>
      <c r="P27" s="200">
        <f>ROUNDUP(('수학 백분위 표'!$M13-0.5-'수학 표준점수 테이블'!$H$16-'수학 표준점수 테이블'!$H$13*P$19)/'수학 표준점수 테이블'!$H$10,0)</f>
        <v>-10</v>
      </c>
      <c r="Q27" s="200">
        <f>ROUNDUP(('수학 백분위 표'!$M13-0.5-'수학 표준점수 테이블'!$H$16-'수학 표준점수 테이블'!$H$13*Q$19)/'수학 표준점수 테이블'!$H$10,0)</f>
        <v>-9</v>
      </c>
      <c r="R27" s="200">
        <f>ROUNDUP(('수학 백분위 표'!$M13-0.5-'수학 표준점수 테이블'!$H$16-'수학 표준점수 테이블'!$H$13*R$19)/'수학 표준점수 테이블'!$H$10,0)</f>
        <v>-8</v>
      </c>
      <c r="S27" s="200">
        <f>ROUNDUP(('수학 백분위 표'!$M13-0.5-'수학 표준점수 테이블'!$H$16-'수학 표준점수 테이블'!$H$13*S$19)/'수학 표준점수 테이블'!$H$10,0)</f>
        <v>-7</v>
      </c>
      <c r="T27" s="200">
        <f>ROUNDUP(('수학 백분위 표'!$M13-0.5-'수학 표준점수 테이블'!$H$16-'수학 표준점수 테이블'!$H$13*T$19)/'수학 표준점수 테이블'!$H$10,0)</f>
        <v>-6</v>
      </c>
      <c r="U27" s="200">
        <f>ROUNDUP(('수학 백분위 표'!$M13-0.5-'수학 표준점수 테이블'!$H$16-'수학 표준점수 테이블'!$H$13*U$19)/'수학 표준점수 테이블'!$H$10,0)</f>
        <v>-5</v>
      </c>
      <c r="V27" s="200">
        <f>ROUNDUP(('수학 백분위 표'!$M13-0.5-'수학 표준점수 테이블'!$H$16-'수학 표준점수 테이블'!$H$13*V$19)/'수학 표준점수 테이블'!$H$10,0)</f>
        <v>-4</v>
      </c>
      <c r="W27" s="200">
        <f>ROUNDUP(('수학 백분위 표'!$M13-0.5-'수학 표준점수 테이블'!$H$16-'수학 표준점수 테이블'!$H$13*W$19)/'수학 표준점수 테이블'!$H$10,0)</f>
        <v>-2</v>
      </c>
      <c r="X27" s="200">
        <f>ROUNDUP(('수학 백분위 표'!$M13-0.5-'수학 표준점수 테이블'!$H$16-'수학 표준점수 테이블'!$H$13*X$19)/'수학 표준점수 테이블'!$H$10,0)</f>
        <v>-1</v>
      </c>
    </row>
    <row r="28" spans="2:24">
      <c r="B28" s="16"/>
      <c r="C28" s="176"/>
      <c r="D28" s="176"/>
      <c r="E28" s="176"/>
      <c r="F28" s="17"/>
      <c r="G28" s="17"/>
      <c r="H28" s="17"/>
      <c r="I28" s="17"/>
      <c r="J28" s="17"/>
      <c r="K28" s="17"/>
      <c r="L28" s="17"/>
      <c r="M28" s="17"/>
      <c r="N28" s="16"/>
      <c r="O28" s="176"/>
      <c r="P28" s="176"/>
      <c r="Q28" s="176"/>
      <c r="R28" s="17"/>
      <c r="S28" s="17"/>
      <c r="T28" s="17"/>
      <c r="U28" s="17"/>
      <c r="V28" s="17"/>
      <c r="W28" s="17"/>
      <c r="X28" s="17"/>
    </row>
    <row r="29" spans="2:24" ht="17.5" thickBot="1">
      <c r="B29" s="16"/>
      <c r="C29" s="176"/>
      <c r="D29" s="176"/>
      <c r="E29" s="176"/>
      <c r="F29" s="17"/>
      <c r="G29" s="17"/>
      <c r="H29" s="17"/>
      <c r="I29" s="17"/>
      <c r="J29" s="17"/>
      <c r="K29" s="17"/>
      <c r="L29" s="17"/>
      <c r="M29" s="17"/>
      <c r="N29" s="16"/>
      <c r="O29" s="176"/>
      <c r="P29" s="176"/>
      <c r="Q29" s="176"/>
      <c r="R29" s="17"/>
      <c r="S29" s="17"/>
      <c r="T29" s="17"/>
      <c r="U29" s="17"/>
      <c r="V29" s="17"/>
      <c r="W29" s="17"/>
      <c r="X29" s="17"/>
    </row>
    <row r="30" spans="2:24" ht="17.5" thickBot="1">
      <c r="B30" s="16"/>
      <c r="C30" s="204" t="s">
        <v>76</v>
      </c>
      <c r="D30" s="199">
        <v>7</v>
      </c>
      <c r="E30" s="197">
        <v>6</v>
      </c>
      <c r="F30" s="197">
        <v>5</v>
      </c>
      <c r="G30" s="197">
        <v>4</v>
      </c>
      <c r="H30" s="197">
        <v>3</v>
      </c>
      <c r="I30" s="197">
        <v>2</v>
      </c>
      <c r="J30" s="198">
        <v>0</v>
      </c>
      <c r="K30" s="16"/>
      <c r="L30" s="16"/>
      <c r="M30" s="16"/>
      <c r="N30" s="16"/>
      <c r="O30" s="204" t="s">
        <v>76</v>
      </c>
      <c r="P30" s="199">
        <v>7</v>
      </c>
      <c r="Q30" s="197">
        <v>6</v>
      </c>
      <c r="R30" s="197">
        <v>5</v>
      </c>
      <c r="S30" s="197">
        <v>4</v>
      </c>
      <c r="T30" s="197">
        <v>3</v>
      </c>
      <c r="U30" s="197">
        <v>2</v>
      </c>
      <c r="V30" s="198">
        <v>0</v>
      </c>
      <c r="W30" s="16"/>
      <c r="X30" s="16"/>
    </row>
    <row r="31" spans="2:24">
      <c r="B31" s="16"/>
      <c r="C31" s="201" t="s">
        <v>13</v>
      </c>
      <c r="D31" s="209" t="str">
        <f>IF(OR(P31&gt;74, AND(P31&lt;0, OR(D30&lt;=D$30, D30="-"))), "-", IF(P31&lt;0, D$30,IF(OR(P31=1, P31=73), P31+P$30+1, P31+P$30)))</f>
        <v>-</v>
      </c>
      <c r="E31" s="338" t="str">
        <f t="shared" ref="E31:J38" si="4">IF(OR(Q31&gt;74, AND(Q31&lt;0, OR(E30&lt;=E$30, E30="-"))), "-", IF(Q31&lt;0, E$30,IF(OR(Q31=1, Q31=73), Q31+Q$30+1, Q31+Q$30)))</f>
        <v>-</v>
      </c>
      <c r="F31" s="338" t="str">
        <f t="shared" si="4"/>
        <v>-</v>
      </c>
      <c r="G31" s="338" t="str">
        <f t="shared" si="4"/>
        <v>-</v>
      </c>
      <c r="H31" s="338" t="str">
        <f t="shared" si="4"/>
        <v>-</v>
      </c>
      <c r="I31" s="338" t="str">
        <f t="shared" si="4"/>
        <v>-</v>
      </c>
      <c r="J31" s="252" t="str">
        <f t="shared" si="4"/>
        <v>-</v>
      </c>
      <c r="K31" s="16"/>
      <c r="L31" s="16"/>
      <c r="M31" s="16"/>
      <c r="N31" s="16"/>
      <c r="O31" s="201" t="s">
        <v>13</v>
      </c>
      <c r="P31" s="200">
        <f>ROUNDUP(('수학 백분위 표'!$M6-0.5-'수학 표준점수 테이블'!$H$16-'수학 표준점수 테이블'!$H$13*P$30)/'수학 표준점수 테이블'!$H$10,0)</f>
        <v>82</v>
      </c>
      <c r="Q31" s="12">
        <f>ROUNDUP(('수학 백분위 표'!$M6-0.5-'수학 표준점수 테이블'!$H$16-'수학 표준점수 테이블'!$H$13*Q$30)/'수학 표준점수 테이블'!$H$10,0)</f>
        <v>83</v>
      </c>
      <c r="R31" s="12">
        <f>ROUNDUP(('수학 백분위 표'!$M6-0.5-'수학 표준점수 테이블'!$H$16-'수학 표준점수 테이블'!$H$13*R$30)/'수학 표준점수 테이블'!$H$10,0)</f>
        <v>84</v>
      </c>
      <c r="S31" s="12">
        <f>ROUNDUP(('수학 백분위 표'!$M6-0.5-'수학 표준점수 테이블'!$H$16-'수학 표준점수 테이블'!$H$13*S$30)/'수학 표준점수 테이블'!$H$10,0)</f>
        <v>86</v>
      </c>
      <c r="T31" s="12">
        <f>ROUNDUP(('수학 백분위 표'!$M6-0.5-'수학 표준점수 테이블'!$H$16-'수학 표준점수 테이블'!$H$13*T$30)/'수학 표준점수 테이블'!$H$10,0)</f>
        <v>87</v>
      </c>
      <c r="U31" s="12">
        <f>ROUNDUP(('수학 백분위 표'!$M6-0.5-'수학 표준점수 테이블'!$H$16-'수학 표준점수 테이블'!$H$13*U$30)/'수학 표준점수 테이블'!$H$10,0)</f>
        <v>88</v>
      </c>
      <c r="V31" s="226">
        <f>ROUNDUP(('수학 백분위 표'!$M6-0.5-'수학 표준점수 테이블'!$H$16-'수학 표준점수 테이블'!$H$13*V$30)/'수학 표준점수 테이블'!$H$10,0)</f>
        <v>90</v>
      </c>
      <c r="W31" s="16"/>
      <c r="X31" s="16"/>
    </row>
    <row r="32" spans="2:24">
      <c r="B32" s="16"/>
      <c r="C32" s="202" t="s">
        <v>14</v>
      </c>
      <c r="D32" s="273">
        <f t="shared" ref="D32:D38" si="5">IF(OR(P32&gt;74, AND(P32&lt;0, OR(D31&lt;=D$30, D31="-"))), "-", IF(P32&lt;0, D$30,IF(OR(P32=1, P32=73), P32+P$30+1, P32+P$30)))</f>
        <v>77</v>
      </c>
      <c r="E32" s="200">
        <f t="shared" si="4"/>
        <v>77</v>
      </c>
      <c r="F32" s="200">
        <f t="shared" si="4"/>
        <v>77</v>
      </c>
      <c r="G32" s="200">
        <f t="shared" si="4"/>
        <v>78</v>
      </c>
      <c r="H32" s="200">
        <f t="shared" si="4"/>
        <v>77</v>
      </c>
      <c r="I32" s="200" t="str">
        <f t="shared" si="4"/>
        <v>-</v>
      </c>
      <c r="J32" s="275" t="str">
        <f t="shared" si="4"/>
        <v>-</v>
      </c>
      <c r="K32" s="16"/>
      <c r="L32" s="16"/>
      <c r="M32" s="16"/>
      <c r="N32" s="16"/>
      <c r="O32" s="202" t="s">
        <v>14</v>
      </c>
      <c r="P32" s="200">
        <f>ROUNDUP(('수학 백분위 표'!$M7-0.5-'수학 표준점수 테이블'!$H$16-'수학 표준점수 테이블'!$H$13*P$30)/'수학 표준점수 테이블'!$H$10,0)</f>
        <v>70</v>
      </c>
      <c r="Q32" s="217">
        <f>ROUNDUP(('수학 백분위 표'!$M7-0.5-'수학 표준점수 테이블'!$H$16-'수학 표준점수 테이블'!$H$13*Q$30)/'수학 표준점수 테이블'!$H$10,0)</f>
        <v>71</v>
      </c>
      <c r="R32" s="217">
        <f>ROUNDUP(('수학 백분위 표'!$M7-0.5-'수학 표준점수 테이블'!$H$16-'수학 표준점수 테이블'!$H$13*R$30)/'수학 표준점수 테이블'!$H$10,0)</f>
        <v>72</v>
      </c>
      <c r="S32" s="217">
        <f>ROUNDUP(('수학 백분위 표'!$M7-0.5-'수학 표준점수 테이블'!$H$16-'수학 표준점수 테이블'!$H$13*S$30)/'수학 표준점수 테이블'!$H$10,0)</f>
        <v>73</v>
      </c>
      <c r="T32" s="217">
        <f>ROUNDUP(('수학 백분위 표'!$M7-0.5-'수학 표준점수 테이블'!$H$16-'수학 표준점수 테이블'!$H$13*T$30)/'수학 표준점수 테이블'!$H$10,0)</f>
        <v>74</v>
      </c>
      <c r="U32" s="217">
        <f>ROUNDUP(('수학 백분위 표'!$M7-0.5-'수학 표준점수 테이블'!$H$16-'수학 표준점수 테이블'!$H$13*U$30)/'수학 표준점수 테이블'!$H$10,0)</f>
        <v>75</v>
      </c>
      <c r="V32" s="219">
        <f>ROUNDUP(('수학 백분위 표'!$M7-0.5-'수학 표준점수 테이블'!$H$16-'수학 표준점수 테이블'!$H$13*V$30)/'수학 표준점수 테이블'!$H$10,0)</f>
        <v>78</v>
      </c>
      <c r="W32" s="16"/>
      <c r="X32" s="16"/>
    </row>
    <row r="33" spans="2:24">
      <c r="B33" s="16"/>
      <c r="C33" s="202" t="s">
        <v>15</v>
      </c>
      <c r="D33" s="273">
        <f t="shared" si="5"/>
        <v>65</v>
      </c>
      <c r="E33" s="200">
        <f t="shared" si="4"/>
        <v>65</v>
      </c>
      <c r="F33" s="200">
        <f t="shared" si="4"/>
        <v>65</v>
      </c>
      <c r="G33" s="200">
        <f t="shared" si="4"/>
        <v>65</v>
      </c>
      <c r="H33" s="200">
        <f t="shared" si="4"/>
        <v>65</v>
      </c>
      <c r="I33" s="200">
        <f t="shared" si="4"/>
        <v>65</v>
      </c>
      <c r="J33" s="275">
        <f t="shared" si="4"/>
        <v>65</v>
      </c>
      <c r="K33" s="16"/>
      <c r="L33" s="16"/>
      <c r="M33" s="16"/>
      <c r="N33" s="16"/>
      <c r="O33" s="202" t="s">
        <v>15</v>
      </c>
      <c r="P33" s="200">
        <f>ROUNDUP(('수학 백분위 표'!$M8-0.5-'수학 표준점수 테이블'!$H$16-'수학 표준점수 테이블'!$H$13*P$30)/'수학 표준점수 테이블'!$H$10,0)</f>
        <v>58</v>
      </c>
      <c r="Q33" s="217">
        <f>ROUNDUP(('수학 백분위 표'!$M8-0.5-'수학 표준점수 테이블'!$H$16-'수학 표준점수 테이블'!$H$13*Q$30)/'수학 표준점수 테이블'!$H$10,0)</f>
        <v>59</v>
      </c>
      <c r="R33" s="217">
        <f>ROUNDUP(('수학 백분위 표'!$M8-0.5-'수학 표준점수 테이블'!$H$16-'수학 표준점수 테이블'!$H$13*R$30)/'수학 표준점수 테이블'!$H$10,0)</f>
        <v>60</v>
      </c>
      <c r="S33" s="217">
        <f>ROUNDUP(('수학 백분위 표'!$M8-0.5-'수학 표준점수 테이블'!$H$16-'수학 표준점수 테이블'!$H$13*S$30)/'수학 표준점수 테이블'!$H$10,0)</f>
        <v>61</v>
      </c>
      <c r="T33" s="217">
        <f>ROUNDUP(('수학 백분위 표'!$M8-0.5-'수학 표준점수 테이블'!$H$16-'수학 표준점수 테이블'!$H$13*T$30)/'수학 표준점수 테이블'!$H$10,0)</f>
        <v>62</v>
      </c>
      <c r="U33" s="217">
        <f>ROUNDUP(('수학 백분위 표'!$M8-0.5-'수학 표준점수 테이블'!$H$16-'수학 표준점수 테이블'!$H$13*U$30)/'수학 표준점수 테이블'!$H$10,0)</f>
        <v>63</v>
      </c>
      <c r="V33" s="219">
        <f>ROUNDUP(('수학 백분위 표'!$M8-0.5-'수학 표준점수 테이블'!$H$16-'수학 표준점수 테이블'!$H$13*V$30)/'수학 표준점수 테이블'!$H$10,0)</f>
        <v>65</v>
      </c>
      <c r="W33" s="16"/>
      <c r="X33" s="16"/>
    </row>
    <row r="34" spans="2:24">
      <c r="B34" s="16"/>
      <c r="C34" s="202" t="s">
        <v>16</v>
      </c>
      <c r="D34" s="273">
        <f t="shared" si="5"/>
        <v>51</v>
      </c>
      <c r="E34" s="200">
        <f t="shared" si="4"/>
        <v>51</v>
      </c>
      <c r="F34" s="200">
        <f t="shared" si="4"/>
        <v>51</v>
      </c>
      <c r="G34" s="200">
        <f t="shared" si="4"/>
        <v>51</v>
      </c>
      <c r="H34" s="200">
        <f t="shared" si="4"/>
        <v>51</v>
      </c>
      <c r="I34" s="200">
        <f t="shared" si="4"/>
        <v>52</v>
      </c>
      <c r="J34" s="275">
        <f t="shared" si="4"/>
        <v>52</v>
      </c>
      <c r="K34" s="16"/>
      <c r="L34" s="16"/>
      <c r="M34" s="16"/>
      <c r="N34" s="16"/>
      <c r="O34" s="202" t="s">
        <v>16</v>
      </c>
      <c r="P34" s="200">
        <f>ROUNDUP(('수학 백분위 표'!$M9-0.5-'수학 표준점수 테이블'!$H$16-'수학 표준점수 테이블'!$H$13*P$30)/'수학 표준점수 테이블'!$H$10,0)</f>
        <v>44</v>
      </c>
      <c r="Q34" s="217">
        <f>ROUNDUP(('수학 백분위 표'!$M9-0.5-'수학 표준점수 테이블'!$H$16-'수학 표준점수 테이블'!$H$13*Q$30)/'수학 표준점수 테이블'!$H$10,0)</f>
        <v>45</v>
      </c>
      <c r="R34" s="217">
        <f>ROUNDUP(('수학 백분위 표'!$M9-0.5-'수학 표준점수 테이블'!$H$16-'수학 표준점수 테이블'!$H$13*R$30)/'수학 표준점수 테이블'!$H$10,0)</f>
        <v>46</v>
      </c>
      <c r="S34" s="217">
        <f>ROUNDUP(('수학 백분위 표'!$M9-0.5-'수학 표준점수 테이블'!$H$16-'수학 표준점수 테이블'!$H$13*S$30)/'수학 표준점수 테이블'!$H$10,0)</f>
        <v>47</v>
      </c>
      <c r="T34" s="217">
        <f>ROUNDUP(('수학 백분위 표'!$M9-0.5-'수학 표준점수 테이블'!$H$16-'수학 표준점수 테이블'!$H$13*T$30)/'수학 표준점수 테이블'!$H$10,0)</f>
        <v>48</v>
      </c>
      <c r="U34" s="217">
        <f>ROUNDUP(('수학 백분위 표'!$M9-0.5-'수학 표준점수 테이블'!$H$16-'수학 표준점수 테이블'!$H$13*U$30)/'수학 표준점수 테이블'!$H$10,0)</f>
        <v>50</v>
      </c>
      <c r="V34" s="219">
        <f>ROUNDUP(('수학 백분위 표'!$M9-0.5-'수학 표준점수 테이블'!$H$16-'수학 표준점수 테이블'!$H$13*V$30)/'수학 표준점수 테이블'!$H$10,0)</f>
        <v>52</v>
      </c>
      <c r="W34" s="16"/>
      <c r="X34" s="16"/>
    </row>
    <row r="35" spans="2:24">
      <c r="B35" s="16"/>
      <c r="C35" s="202" t="s">
        <v>17</v>
      </c>
      <c r="D35" s="273">
        <f t="shared" si="5"/>
        <v>34</v>
      </c>
      <c r="E35" s="200">
        <f t="shared" si="4"/>
        <v>34</v>
      </c>
      <c r="F35" s="200">
        <f t="shared" si="4"/>
        <v>34</v>
      </c>
      <c r="G35" s="200">
        <f t="shared" si="4"/>
        <v>34</v>
      </c>
      <c r="H35" s="200">
        <f t="shared" si="4"/>
        <v>34</v>
      </c>
      <c r="I35" s="200">
        <f t="shared" si="4"/>
        <v>34</v>
      </c>
      <c r="J35" s="275">
        <f t="shared" si="4"/>
        <v>34</v>
      </c>
      <c r="K35" s="16"/>
      <c r="L35" s="16"/>
      <c r="M35" s="16"/>
      <c r="N35" s="16"/>
      <c r="O35" s="202" t="s">
        <v>17</v>
      </c>
      <c r="P35" s="200">
        <f>ROUNDUP(('수학 백분위 표'!$M10-0.5-'수학 표준점수 테이블'!$H$16-'수학 표준점수 테이블'!$H$13*P$30)/'수학 표준점수 테이블'!$H$10,0)</f>
        <v>27</v>
      </c>
      <c r="Q35" s="217">
        <f>ROUNDUP(('수학 백분위 표'!$M10-0.5-'수학 표준점수 테이블'!$H$16-'수학 표준점수 테이블'!$H$13*Q$30)/'수학 표준점수 테이블'!$H$10,0)</f>
        <v>28</v>
      </c>
      <c r="R35" s="217">
        <f>ROUNDUP(('수학 백분위 표'!$M10-0.5-'수학 표준점수 테이블'!$H$16-'수학 표준점수 테이블'!$H$13*R$30)/'수학 표준점수 테이블'!$H$10,0)</f>
        <v>29</v>
      </c>
      <c r="S35" s="217">
        <f>ROUNDUP(('수학 백분위 표'!$M10-0.5-'수학 표준점수 테이블'!$H$16-'수학 표준점수 테이블'!$H$13*S$30)/'수학 표준점수 테이블'!$H$10,0)</f>
        <v>30</v>
      </c>
      <c r="T35" s="217">
        <f>ROUNDUP(('수학 백분위 표'!$M10-0.5-'수학 표준점수 테이블'!$H$16-'수학 표준점수 테이블'!$H$13*T$30)/'수학 표준점수 테이블'!$H$10,0)</f>
        <v>31</v>
      </c>
      <c r="U35" s="217">
        <f>ROUNDUP(('수학 백분위 표'!$M10-0.5-'수학 표준점수 테이블'!$H$16-'수학 표준점수 테이블'!$H$13*U$30)/'수학 표준점수 테이블'!$H$10,0)</f>
        <v>32</v>
      </c>
      <c r="V35" s="219">
        <f>ROUNDUP(('수학 백분위 표'!$M10-0.5-'수학 표준점수 테이블'!$H$16-'수학 표준점수 테이블'!$H$13*V$30)/'수학 표준점수 테이블'!$H$10,0)</f>
        <v>34</v>
      </c>
      <c r="W35" s="16"/>
      <c r="X35" s="16"/>
    </row>
    <row r="36" spans="2:24">
      <c r="B36" s="16"/>
      <c r="C36" s="202" t="s">
        <v>18</v>
      </c>
      <c r="D36" s="273">
        <f t="shared" si="5"/>
        <v>20</v>
      </c>
      <c r="E36" s="200">
        <f t="shared" si="4"/>
        <v>20</v>
      </c>
      <c r="F36" s="200">
        <f t="shared" si="4"/>
        <v>20</v>
      </c>
      <c r="G36" s="200">
        <f t="shared" si="4"/>
        <v>20</v>
      </c>
      <c r="H36" s="200">
        <f t="shared" si="4"/>
        <v>21</v>
      </c>
      <c r="I36" s="200">
        <f t="shared" si="4"/>
        <v>21</v>
      </c>
      <c r="J36" s="275">
        <f t="shared" si="4"/>
        <v>21</v>
      </c>
      <c r="K36" s="16"/>
      <c r="L36" s="16"/>
      <c r="M36" s="16"/>
      <c r="N36" s="16"/>
      <c r="O36" s="202" t="s">
        <v>18</v>
      </c>
      <c r="P36" s="200">
        <f>ROUNDUP(('수학 백분위 표'!$M11-0.5-'수학 표준점수 테이블'!$H$16-'수학 표준점수 테이블'!$H$13*P$30)/'수학 표준점수 테이블'!$H$10,0)</f>
        <v>13</v>
      </c>
      <c r="Q36" s="217">
        <f>ROUNDUP(('수학 백분위 표'!$M11-0.5-'수학 표준점수 테이블'!$H$16-'수학 표준점수 테이블'!$H$13*Q$30)/'수학 표준점수 테이블'!$H$10,0)</f>
        <v>14</v>
      </c>
      <c r="R36" s="217">
        <f>ROUNDUP(('수학 백분위 표'!$M11-0.5-'수학 표준점수 테이블'!$H$16-'수학 표준점수 테이블'!$H$13*R$30)/'수학 표준점수 테이블'!$H$10,0)</f>
        <v>15</v>
      </c>
      <c r="S36" s="217">
        <f>ROUNDUP(('수학 백분위 표'!$M11-0.5-'수학 표준점수 테이블'!$H$16-'수학 표준점수 테이블'!$H$13*S$30)/'수학 표준점수 테이블'!$H$10,0)</f>
        <v>16</v>
      </c>
      <c r="T36" s="217">
        <f>ROUNDUP(('수학 백분위 표'!$M11-0.5-'수학 표준점수 테이블'!$H$16-'수학 표준점수 테이블'!$H$13*T$30)/'수학 표준점수 테이블'!$H$10,0)</f>
        <v>18</v>
      </c>
      <c r="U36" s="217">
        <f>ROUNDUP(('수학 백분위 표'!$M11-0.5-'수학 표준점수 테이블'!$H$16-'수학 표준점수 테이블'!$H$13*U$30)/'수학 표준점수 테이블'!$H$10,0)</f>
        <v>19</v>
      </c>
      <c r="V36" s="219">
        <f>ROUNDUP(('수학 백분위 표'!$M11-0.5-'수학 표준점수 테이블'!$H$16-'수학 표준점수 테이블'!$H$13*V$30)/'수학 표준점수 테이블'!$H$10,0)</f>
        <v>21</v>
      </c>
      <c r="W36" s="16"/>
      <c r="X36" s="16"/>
    </row>
    <row r="37" spans="2:24">
      <c r="B37" s="16"/>
      <c r="C37" s="202" t="s">
        <v>19</v>
      </c>
      <c r="D37" s="273">
        <f t="shared" si="5"/>
        <v>13</v>
      </c>
      <c r="E37" s="200">
        <f t="shared" si="4"/>
        <v>13</v>
      </c>
      <c r="F37" s="200">
        <f t="shared" si="4"/>
        <v>13</v>
      </c>
      <c r="G37" s="200">
        <f t="shared" si="4"/>
        <v>13</v>
      </c>
      <c r="H37" s="200">
        <f t="shared" si="4"/>
        <v>13</v>
      </c>
      <c r="I37" s="200">
        <f t="shared" si="4"/>
        <v>13</v>
      </c>
      <c r="J37" s="275">
        <f t="shared" si="4"/>
        <v>13</v>
      </c>
      <c r="K37" s="16"/>
      <c r="L37" s="16"/>
      <c r="M37" s="16"/>
      <c r="N37" s="16"/>
      <c r="O37" s="202" t="s">
        <v>19</v>
      </c>
      <c r="P37" s="200">
        <f>ROUNDUP(('수학 백분위 표'!$M12-0.5-'수학 표준점수 테이블'!$H$16-'수학 표준점수 테이블'!$H$13*P$30)/'수학 표준점수 테이블'!$H$10,0)</f>
        <v>6</v>
      </c>
      <c r="Q37" s="217">
        <f>ROUNDUP(('수학 백분위 표'!$M12-0.5-'수학 표준점수 테이블'!$H$16-'수학 표준점수 테이블'!$H$13*Q$30)/'수학 표준점수 테이블'!$H$10,0)</f>
        <v>7</v>
      </c>
      <c r="R37" s="217">
        <f>ROUNDUP(('수학 백분위 표'!$M12-0.5-'수학 표준점수 테이블'!$H$16-'수학 표준점수 테이블'!$H$13*R$30)/'수학 표준점수 테이블'!$H$10,0)</f>
        <v>8</v>
      </c>
      <c r="S37" s="217">
        <f>ROUNDUP(('수학 백분위 표'!$M12-0.5-'수학 표준점수 테이블'!$H$16-'수학 표준점수 테이블'!$H$13*S$30)/'수학 표준점수 테이블'!$H$10,0)</f>
        <v>9</v>
      </c>
      <c r="T37" s="217">
        <f>ROUNDUP(('수학 백분위 표'!$M12-0.5-'수학 표준점수 테이블'!$H$16-'수학 표준점수 테이블'!$H$13*T$30)/'수학 표준점수 테이블'!$H$10,0)</f>
        <v>10</v>
      </c>
      <c r="U37" s="217">
        <f>ROUNDUP(('수학 백분위 표'!$M12-0.5-'수학 표준점수 테이블'!$H$16-'수학 표준점수 테이블'!$H$13*U$30)/'수학 표준점수 테이블'!$H$10,0)</f>
        <v>11</v>
      </c>
      <c r="V37" s="219">
        <f>ROUNDUP(('수학 백분위 표'!$M12-0.5-'수학 표준점수 테이블'!$H$16-'수학 표준점수 테이블'!$H$13*V$30)/'수학 표준점수 테이블'!$H$10,0)</f>
        <v>13</v>
      </c>
      <c r="W37" s="16"/>
      <c r="X37" s="16"/>
    </row>
    <row r="38" spans="2:24" ht="17.5" thickBot="1">
      <c r="B38" s="16"/>
      <c r="C38" s="203" t="s">
        <v>20</v>
      </c>
      <c r="D38" s="274">
        <f t="shared" si="5"/>
        <v>9</v>
      </c>
      <c r="E38" s="276">
        <f t="shared" si="4"/>
        <v>8</v>
      </c>
      <c r="F38" s="276">
        <f t="shared" si="4"/>
        <v>8</v>
      </c>
      <c r="G38" s="276">
        <f t="shared" si="4"/>
        <v>8</v>
      </c>
      <c r="H38" s="276">
        <f t="shared" si="4"/>
        <v>8</v>
      </c>
      <c r="I38" s="276">
        <f t="shared" si="4"/>
        <v>8</v>
      </c>
      <c r="J38" s="277">
        <f t="shared" si="4"/>
        <v>9</v>
      </c>
      <c r="K38" s="16"/>
      <c r="L38" s="16"/>
      <c r="M38" s="16"/>
      <c r="N38" s="16"/>
      <c r="O38" s="203" t="s">
        <v>20</v>
      </c>
      <c r="P38" s="200">
        <f>ROUNDUP(('수학 백분위 표'!$M13-0.5-'수학 표준점수 테이블'!$H$16-'수학 표준점수 테이블'!$H$13*P$30)/'수학 표준점수 테이블'!$H$10,0)</f>
        <v>1</v>
      </c>
      <c r="Q38" s="256">
        <f>ROUNDUP(('수학 백분위 표'!$M13-0.5-'수학 표준점수 테이블'!$H$16-'수학 표준점수 테이블'!$H$13*Q$30)/'수학 표준점수 테이블'!$H$10,0)</f>
        <v>2</v>
      </c>
      <c r="R38" s="256">
        <f>ROUNDUP(('수학 백분위 표'!$M13-0.5-'수학 표준점수 테이블'!$H$16-'수학 표준점수 테이블'!$H$13*R$30)/'수학 표준점수 테이블'!$H$10,0)</f>
        <v>3</v>
      </c>
      <c r="S38" s="256">
        <f>ROUNDUP(('수학 백분위 표'!$M13-0.5-'수학 표준점수 테이블'!$H$16-'수학 표준점수 테이블'!$H$13*S$30)/'수학 표준점수 테이블'!$H$10,0)</f>
        <v>4</v>
      </c>
      <c r="T38" s="256">
        <f>ROUNDUP(('수학 백분위 표'!$M13-0.5-'수학 표준점수 테이블'!$H$16-'수학 표준점수 테이블'!$H$13*T$30)/'수학 표준점수 테이블'!$H$10,0)</f>
        <v>5</v>
      </c>
      <c r="U38" s="256">
        <f>ROUNDUP(('수학 백분위 표'!$M13-0.5-'수학 표준점수 테이블'!$H$16-'수학 표준점수 테이블'!$H$13*U$30)/'수학 표준점수 테이블'!$H$10,0)</f>
        <v>6</v>
      </c>
      <c r="V38" s="257">
        <f>ROUNDUP(('수학 백분위 표'!$M13-0.5-'수학 표준점수 테이블'!$H$16-'수학 표준점수 테이블'!$H$13*V$30)/'수학 표준점수 테이블'!$H$10,0)</f>
        <v>9</v>
      </c>
      <c r="W38" s="16"/>
      <c r="X38" s="16"/>
    </row>
    <row r="39" spans="2:24">
      <c r="B39" s="16"/>
      <c r="C39" s="176"/>
      <c r="D39" s="176"/>
      <c r="E39" s="176"/>
      <c r="F39" s="17"/>
      <c r="G39" s="17"/>
      <c r="H39" s="17"/>
      <c r="I39" s="17"/>
      <c r="J39" s="17"/>
      <c r="K39" s="17"/>
      <c r="L39" s="17"/>
      <c r="M39" s="17"/>
      <c r="N39" s="16"/>
      <c r="O39" s="16"/>
      <c r="P39" s="16"/>
    </row>
    <row r="40" spans="2:24">
      <c r="B40" s="16"/>
      <c r="C40" s="176"/>
      <c r="D40" s="176"/>
      <c r="E40" s="176"/>
      <c r="F40" s="17"/>
      <c r="G40" s="17"/>
      <c r="H40" s="17"/>
      <c r="I40" s="17"/>
      <c r="J40" s="17"/>
      <c r="K40" s="17"/>
      <c r="L40" s="17"/>
      <c r="M40" s="17"/>
      <c r="N40" s="16"/>
      <c r="O40" s="16"/>
      <c r="P40" s="16"/>
    </row>
    <row r="41" spans="2:24" ht="17.5" hidden="1" thickBot="1">
      <c r="B41" s="16"/>
      <c r="C41" s="204" t="s">
        <v>76</v>
      </c>
      <c r="D41" s="213">
        <v>26</v>
      </c>
      <c r="E41" s="214">
        <v>23</v>
      </c>
      <c r="F41" s="215">
        <v>22</v>
      </c>
      <c r="G41" s="214">
        <v>19</v>
      </c>
      <c r="H41" s="215">
        <v>18</v>
      </c>
      <c r="I41" s="214">
        <v>16</v>
      </c>
      <c r="J41" s="215">
        <v>15</v>
      </c>
      <c r="K41" s="214">
        <v>14</v>
      </c>
      <c r="L41" s="215">
        <v>12</v>
      </c>
      <c r="M41" s="216">
        <v>11</v>
      </c>
      <c r="N41" s="16"/>
    </row>
    <row r="42" spans="2:24" hidden="1">
      <c r="B42" s="16"/>
      <c r="C42" s="210" t="s">
        <v>13</v>
      </c>
      <c r="D42" s="209">
        <f t="shared" ref="D42:D49" si="6">D9</f>
        <v>87</v>
      </c>
      <c r="E42" s="205">
        <f t="shared" ref="E42:F49" si="7">F9</f>
        <v>88</v>
      </c>
      <c r="F42" s="205">
        <f t="shared" si="7"/>
        <v>88</v>
      </c>
      <c r="G42" s="205">
        <f t="shared" ref="G42:H49" si="8">J9</f>
        <v>88</v>
      </c>
      <c r="H42" s="205">
        <f t="shared" si="8"/>
        <v>88</v>
      </c>
      <c r="I42" s="205">
        <f>D20</f>
        <v>88</v>
      </c>
      <c r="J42" s="205">
        <f>E20</f>
        <v>89</v>
      </c>
      <c r="K42" s="205" t="str">
        <f>F20</f>
        <v>-</v>
      </c>
      <c r="L42" s="205" t="str">
        <f>H20</f>
        <v>-</v>
      </c>
      <c r="M42" s="206" t="str">
        <f>I20</f>
        <v>-</v>
      </c>
      <c r="N42" s="16"/>
    </row>
    <row r="43" spans="2:24" hidden="1">
      <c r="B43" s="16"/>
      <c r="C43" s="211" t="s">
        <v>14</v>
      </c>
      <c r="D43" s="218">
        <f t="shared" si="6"/>
        <v>75</v>
      </c>
      <c r="E43" s="217">
        <f t="shared" si="7"/>
        <v>75</v>
      </c>
      <c r="F43" s="217">
        <f t="shared" si="7"/>
        <v>75</v>
      </c>
      <c r="G43" s="217">
        <f t="shared" si="8"/>
        <v>76</v>
      </c>
      <c r="H43" s="217">
        <f t="shared" si="8"/>
        <v>76</v>
      </c>
      <c r="I43" s="217">
        <f t="shared" ref="I43:I49" si="9">D21</f>
        <v>76</v>
      </c>
      <c r="J43" s="217">
        <f t="shared" ref="J43:K43" si="10">E21</f>
        <v>76</v>
      </c>
      <c r="K43" s="217">
        <f t="shared" si="10"/>
        <v>76</v>
      </c>
      <c r="L43" s="217">
        <f t="shared" ref="L43:M43" si="11">H21</f>
        <v>76</v>
      </c>
      <c r="M43" s="219">
        <f t="shared" si="11"/>
        <v>76</v>
      </c>
      <c r="N43" s="16"/>
    </row>
    <row r="44" spans="2:24" hidden="1">
      <c r="B44" s="16"/>
      <c r="C44" s="211" t="s">
        <v>15</v>
      </c>
      <c r="D44" s="218">
        <f t="shared" si="6"/>
        <v>63</v>
      </c>
      <c r="E44" s="217">
        <f t="shared" si="7"/>
        <v>63</v>
      </c>
      <c r="F44" s="217">
        <f t="shared" si="7"/>
        <v>63</v>
      </c>
      <c r="G44" s="217">
        <f t="shared" si="8"/>
        <v>63</v>
      </c>
      <c r="H44" s="217">
        <f t="shared" si="8"/>
        <v>63</v>
      </c>
      <c r="I44" s="217">
        <f t="shared" si="9"/>
        <v>64</v>
      </c>
      <c r="J44" s="217">
        <f t="shared" ref="J44:K44" si="12">E22</f>
        <v>64</v>
      </c>
      <c r="K44" s="217">
        <f t="shared" si="12"/>
        <v>64</v>
      </c>
      <c r="L44" s="217">
        <f t="shared" ref="L44:M44" si="13">H22</f>
        <v>64</v>
      </c>
      <c r="M44" s="219">
        <f t="shared" si="13"/>
        <v>64</v>
      </c>
      <c r="N44" s="16"/>
    </row>
    <row r="45" spans="2:24" hidden="1">
      <c r="B45" s="16"/>
      <c r="C45" s="211" t="s">
        <v>16</v>
      </c>
      <c r="D45" s="218">
        <f t="shared" si="6"/>
        <v>49</v>
      </c>
      <c r="E45" s="217">
        <f t="shared" si="7"/>
        <v>49</v>
      </c>
      <c r="F45" s="217">
        <f t="shared" si="7"/>
        <v>49</v>
      </c>
      <c r="G45" s="217">
        <f t="shared" si="8"/>
        <v>50</v>
      </c>
      <c r="H45" s="217">
        <f t="shared" si="8"/>
        <v>50</v>
      </c>
      <c r="I45" s="217">
        <f t="shared" si="9"/>
        <v>50</v>
      </c>
      <c r="J45" s="217">
        <f t="shared" ref="J45:K45" si="14">E23</f>
        <v>50</v>
      </c>
      <c r="K45" s="217">
        <f t="shared" si="14"/>
        <v>50</v>
      </c>
      <c r="L45" s="217">
        <f t="shared" ref="L45:M45" si="15">H23</f>
        <v>50</v>
      </c>
      <c r="M45" s="219">
        <f t="shared" si="15"/>
        <v>51</v>
      </c>
      <c r="N45" s="16"/>
    </row>
    <row r="46" spans="2:24" hidden="1">
      <c r="B46" s="16"/>
      <c r="C46" s="211" t="s">
        <v>17</v>
      </c>
      <c r="D46" s="218">
        <f t="shared" si="6"/>
        <v>32</v>
      </c>
      <c r="E46" s="217">
        <f t="shared" si="7"/>
        <v>32</v>
      </c>
      <c r="F46" s="217">
        <f t="shared" si="7"/>
        <v>32</v>
      </c>
      <c r="G46" s="217">
        <f t="shared" si="8"/>
        <v>32</v>
      </c>
      <c r="H46" s="217">
        <f t="shared" si="8"/>
        <v>33</v>
      </c>
      <c r="I46" s="217">
        <f t="shared" si="9"/>
        <v>33</v>
      </c>
      <c r="J46" s="217">
        <f t="shared" ref="J46:K46" si="16">E24</f>
        <v>33</v>
      </c>
      <c r="K46" s="217">
        <f t="shared" si="16"/>
        <v>33</v>
      </c>
      <c r="L46" s="217">
        <f t="shared" ref="L46:M46" si="17">H24</f>
        <v>33</v>
      </c>
      <c r="M46" s="219">
        <f t="shared" si="17"/>
        <v>33</v>
      </c>
      <c r="N46" s="16"/>
      <c r="O46" s="16"/>
    </row>
    <row r="47" spans="2:24" hidden="1">
      <c r="B47" s="16"/>
      <c r="C47" s="211" t="s">
        <v>18</v>
      </c>
      <c r="D47" s="218">
        <f t="shared" si="6"/>
        <v>26</v>
      </c>
      <c r="E47" s="217">
        <f t="shared" si="7"/>
        <v>23</v>
      </c>
      <c r="F47" s="217">
        <f t="shared" si="7"/>
        <v>22</v>
      </c>
      <c r="G47" s="217">
        <f t="shared" si="8"/>
        <v>19</v>
      </c>
      <c r="H47" s="217">
        <f t="shared" si="8"/>
        <v>20</v>
      </c>
      <c r="I47" s="217">
        <f t="shared" si="9"/>
        <v>19</v>
      </c>
      <c r="J47" s="217">
        <f t="shared" ref="J47:K47" si="18">E25</f>
        <v>19</v>
      </c>
      <c r="K47" s="217">
        <f t="shared" si="18"/>
        <v>19</v>
      </c>
      <c r="L47" s="217">
        <f t="shared" ref="L47:M47" si="19">H25</f>
        <v>20</v>
      </c>
      <c r="M47" s="219">
        <f t="shared" si="19"/>
        <v>20</v>
      </c>
      <c r="N47" s="16"/>
      <c r="O47" s="16"/>
    </row>
    <row r="48" spans="2:24" hidden="1">
      <c r="B48" s="16"/>
      <c r="C48" s="211" t="s">
        <v>19</v>
      </c>
      <c r="D48" s="218" t="str">
        <f t="shared" si="6"/>
        <v>-</v>
      </c>
      <c r="E48" s="217" t="str">
        <f t="shared" si="7"/>
        <v>-</v>
      </c>
      <c r="F48" s="217" t="str">
        <f t="shared" si="7"/>
        <v>-</v>
      </c>
      <c r="G48" s="217" t="str">
        <f t="shared" si="8"/>
        <v>-</v>
      </c>
      <c r="H48" s="217">
        <f t="shared" si="8"/>
        <v>18</v>
      </c>
      <c r="I48" s="217">
        <f t="shared" si="9"/>
        <v>16</v>
      </c>
      <c r="J48" s="217">
        <f t="shared" ref="J48:K48" si="20">E26</f>
        <v>15</v>
      </c>
      <c r="K48" s="217">
        <f t="shared" si="20"/>
        <v>14</v>
      </c>
      <c r="L48" s="217">
        <f t="shared" ref="L48:M48" si="21">H26</f>
        <v>12</v>
      </c>
      <c r="M48" s="219">
        <f t="shared" si="21"/>
        <v>13</v>
      </c>
      <c r="N48" s="16"/>
      <c r="O48" s="16"/>
    </row>
    <row r="49" spans="2:17" ht="17.5" hidden="1" thickBot="1">
      <c r="B49" s="16"/>
      <c r="C49" s="212" t="s">
        <v>20</v>
      </c>
      <c r="D49" s="220" t="str">
        <f t="shared" si="6"/>
        <v>-</v>
      </c>
      <c r="E49" s="207" t="str">
        <f t="shared" si="7"/>
        <v>-</v>
      </c>
      <c r="F49" s="207" t="str">
        <f t="shared" si="7"/>
        <v>-</v>
      </c>
      <c r="G49" s="207" t="str">
        <f t="shared" si="8"/>
        <v>-</v>
      </c>
      <c r="H49" s="207" t="str">
        <f t="shared" si="8"/>
        <v>-</v>
      </c>
      <c r="I49" s="207" t="str">
        <f t="shared" si="9"/>
        <v>-</v>
      </c>
      <c r="J49" s="207" t="str">
        <f>E27</f>
        <v>-</v>
      </c>
      <c r="K49" s="207" t="str">
        <f>F27</f>
        <v>-</v>
      </c>
      <c r="L49" s="207" t="str">
        <f t="shared" ref="L49:M49" si="22">H27</f>
        <v>-</v>
      </c>
      <c r="M49" s="208">
        <f t="shared" si="22"/>
        <v>11</v>
      </c>
      <c r="N49" s="16"/>
      <c r="O49" s="16"/>
    </row>
    <row r="50" spans="2:17">
      <c r="B50" s="16"/>
      <c r="C50" s="176"/>
      <c r="D50" s="176"/>
      <c r="E50" s="176"/>
      <c r="F50" s="17"/>
      <c r="G50" s="17"/>
      <c r="H50" s="17"/>
      <c r="I50" s="17"/>
      <c r="J50" s="17"/>
      <c r="K50" s="17"/>
      <c r="L50" s="17"/>
      <c r="M50" s="17"/>
      <c r="N50" s="16"/>
      <c r="O50" s="16"/>
      <c r="P50" s="16"/>
      <c r="Q50" s="16"/>
    </row>
    <row r="51" spans="2:17">
      <c r="B51" s="16"/>
      <c r="C51" s="176"/>
      <c r="D51" s="176"/>
      <c r="E51" s="176"/>
      <c r="F51" s="17"/>
      <c r="G51" s="17"/>
      <c r="H51" s="17"/>
      <c r="I51" s="17"/>
      <c r="J51" s="17"/>
      <c r="K51" s="17"/>
      <c r="L51" s="17"/>
      <c r="M51" s="17"/>
      <c r="N51" s="16"/>
      <c r="O51" s="16"/>
      <c r="P51" s="16"/>
      <c r="Q51" s="16"/>
    </row>
    <row r="52" spans="2:17">
      <c r="B52" s="16"/>
      <c r="C52" s="176"/>
      <c r="D52" s="176"/>
      <c r="E52" s="176"/>
      <c r="F52" s="17"/>
      <c r="G52" s="17"/>
      <c r="H52" s="17"/>
      <c r="I52" s="17"/>
      <c r="J52" s="17"/>
      <c r="K52" s="17"/>
      <c r="L52" s="17"/>
      <c r="M52" s="17"/>
      <c r="N52" s="16"/>
      <c r="O52" s="16"/>
      <c r="P52" s="16"/>
      <c r="Q52" s="16"/>
    </row>
    <row r="53" spans="2:17">
      <c r="B53" s="16"/>
      <c r="C53" s="176"/>
      <c r="D53" s="176"/>
      <c r="E53" s="176"/>
      <c r="F53" s="17"/>
      <c r="G53" s="17"/>
      <c r="H53" s="17"/>
      <c r="I53" s="17"/>
      <c r="J53" s="17"/>
      <c r="K53" s="17"/>
      <c r="L53" s="17"/>
      <c r="M53" s="17"/>
      <c r="N53" s="16"/>
      <c r="O53" s="16"/>
      <c r="P53" s="16"/>
      <c r="Q53" s="16"/>
    </row>
    <row r="54" spans="2:17">
      <c r="B54" s="16"/>
      <c r="C54" s="176"/>
      <c r="D54" s="176"/>
      <c r="E54" s="176"/>
      <c r="F54" s="17"/>
      <c r="G54" s="17"/>
      <c r="H54" s="17"/>
      <c r="I54" s="17"/>
      <c r="J54" s="17"/>
      <c r="K54" s="17"/>
      <c r="L54" s="17"/>
      <c r="M54" s="17"/>
      <c r="N54" s="16"/>
      <c r="O54" s="16"/>
      <c r="P54" s="16"/>
      <c r="Q54" s="16"/>
    </row>
    <row r="55" spans="2:17">
      <c r="B55" s="16"/>
      <c r="C55" s="176"/>
      <c r="D55" s="176"/>
      <c r="E55" s="176"/>
      <c r="F55" s="17"/>
      <c r="G55" s="17"/>
      <c r="H55" s="17"/>
      <c r="I55" s="17"/>
      <c r="J55" s="17"/>
      <c r="K55" s="17"/>
      <c r="L55" s="17"/>
      <c r="M55" s="17"/>
      <c r="N55" s="16"/>
      <c r="O55" s="16"/>
      <c r="P55" s="16"/>
      <c r="Q55" s="16"/>
    </row>
    <row r="56" spans="2:17">
      <c r="B56" s="16"/>
      <c r="C56" s="176"/>
      <c r="D56" s="176"/>
      <c r="E56" s="176"/>
      <c r="F56" s="17"/>
      <c r="G56" s="17"/>
      <c r="H56" s="17"/>
      <c r="I56" s="17"/>
      <c r="J56" s="17"/>
      <c r="K56" s="17"/>
      <c r="L56" s="17"/>
      <c r="M56" s="17"/>
      <c r="N56" s="16"/>
      <c r="O56" s="16"/>
      <c r="P56" s="16"/>
      <c r="Q56" s="16"/>
    </row>
    <row r="57" spans="2:17">
      <c r="B57" s="16"/>
      <c r="C57" s="176"/>
      <c r="D57" s="176"/>
      <c r="E57" s="176"/>
      <c r="F57" s="17"/>
      <c r="G57" s="17"/>
      <c r="H57" s="17"/>
      <c r="I57" s="17"/>
      <c r="J57" s="17"/>
      <c r="K57" s="17"/>
      <c r="L57" s="17"/>
      <c r="M57" s="17"/>
      <c r="N57" s="16"/>
      <c r="O57" s="16"/>
      <c r="P57" s="16"/>
      <c r="Q57" s="16"/>
    </row>
    <row r="58" spans="2:17">
      <c r="B58" s="16"/>
      <c r="C58" s="176"/>
      <c r="D58" s="176"/>
      <c r="E58" s="176"/>
      <c r="F58" s="17"/>
      <c r="G58" s="17"/>
      <c r="H58" s="17"/>
      <c r="I58" s="17"/>
      <c r="J58" s="17"/>
      <c r="K58" s="17"/>
      <c r="L58" s="17"/>
      <c r="M58" s="17"/>
      <c r="N58" s="16"/>
      <c r="O58" s="16"/>
      <c r="P58" s="16"/>
      <c r="Q58" s="16"/>
    </row>
    <row r="59" spans="2:17">
      <c r="B59" s="16"/>
      <c r="C59" s="176"/>
      <c r="D59" s="176"/>
      <c r="E59" s="176"/>
      <c r="F59" s="17"/>
      <c r="G59" s="17"/>
      <c r="H59" s="17"/>
      <c r="I59" s="17"/>
      <c r="J59" s="17"/>
      <c r="K59" s="17"/>
      <c r="L59" s="17"/>
      <c r="M59" s="17"/>
      <c r="N59" s="16"/>
      <c r="O59" s="16"/>
      <c r="P59" s="16"/>
      <c r="Q59" s="16"/>
    </row>
    <row r="60" spans="2:17">
      <c r="B60" s="16"/>
      <c r="C60" s="176"/>
      <c r="D60" s="176"/>
      <c r="E60" s="176"/>
      <c r="F60" s="17"/>
      <c r="G60" s="17"/>
      <c r="H60" s="17"/>
      <c r="I60" s="17"/>
      <c r="J60" s="17"/>
      <c r="K60" s="17"/>
      <c r="L60" s="17"/>
      <c r="M60" s="17"/>
      <c r="N60" s="16"/>
      <c r="O60" s="16"/>
      <c r="P60" s="16"/>
      <c r="Q60" s="16"/>
    </row>
    <row r="61" spans="2:17">
      <c r="B61" s="16"/>
      <c r="C61" s="176"/>
      <c r="D61" s="176"/>
      <c r="E61" s="176"/>
      <c r="F61" s="17"/>
      <c r="G61" s="17"/>
      <c r="H61" s="17"/>
      <c r="I61" s="17"/>
      <c r="J61" s="17"/>
      <c r="K61" s="17"/>
      <c r="L61" s="17"/>
      <c r="M61" s="17"/>
      <c r="N61" s="16"/>
      <c r="O61" s="16"/>
      <c r="P61" s="16"/>
      <c r="Q61" s="16"/>
    </row>
    <row r="62" spans="2:17">
      <c r="B62" s="16"/>
      <c r="C62" s="176"/>
      <c r="D62" s="176"/>
      <c r="E62" s="176"/>
      <c r="F62" s="17"/>
      <c r="G62" s="17"/>
      <c r="H62" s="17"/>
      <c r="I62" s="17"/>
      <c r="J62" s="17"/>
      <c r="K62" s="17"/>
      <c r="L62" s="17"/>
      <c r="M62" s="17"/>
      <c r="N62" s="16"/>
      <c r="O62" s="16"/>
      <c r="P62" s="16"/>
      <c r="Q62" s="16"/>
    </row>
    <row r="63" spans="2:17">
      <c r="B63" s="16"/>
      <c r="C63" s="176"/>
      <c r="D63" s="176"/>
      <c r="E63" s="176"/>
      <c r="F63" s="17"/>
      <c r="G63" s="17"/>
      <c r="H63" s="17"/>
      <c r="I63" s="17"/>
      <c r="J63" s="17"/>
      <c r="K63" s="17"/>
      <c r="L63" s="17"/>
      <c r="M63" s="17"/>
      <c r="N63" s="16"/>
      <c r="O63" s="16"/>
      <c r="P63" s="16"/>
      <c r="Q63" s="16"/>
    </row>
    <row r="64" spans="2:17">
      <c r="B64" s="16"/>
      <c r="C64" s="176"/>
      <c r="D64" s="176"/>
      <c r="E64" s="176"/>
      <c r="F64" s="17"/>
      <c r="G64" s="17"/>
      <c r="H64" s="17"/>
      <c r="I64" s="17"/>
      <c r="J64" s="17"/>
      <c r="K64" s="17"/>
      <c r="L64" s="17"/>
      <c r="M64" s="17"/>
      <c r="N64" s="16"/>
      <c r="O64" s="16"/>
      <c r="P64" s="16"/>
      <c r="Q64" s="16"/>
    </row>
    <row r="65" spans="2:17">
      <c r="B65" s="16"/>
      <c r="C65" s="176"/>
      <c r="D65" s="176"/>
      <c r="E65" s="176"/>
      <c r="F65" s="17"/>
      <c r="G65" s="17"/>
      <c r="H65" s="17"/>
      <c r="I65" s="17"/>
      <c r="J65" s="17"/>
      <c r="K65" s="17"/>
      <c r="L65" s="17"/>
      <c r="M65" s="17"/>
      <c r="N65" s="16"/>
      <c r="O65" s="16"/>
      <c r="P65" s="16"/>
      <c r="Q65" s="16"/>
    </row>
    <row r="66" spans="2:17">
      <c r="B66" s="16"/>
      <c r="C66" s="176"/>
      <c r="D66" s="176"/>
      <c r="E66" s="176"/>
      <c r="F66" s="17"/>
      <c r="G66" s="17"/>
      <c r="H66" s="17"/>
      <c r="I66" s="17"/>
      <c r="J66" s="17"/>
      <c r="K66" s="17"/>
      <c r="L66" s="17"/>
      <c r="M66" s="17"/>
      <c r="N66" s="16"/>
      <c r="O66" s="16"/>
      <c r="P66" s="16"/>
      <c r="Q66" s="16"/>
    </row>
    <row r="67" spans="2:17">
      <c r="B67" s="16"/>
      <c r="C67" s="176"/>
      <c r="D67" s="176"/>
      <c r="E67" s="176"/>
      <c r="F67" s="17"/>
      <c r="G67" s="17"/>
      <c r="H67" s="17"/>
      <c r="I67" s="17"/>
      <c r="J67" s="17"/>
      <c r="K67" s="17"/>
      <c r="L67" s="17"/>
      <c r="M67" s="17"/>
      <c r="N67" s="16"/>
      <c r="O67" s="16"/>
      <c r="P67" s="16"/>
      <c r="Q67" s="16"/>
    </row>
    <row r="68" spans="2:17">
      <c r="B68" s="16"/>
      <c r="C68" s="176"/>
      <c r="D68" s="176"/>
      <c r="E68" s="176"/>
      <c r="F68" s="17"/>
      <c r="G68" s="17"/>
      <c r="H68" s="17"/>
      <c r="I68" s="17"/>
      <c r="J68" s="17"/>
      <c r="K68" s="17"/>
      <c r="L68" s="17"/>
      <c r="M68" s="17"/>
      <c r="N68" s="16"/>
      <c r="O68" s="16"/>
      <c r="P68" s="16"/>
      <c r="Q68" s="16"/>
    </row>
    <row r="69" spans="2:17">
      <c r="B69" s="16"/>
      <c r="C69" s="176"/>
      <c r="D69" s="176"/>
      <c r="E69" s="176"/>
      <c r="F69" s="17"/>
      <c r="G69" s="17"/>
      <c r="H69" s="17"/>
      <c r="I69" s="17"/>
      <c r="J69" s="17"/>
      <c r="K69" s="17"/>
      <c r="L69" s="17"/>
      <c r="M69" s="17"/>
      <c r="N69" s="16"/>
      <c r="O69" s="16"/>
      <c r="P69" s="16"/>
      <c r="Q69" s="16"/>
    </row>
    <row r="70" spans="2:17">
      <c r="B70" s="16"/>
      <c r="C70" s="176"/>
      <c r="D70" s="176"/>
      <c r="E70" s="176"/>
      <c r="F70" s="17"/>
      <c r="G70" s="17"/>
      <c r="H70" s="17"/>
      <c r="I70" s="17"/>
      <c r="J70" s="17"/>
      <c r="K70" s="17"/>
      <c r="L70" s="17"/>
      <c r="M70" s="17"/>
      <c r="N70" s="16"/>
      <c r="O70" s="16"/>
      <c r="P70" s="16"/>
      <c r="Q70" s="16"/>
    </row>
    <row r="71" spans="2:17">
      <c r="B71" s="16"/>
      <c r="C71" s="176"/>
      <c r="D71" s="176"/>
      <c r="E71" s="176"/>
      <c r="F71" s="17"/>
      <c r="G71" s="17"/>
      <c r="H71" s="17"/>
      <c r="I71" s="17"/>
      <c r="J71" s="17"/>
      <c r="K71" s="17"/>
      <c r="L71" s="17"/>
      <c r="M71" s="17"/>
      <c r="N71" s="16"/>
      <c r="O71" s="16"/>
      <c r="P71" s="16"/>
      <c r="Q71" s="16"/>
    </row>
  </sheetData>
  <mergeCells count="2">
    <mergeCell ref="D4:G4"/>
    <mergeCell ref="D5:G5"/>
  </mergeCells>
  <phoneticPr fontId="1" type="noConversion"/>
  <pageMargins left="0.7" right="0.7" top="0.75" bottom="0.75" header="0.3" footer="0.3"/>
  <pageSetup paperSize="9"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F358-6BE1-4D97-9C6E-B11CF18FE7DA}">
  <sheetPr>
    <tabColor rgb="FF00B050"/>
    <pageSetUpPr fitToPage="1"/>
  </sheetPr>
  <dimension ref="A1:K111"/>
  <sheetViews>
    <sheetView zoomScaleNormal="100" workbookViewId="0">
      <selection activeCell="I8" sqref="I8"/>
    </sheetView>
  </sheetViews>
  <sheetFormatPr defaultRowHeight="17"/>
  <cols>
    <col min="2" max="5" width="15.08203125" style="178" customWidth="1"/>
    <col min="6" max="7" width="15.08203125" style="251" hidden="1" customWidth="1"/>
    <col min="8" max="8" width="9.9140625" style="178" customWidth="1"/>
    <col min="9" max="9" width="8.6640625" customWidth="1"/>
    <col min="10" max="11" width="8.6640625" hidden="1" customWidth="1"/>
  </cols>
  <sheetData>
    <row r="1" spans="1:11" ht="17.5" thickBot="1">
      <c r="A1" s="16"/>
      <c r="B1" s="17"/>
      <c r="C1" s="17"/>
      <c r="D1" s="17"/>
      <c r="E1" s="17"/>
      <c r="F1" s="17"/>
      <c r="G1" s="17"/>
      <c r="H1" s="17"/>
      <c r="I1" s="16"/>
    </row>
    <row r="2" spans="1:11">
      <c r="A2" s="16"/>
      <c r="B2" s="97" t="s">
        <v>21</v>
      </c>
      <c r="C2" s="435" t="s">
        <v>95</v>
      </c>
      <c r="D2" s="436"/>
      <c r="E2" s="437"/>
      <c r="F2" s="17"/>
      <c r="G2" s="17"/>
      <c r="H2" s="17"/>
      <c r="I2" s="16"/>
    </row>
    <row r="3" spans="1:11" ht="17.5" thickBot="1">
      <c r="A3" s="16"/>
      <c r="B3" s="98" t="s">
        <v>8</v>
      </c>
      <c r="C3" s="398" t="s">
        <v>139</v>
      </c>
      <c r="D3" s="399"/>
      <c r="E3" s="400"/>
      <c r="F3" s="17"/>
      <c r="G3" s="17"/>
      <c r="H3" s="17"/>
      <c r="I3" s="16"/>
    </row>
    <row r="4" spans="1:11" ht="17.5" thickBot="1">
      <c r="A4" s="16"/>
      <c r="B4" s="17"/>
      <c r="C4" s="17"/>
      <c r="D4" s="17"/>
      <c r="E4" s="17"/>
      <c r="F4" s="17"/>
      <c r="G4" s="17"/>
      <c r="H4" s="17"/>
      <c r="I4" s="16"/>
    </row>
    <row r="5" spans="1:11" ht="17.5" thickBot="1">
      <c r="A5" s="16"/>
      <c r="B5" s="179" t="s">
        <v>74</v>
      </c>
      <c r="C5" s="182" t="s">
        <v>75</v>
      </c>
      <c r="D5" s="182" t="s">
        <v>76</v>
      </c>
      <c r="E5" s="182" t="s">
        <v>6</v>
      </c>
      <c r="F5" s="343" t="s">
        <v>115</v>
      </c>
      <c r="G5" s="343" t="s">
        <v>116</v>
      </c>
      <c r="H5" s="183" t="s">
        <v>78</v>
      </c>
      <c r="I5" s="16"/>
    </row>
    <row r="6" spans="1:11">
      <c r="A6" s="16"/>
      <c r="B6" s="339" t="s">
        <v>35</v>
      </c>
      <c r="C6" s="292">
        <v>74</v>
      </c>
      <c r="D6" s="169">
        <v>26</v>
      </c>
      <c r="E6" s="169">
        <v>145</v>
      </c>
      <c r="F6" s="169">
        <f>C6*'수학 표준점수 테이블'!$H$10+D6*'수학 표준점수 테이블'!$H$11+'수학 표준점수 테이블'!$H$14</f>
        <v>144.364</v>
      </c>
      <c r="G6" s="169">
        <f t="shared" ref="G6:G36" si="0">MIN(ABS(E6-0.5-F6), ABS(E6+0.5-F6))</f>
        <v>0.13599999999999568</v>
      </c>
      <c r="H6" s="170" t="s">
        <v>137</v>
      </c>
      <c r="I6" s="16"/>
      <c r="J6" t="s">
        <v>51</v>
      </c>
      <c r="K6" s="143" t="str">
        <f>J6&amp;" : "&amp;E6-0.5&amp;"≤"&amp;C6&amp;"x+"&amp;D6&amp;"y+확&lt;"&amp;E6+0.5</f>
        <v>a : 144.5≤74x+26y+확&lt;145.5</v>
      </c>
    </row>
    <row r="7" spans="1:11">
      <c r="A7" s="16"/>
      <c r="B7" s="340" t="s">
        <v>35</v>
      </c>
      <c r="C7" s="293">
        <v>74</v>
      </c>
      <c r="D7" s="144">
        <v>26</v>
      </c>
      <c r="E7" s="144">
        <v>144</v>
      </c>
      <c r="F7" s="144">
        <f>C7*'수학 표준점수 테이블'!$H$10+D7*'수학 표준점수 테이블'!$H$11+'수학 표준점수 테이블'!$H$14</f>
        <v>144.364</v>
      </c>
      <c r="G7" s="144">
        <f t="shared" si="0"/>
        <v>0.13599999999999568</v>
      </c>
      <c r="H7" s="165" t="str">
        <f t="shared" ref="H7:H70" si="1">IF(ROUND(F7,0)=E7, "진", IF(G7&lt;0.5, "재", "위"))</f>
        <v>진</v>
      </c>
      <c r="I7" s="16"/>
      <c r="J7" t="s">
        <v>52</v>
      </c>
      <c r="K7" s="143" t="str">
        <f t="shared" ref="K7:K51" si="2">J7&amp;" : "&amp;E7-0.5&amp;"≤"&amp;C7&amp;"x+"&amp;D7&amp;"y+확&lt;"&amp;E7+0.5</f>
        <v>b : 143.5≤74x+26y+확&lt;144.5</v>
      </c>
    </row>
    <row r="8" spans="1:11">
      <c r="A8" s="16"/>
      <c r="B8" s="340" t="s">
        <v>35</v>
      </c>
      <c r="C8" s="293">
        <v>74</v>
      </c>
      <c r="D8" s="144">
        <v>22</v>
      </c>
      <c r="E8" s="144">
        <v>141</v>
      </c>
      <c r="F8" s="144">
        <f>C8*'수학 표준점수 테이블'!$H$10+D8*'수학 표준점수 테이블'!$H$11+'수학 표준점수 테이블'!$H$14</f>
        <v>141.06800000000001</v>
      </c>
      <c r="G8" s="144">
        <f t="shared" si="0"/>
        <v>0.43199999999998795</v>
      </c>
      <c r="H8" s="165" t="str">
        <f t="shared" si="1"/>
        <v>진</v>
      </c>
      <c r="I8" s="16"/>
      <c r="K8" s="143"/>
    </row>
    <row r="9" spans="1:11">
      <c r="A9" s="16"/>
      <c r="B9" s="340" t="s">
        <v>35</v>
      </c>
      <c r="C9" s="293">
        <v>70</v>
      </c>
      <c r="D9" s="144">
        <v>22</v>
      </c>
      <c r="E9" s="144">
        <v>138</v>
      </c>
      <c r="F9" s="144">
        <f>C9*'수학 표준점수 테이블'!$H$10+D9*'수학 표준점수 테이블'!$H$11+'수학 표준점수 테이블'!$H$14</f>
        <v>137.828</v>
      </c>
      <c r="G9" s="144">
        <f t="shared" si="0"/>
        <v>0.32800000000000296</v>
      </c>
      <c r="H9" s="165" t="str">
        <f t="shared" si="1"/>
        <v>진</v>
      </c>
      <c r="I9" s="16"/>
      <c r="K9" s="143"/>
    </row>
    <row r="10" spans="1:11">
      <c r="A10" s="16"/>
      <c r="B10" s="340" t="s">
        <v>35</v>
      </c>
      <c r="C10" s="293">
        <v>62</v>
      </c>
      <c r="D10" s="144">
        <v>22</v>
      </c>
      <c r="E10" s="144">
        <v>131</v>
      </c>
      <c r="F10" s="144">
        <f>C10*'수학 표준점수 테이블'!$H$10+D10*'수학 표준점수 테이블'!$H$11+'수학 표준점수 테이블'!$H$14</f>
        <v>131.34800000000001</v>
      </c>
      <c r="G10" s="144">
        <f t="shared" si="0"/>
        <v>0.15199999999998681</v>
      </c>
      <c r="H10" s="165" t="str">
        <f t="shared" si="1"/>
        <v>진</v>
      </c>
      <c r="I10" s="16"/>
      <c r="K10" s="143"/>
    </row>
    <row r="11" spans="1:11">
      <c r="A11" s="16"/>
      <c r="B11" s="340" t="s">
        <v>35</v>
      </c>
      <c r="C11" s="293">
        <v>62</v>
      </c>
      <c r="D11" s="144">
        <v>18</v>
      </c>
      <c r="E11" s="144">
        <v>128</v>
      </c>
      <c r="F11" s="144">
        <f>C11*'수학 표준점수 테이블'!$H$10+D11*'수학 표준점수 테이블'!$H$11+'수학 표준점수 테이블'!$H$14</f>
        <v>128.05200000000002</v>
      </c>
      <c r="G11" s="144">
        <f t="shared" si="0"/>
        <v>0.44799999999997908</v>
      </c>
      <c r="H11" s="165" t="str">
        <f t="shared" si="1"/>
        <v>진</v>
      </c>
      <c r="I11" s="16"/>
      <c r="K11" s="143"/>
    </row>
    <row r="12" spans="1:11">
      <c r="A12" s="16"/>
      <c r="B12" s="340" t="s">
        <v>35</v>
      </c>
      <c r="C12" s="293">
        <v>62</v>
      </c>
      <c r="D12" s="144">
        <v>15</v>
      </c>
      <c r="E12" s="144">
        <v>126</v>
      </c>
      <c r="F12" s="144">
        <f>C12*'수학 표준점수 테이블'!$H$10+D12*'수학 표준점수 테이블'!$H$11+'수학 표준점수 테이블'!$H$14</f>
        <v>125.58000000000001</v>
      </c>
      <c r="G12" s="144">
        <f t="shared" si="0"/>
        <v>8.0000000000012506E-2</v>
      </c>
      <c r="H12" s="165" t="str">
        <f t="shared" si="1"/>
        <v>진</v>
      </c>
      <c r="I12" s="16"/>
      <c r="K12" s="143"/>
    </row>
    <row r="13" spans="1:11">
      <c r="A13" s="16"/>
      <c r="B13" s="340" t="s">
        <v>35</v>
      </c>
      <c r="C13" s="293">
        <v>58</v>
      </c>
      <c r="D13" s="144">
        <v>22</v>
      </c>
      <c r="E13" s="144">
        <v>128</v>
      </c>
      <c r="F13" s="144">
        <f>C13*'수학 표준점수 테이블'!$H$10+D13*'수학 표준점수 테이블'!$H$11+'수학 표준점수 테이블'!$H$14</f>
        <v>128.108</v>
      </c>
      <c r="G13" s="144">
        <f t="shared" si="0"/>
        <v>0.39199999999999591</v>
      </c>
      <c r="H13" s="165" t="str">
        <f t="shared" si="1"/>
        <v>진</v>
      </c>
      <c r="I13" s="16"/>
      <c r="K13" s="143"/>
    </row>
    <row r="14" spans="1:11">
      <c r="A14" s="16"/>
      <c r="B14" s="340" t="s">
        <v>35</v>
      </c>
      <c r="C14" s="293">
        <v>58</v>
      </c>
      <c r="D14" s="144">
        <v>18</v>
      </c>
      <c r="E14" s="144">
        <v>123</v>
      </c>
      <c r="F14" s="144">
        <f>C14*'수학 표준점수 테이블'!$H$10+D14*'수학 표준점수 테이블'!$H$11+'수학 표준점수 테이블'!$H$14</f>
        <v>124.81200000000001</v>
      </c>
      <c r="G14" s="144">
        <f t="shared" si="0"/>
        <v>1.3120000000000118</v>
      </c>
      <c r="H14" s="165" t="str">
        <f t="shared" si="1"/>
        <v>위</v>
      </c>
      <c r="I14" s="16"/>
      <c r="K14" s="143"/>
    </row>
    <row r="15" spans="1:11">
      <c r="A15" s="16"/>
      <c r="B15" s="340" t="s">
        <v>35</v>
      </c>
      <c r="C15" s="293">
        <v>55</v>
      </c>
      <c r="D15" s="144">
        <v>18</v>
      </c>
      <c r="E15" s="144">
        <v>122</v>
      </c>
      <c r="F15" s="144">
        <f>C15*'수학 표준점수 테이블'!$H$10+D15*'수학 표준점수 테이블'!$H$11+'수학 표준점수 테이블'!$H$14</f>
        <v>122.38200000000001</v>
      </c>
      <c r="G15" s="144">
        <f t="shared" si="0"/>
        <v>0.117999999999995</v>
      </c>
      <c r="H15" s="165" t="str">
        <f t="shared" si="1"/>
        <v>진</v>
      </c>
      <c r="I15" s="16"/>
      <c r="K15" s="143"/>
    </row>
    <row r="16" spans="1:11">
      <c r="A16" s="16"/>
      <c r="B16" s="340" t="s">
        <v>35</v>
      </c>
      <c r="C16" s="293">
        <v>54</v>
      </c>
      <c r="D16" s="144">
        <v>26</v>
      </c>
      <c r="E16" s="144">
        <v>128</v>
      </c>
      <c r="F16" s="144">
        <f>C16*'수학 표준점수 테이블'!$H$10+D16*'수학 표준점수 테이블'!$H$11+'수학 표준점수 테이블'!$H$14</f>
        <v>128.16399999999999</v>
      </c>
      <c r="G16" s="144">
        <f t="shared" si="0"/>
        <v>0.33600000000001273</v>
      </c>
      <c r="H16" s="165" t="str">
        <f t="shared" si="1"/>
        <v>진</v>
      </c>
      <c r="I16" s="16"/>
      <c r="K16" s="143"/>
    </row>
    <row r="17" spans="1:11">
      <c r="A17" s="16"/>
      <c r="B17" s="340" t="s">
        <v>35</v>
      </c>
      <c r="C17" s="293">
        <v>54</v>
      </c>
      <c r="D17" s="144">
        <v>18</v>
      </c>
      <c r="E17" s="144">
        <v>122</v>
      </c>
      <c r="F17" s="144">
        <f>C17*'수학 표준점수 테이블'!$H$10+D17*'수학 표준점수 테이블'!$H$11+'수학 표준점수 테이블'!$H$14</f>
        <v>121.572</v>
      </c>
      <c r="G17" s="144">
        <f t="shared" si="0"/>
        <v>7.2000000000002728E-2</v>
      </c>
      <c r="H17" s="165" t="str">
        <f t="shared" si="1"/>
        <v>진</v>
      </c>
      <c r="I17" s="16"/>
      <c r="K17" s="143"/>
    </row>
    <row r="18" spans="1:11">
      <c r="A18" s="16"/>
      <c r="B18" s="340" t="s">
        <v>35</v>
      </c>
      <c r="C18" s="293">
        <v>52</v>
      </c>
      <c r="D18" s="144">
        <v>18</v>
      </c>
      <c r="E18" s="144">
        <v>120</v>
      </c>
      <c r="F18" s="144">
        <f>C18*'수학 표준점수 테이블'!$H$10+D18*'수학 표준점수 테이블'!$H$11+'수학 표준점수 테이블'!$H$14</f>
        <v>119.952</v>
      </c>
      <c r="G18" s="144">
        <f t="shared" si="0"/>
        <v>0.45199999999999818</v>
      </c>
      <c r="H18" s="165" t="str">
        <f t="shared" si="1"/>
        <v>진</v>
      </c>
      <c r="I18" s="16"/>
      <c r="K18" s="143"/>
    </row>
    <row r="19" spans="1:11">
      <c r="A19" s="16"/>
      <c r="B19" s="340" t="s">
        <v>35</v>
      </c>
      <c r="C19" s="293">
        <v>51</v>
      </c>
      <c r="D19" s="144">
        <v>22</v>
      </c>
      <c r="E19" s="144">
        <v>125</v>
      </c>
      <c r="F19" s="144">
        <f>C19*'수학 표준점수 테이블'!$H$10+D19*'수학 표준점수 테이블'!$H$11+'수학 표준점수 테이블'!$H$14</f>
        <v>122.438</v>
      </c>
      <c r="G19" s="144">
        <f t="shared" si="0"/>
        <v>2.0619999999999976</v>
      </c>
      <c r="H19" s="165" t="str">
        <f t="shared" si="1"/>
        <v>위</v>
      </c>
      <c r="I19" s="16"/>
      <c r="K19" s="143"/>
    </row>
    <row r="20" spans="1:11">
      <c r="A20" s="16"/>
      <c r="B20" s="340" t="s">
        <v>35</v>
      </c>
      <c r="C20" s="293">
        <v>51</v>
      </c>
      <c r="D20" s="144">
        <v>15</v>
      </c>
      <c r="E20" s="144">
        <v>117</v>
      </c>
      <c r="F20" s="144">
        <f>C20*'수학 표준점수 테이블'!$H$10+D20*'수학 표준점수 테이블'!$H$11+'수학 표준점수 테이블'!$H$14</f>
        <v>116.67</v>
      </c>
      <c r="G20" s="144">
        <f t="shared" si="0"/>
        <v>0.17000000000000171</v>
      </c>
      <c r="H20" s="165" t="str">
        <f t="shared" si="1"/>
        <v>진</v>
      </c>
      <c r="I20" s="16"/>
      <c r="K20" s="143"/>
    </row>
    <row r="21" spans="1:11">
      <c r="A21" s="16"/>
      <c r="B21" s="340" t="s">
        <v>35</v>
      </c>
      <c r="C21" s="293">
        <v>50</v>
      </c>
      <c r="D21" s="144">
        <v>22</v>
      </c>
      <c r="E21" s="144">
        <v>122</v>
      </c>
      <c r="F21" s="144">
        <f>C21*'수학 표준점수 테이블'!$H$10+D21*'수학 표준점수 테이블'!$H$11+'수학 표준점수 테이블'!$H$14</f>
        <v>121.628</v>
      </c>
      <c r="G21" s="144">
        <f t="shared" si="0"/>
        <v>0.12800000000000011</v>
      </c>
      <c r="H21" s="165" t="str">
        <f t="shared" si="1"/>
        <v>진</v>
      </c>
      <c r="I21" s="16"/>
      <c r="K21" s="143"/>
    </row>
    <row r="22" spans="1:11">
      <c r="A22" s="16"/>
      <c r="B22" s="340" t="s">
        <v>35</v>
      </c>
      <c r="C22" s="293">
        <v>50</v>
      </c>
      <c r="D22" s="144">
        <v>18</v>
      </c>
      <c r="E22" s="144">
        <v>118</v>
      </c>
      <c r="F22" s="144">
        <f>C22*'수학 표준점수 테이블'!$H$10+D22*'수학 표준점수 테이블'!$H$11+'수학 표준점수 테이블'!$H$14</f>
        <v>118.33199999999999</v>
      </c>
      <c r="G22" s="144">
        <f t="shared" si="0"/>
        <v>0.16800000000000637</v>
      </c>
      <c r="H22" s="165" t="str">
        <f t="shared" ref="H22:H36" si="3">IF(ROUND(F22,0)=E22, "진", IF(G22&lt;0.5, "재", "위"))</f>
        <v>진</v>
      </c>
      <c r="I22" s="16"/>
      <c r="K22" s="143"/>
    </row>
    <row r="23" spans="1:11">
      <c r="A23" s="16"/>
      <c r="B23" s="340" t="s">
        <v>35</v>
      </c>
      <c r="C23" s="293">
        <v>50</v>
      </c>
      <c r="D23" s="144">
        <v>15</v>
      </c>
      <c r="E23" s="144">
        <v>116</v>
      </c>
      <c r="F23" s="144">
        <f>C23*'수학 표준점수 테이블'!$H$10+D23*'수학 표준점수 테이블'!$H$11+'수학 표준점수 테이블'!$H$14</f>
        <v>115.86</v>
      </c>
      <c r="G23" s="144">
        <f t="shared" si="0"/>
        <v>0.35999999999999943</v>
      </c>
      <c r="H23" s="165" t="str">
        <f t="shared" si="3"/>
        <v>진</v>
      </c>
      <c r="I23" s="16"/>
      <c r="K23" s="143"/>
    </row>
    <row r="24" spans="1:11">
      <c r="A24" s="16"/>
      <c r="B24" s="340" t="s">
        <v>35</v>
      </c>
      <c r="C24" s="293">
        <v>48</v>
      </c>
      <c r="D24" s="144">
        <v>14</v>
      </c>
      <c r="E24" s="144">
        <v>112</v>
      </c>
      <c r="F24" s="144">
        <f>C24*'수학 표준점수 테이블'!$H$10+D24*'수학 표준점수 테이블'!$H$11+'수학 표준점수 테이블'!$H$14</f>
        <v>113.416</v>
      </c>
      <c r="G24" s="144">
        <f t="shared" si="0"/>
        <v>0.91599999999999682</v>
      </c>
      <c r="H24" s="165" t="str">
        <f t="shared" si="3"/>
        <v>위</v>
      </c>
      <c r="I24" s="16"/>
      <c r="K24" s="143"/>
    </row>
    <row r="25" spans="1:11">
      <c r="A25" s="16"/>
      <c r="B25" s="340" t="s">
        <v>35</v>
      </c>
      <c r="C25" s="293">
        <v>46</v>
      </c>
      <c r="D25" s="144">
        <v>14</v>
      </c>
      <c r="E25" s="144">
        <v>112</v>
      </c>
      <c r="F25" s="144">
        <f>C25*'수학 표준점수 테이블'!$H$10+D25*'수학 표준점수 테이블'!$H$11+'수학 표준점수 테이블'!$H$14</f>
        <v>111.79600000000001</v>
      </c>
      <c r="G25" s="144">
        <f t="shared" si="0"/>
        <v>0.29600000000000648</v>
      </c>
      <c r="H25" s="165" t="str">
        <f t="shared" si="3"/>
        <v>진</v>
      </c>
      <c r="I25" s="16"/>
      <c r="K25" s="143"/>
    </row>
    <row r="26" spans="1:11">
      <c r="A26" s="16"/>
      <c r="B26" s="340" t="s">
        <v>35</v>
      </c>
      <c r="C26" s="293">
        <v>42</v>
      </c>
      <c r="D26" s="144">
        <v>22</v>
      </c>
      <c r="E26" s="144">
        <v>115</v>
      </c>
      <c r="F26" s="144">
        <f>C26*'수학 표준점수 테이블'!$H$10+D26*'수학 표준점수 테이블'!$H$11+'수학 표준점수 테이블'!$H$14</f>
        <v>115.148</v>
      </c>
      <c r="G26" s="144">
        <f t="shared" si="0"/>
        <v>0.35200000000000387</v>
      </c>
      <c r="H26" s="165" t="str">
        <f t="shared" si="3"/>
        <v>진</v>
      </c>
      <c r="I26" s="16"/>
      <c r="K26" s="143"/>
    </row>
    <row r="27" spans="1:11">
      <c r="A27" s="16"/>
      <c r="B27" s="340" t="s">
        <v>35</v>
      </c>
      <c r="C27" s="293">
        <v>41</v>
      </c>
      <c r="D27" s="144">
        <v>11</v>
      </c>
      <c r="E27" s="144">
        <v>109</v>
      </c>
      <c r="F27" s="144">
        <f>C27*'수학 표준점수 테이블'!$H$10+D27*'수학 표준점수 테이블'!$H$11+'수학 표준점수 테이블'!$H$14</f>
        <v>105.274</v>
      </c>
      <c r="G27" s="144">
        <f t="shared" si="0"/>
        <v>3.2259999999999991</v>
      </c>
      <c r="H27" s="165" t="str">
        <f t="shared" si="3"/>
        <v>위</v>
      </c>
      <c r="I27" s="16"/>
      <c r="K27" s="143"/>
    </row>
    <row r="28" spans="1:11">
      <c r="A28" s="16"/>
      <c r="B28" s="340" t="s">
        <v>35</v>
      </c>
      <c r="C28" s="293">
        <v>40</v>
      </c>
      <c r="D28" s="144">
        <v>14</v>
      </c>
      <c r="E28" s="144">
        <v>107</v>
      </c>
      <c r="F28" s="144">
        <f>C28*'수학 표준점수 테이블'!$H$10+D28*'수학 표준점수 테이블'!$H$11+'수학 표준점수 테이블'!$H$14</f>
        <v>106.93600000000001</v>
      </c>
      <c r="G28" s="144">
        <f t="shared" si="0"/>
        <v>0.43600000000000705</v>
      </c>
      <c r="H28" s="165" t="str">
        <f t="shared" si="3"/>
        <v>진</v>
      </c>
      <c r="I28" s="16"/>
      <c r="K28" s="143"/>
    </row>
    <row r="29" spans="1:11">
      <c r="A29" s="16"/>
      <c r="B29" s="340" t="s">
        <v>35</v>
      </c>
      <c r="C29" s="293">
        <v>39</v>
      </c>
      <c r="D29" s="144">
        <v>18</v>
      </c>
      <c r="E29" s="144">
        <v>109</v>
      </c>
      <c r="F29" s="144">
        <f>C29*'수학 표준점수 테이블'!$H$10+D29*'수학 표준점수 테이블'!$H$11+'수학 표준점수 테이블'!$H$14</f>
        <v>109.422</v>
      </c>
      <c r="G29" s="144">
        <f t="shared" si="0"/>
        <v>7.8000000000002956E-2</v>
      </c>
      <c r="H29" s="165" t="str">
        <f t="shared" si="3"/>
        <v>진</v>
      </c>
      <c r="I29" s="16"/>
      <c r="J29" t="s">
        <v>53</v>
      </c>
      <c r="K29" s="143" t="str">
        <f t="shared" ref="K29:K37" si="4">J29&amp;" : "&amp;E28-0.5&amp;"≤"&amp;C28&amp;"x+"&amp;D28&amp;"y+확&lt;"&amp;E28+0.5</f>
        <v>c : 106.5≤40x+14y+확&lt;107.5</v>
      </c>
    </row>
    <row r="30" spans="1:11">
      <c r="A30" s="16"/>
      <c r="B30" s="340" t="s">
        <v>35</v>
      </c>
      <c r="C30" s="293">
        <v>37</v>
      </c>
      <c r="D30" s="144">
        <v>18</v>
      </c>
      <c r="E30" s="144">
        <v>110</v>
      </c>
      <c r="F30" s="144">
        <f>C30*'수학 표준점수 테이블'!$H$10+D30*'수학 표준점수 테이블'!$H$11+'수학 표준점수 테이블'!$H$14</f>
        <v>107.80199999999999</v>
      </c>
      <c r="G30" s="144">
        <f t="shared" si="0"/>
        <v>1.6980000000000075</v>
      </c>
      <c r="H30" s="165" t="str">
        <f t="shared" si="3"/>
        <v>위</v>
      </c>
      <c r="I30" s="16"/>
      <c r="J30" t="s">
        <v>54</v>
      </c>
      <c r="K30" s="143" t="str">
        <f t="shared" si="4"/>
        <v>d : 108.5≤39x+18y+확&lt;109.5</v>
      </c>
    </row>
    <row r="31" spans="1:11">
      <c r="A31" s="16"/>
      <c r="B31" s="340" t="s">
        <v>35</v>
      </c>
      <c r="C31" s="293">
        <v>37</v>
      </c>
      <c r="D31" s="144">
        <v>18</v>
      </c>
      <c r="E31" s="144">
        <v>105</v>
      </c>
      <c r="F31" s="144">
        <f>C31*'수학 표준점수 테이블'!$H$10+D31*'수학 표준점수 테이블'!$H$11+'수학 표준점수 테이블'!$H$14</f>
        <v>107.80199999999999</v>
      </c>
      <c r="G31" s="144">
        <f t="shared" si="0"/>
        <v>2.3019999999999925</v>
      </c>
      <c r="H31" s="165" t="str">
        <f t="shared" si="3"/>
        <v>위</v>
      </c>
      <c r="I31" s="16"/>
      <c r="J31" t="s">
        <v>55</v>
      </c>
      <c r="K31" s="143" t="str">
        <f t="shared" si="4"/>
        <v>e : 109.5≤37x+18y+확&lt;110.5</v>
      </c>
    </row>
    <row r="32" spans="1:11">
      <c r="A32" s="16"/>
      <c r="B32" s="340" t="s">
        <v>35</v>
      </c>
      <c r="C32" s="293">
        <v>36</v>
      </c>
      <c r="D32" s="144">
        <v>8</v>
      </c>
      <c r="E32" s="144">
        <v>99</v>
      </c>
      <c r="F32" s="144">
        <f>C32*'수학 표준점수 테이블'!$H$10+D32*'수학 표준점수 테이블'!$H$11+'수학 표준점수 테이블'!$H$14</f>
        <v>98.75200000000001</v>
      </c>
      <c r="G32" s="144">
        <f t="shared" si="0"/>
        <v>0.25200000000000955</v>
      </c>
      <c r="H32" s="165" t="str">
        <f t="shared" si="3"/>
        <v>진</v>
      </c>
      <c r="I32" s="16"/>
      <c r="J32" t="s">
        <v>56</v>
      </c>
      <c r="K32" s="143" t="str">
        <f t="shared" si="4"/>
        <v>f : 104.5≤37x+18y+확&lt;105.5</v>
      </c>
    </row>
    <row r="33" spans="1:11">
      <c r="A33" s="16"/>
      <c r="B33" s="340" t="s">
        <v>35</v>
      </c>
      <c r="C33" s="293">
        <v>32</v>
      </c>
      <c r="D33" s="144">
        <v>12</v>
      </c>
      <c r="E33" s="144">
        <v>99</v>
      </c>
      <c r="F33" s="144">
        <f>C33*'수학 표준점수 테이블'!$H$10+D33*'수학 표준점수 테이블'!$H$11+'수학 표준점수 테이블'!$H$14</f>
        <v>98.807999999999993</v>
      </c>
      <c r="G33" s="144">
        <f t="shared" si="0"/>
        <v>0.30799999999999272</v>
      </c>
      <c r="H33" s="165" t="str">
        <f t="shared" si="3"/>
        <v>진</v>
      </c>
      <c r="I33" s="16"/>
      <c r="J33" t="s">
        <v>57</v>
      </c>
      <c r="K33" s="143" t="str">
        <f t="shared" si="4"/>
        <v>g : 98.5≤36x+8y+확&lt;99.5</v>
      </c>
    </row>
    <row r="34" spans="1:11">
      <c r="A34" s="16"/>
      <c r="B34" s="340" t="s">
        <v>79</v>
      </c>
      <c r="C34" s="293">
        <v>31</v>
      </c>
      <c r="D34" s="144">
        <v>5</v>
      </c>
      <c r="E34" s="144">
        <v>92</v>
      </c>
      <c r="F34" s="144">
        <f>C34*'수학 표준점수 테이블'!$H$10+D34*'수학 표준점수 테이블'!$H$11+'수학 표준점수 테이블'!$H$14</f>
        <v>92.23</v>
      </c>
      <c r="G34" s="144">
        <f t="shared" si="0"/>
        <v>0.26999999999999602</v>
      </c>
      <c r="H34" s="165" t="str">
        <f t="shared" si="3"/>
        <v>진</v>
      </c>
      <c r="I34" s="16"/>
      <c r="J34" t="s">
        <v>99</v>
      </c>
      <c r="K34" s="143" t="str">
        <f t="shared" si="4"/>
        <v>h : 98.5≤32x+12y+확&lt;99.5</v>
      </c>
    </row>
    <row r="35" spans="1:11">
      <c r="A35" s="16"/>
      <c r="B35" s="340" t="s">
        <v>35</v>
      </c>
      <c r="C35" s="293">
        <v>21</v>
      </c>
      <c r="D35" s="144">
        <v>9</v>
      </c>
      <c r="E35" s="144">
        <v>87</v>
      </c>
      <c r="F35" s="144">
        <f>C35*'수학 표준점수 테이블'!$H$10+D35*'수학 표준점수 테이블'!$H$11+'수학 표준점수 테이블'!$H$14</f>
        <v>87.426000000000002</v>
      </c>
      <c r="G35" s="144">
        <f t="shared" si="0"/>
        <v>7.3999999999998067E-2</v>
      </c>
      <c r="H35" s="165" t="str">
        <f t="shared" si="3"/>
        <v>진</v>
      </c>
      <c r="I35" s="16"/>
      <c r="J35" t="s">
        <v>59</v>
      </c>
      <c r="K35" s="143" t="str">
        <f t="shared" si="4"/>
        <v>i : 91.5≤31x+5y+확&lt;92.5</v>
      </c>
    </row>
    <row r="36" spans="1:11" ht="17.5" customHeight="1" thickBot="1">
      <c r="A36" s="16"/>
      <c r="B36" s="340" t="s">
        <v>35</v>
      </c>
      <c r="C36" s="293">
        <v>54</v>
      </c>
      <c r="D36" s="144">
        <v>14</v>
      </c>
      <c r="E36" s="144">
        <v>118</v>
      </c>
      <c r="F36" s="144">
        <f>C36*'수학 표준점수 테이블'!$H$10+D36*'수학 표준점수 테이블'!$H$11+'수학 표준점수 테이블'!$H$14</f>
        <v>118.27600000000001</v>
      </c>
      <c r="G36" s="144">
        <f t="shared" si="0"/>
        <v>0.22399999999998954</v>
      </c>
      <c r="H36" s="165" t="str">
        <f t="shared" si="3"/>
        <v>진</v>
      </c>
      <c r="I36" s="16"/>
      <c r="J36" t="s">
        <v>60</v>
      </c>
      <c r="K36" s="143" t="str">
        <f t="shared" si="4"/>
        <v>j : 86.5≤21x+9y+확&lt;87.5</v>
      </c>
    </row>
    <row r="37" spans="1:11" hidden="1">
      <c r="A37" s="16"/>
      <c r="B37" s="340" t="s">
        <v>35</v>
      </c>
      <c r="C37" s="246"/>
      <c r="D37" s="242"/>
      <c r="E37" s="242"/>
      <c r="F37" s="242"/>
      <c r="G37" s="242"/>
      <c r="H37" s="266"/>
      <c r="I37" s="16"/>
      <c r="J37" t="s">
        <v>61</v>
      </c>
      <c r="K37" s="143" t="str">
        <f t="shared" si="4"/>
        <v>k : 117.5≤54x+14y+확&lt;118.5</v>
      </c>
    </row>
    <row r="38" spans="1:11" hidden="1">
      <c r="A38" s="16"/>
      <c r="B38" s="340" t="s">
        <v>35</v>
      </c>
      <c r="C38" s="342"/>
      <c r="D38" s="166"/>
      <c r="E38" s="166"/>
      <c r="F38" s="285">
        <f>C38*'수학 표준점수 테이블'!$H$10+D38*'수학 표준점수 테이블'!$H$11+'수학 표준점수 테이블'!$H$14</f>
        <v>63</v>
      </c>
      <c r="G38" s="285">
        <f t="shared" ref="G38:G69" si="5">MIN(ABS(E38-0.5-F38), ABS(E38+0.5-F38))</f>
        <v>62.5</v>
      </c>
      <c r="H38" s="167" t="str">
        <f t="shared" si="1"/>
        <v>위</v>
      </c>
      <c r="I38" s="16"/>
      <c r="J38" t="s">
        <v>62</v>
      </c>
      <c r="K38" s="143" t="str">
        <f t="shared" si="2"/>
        <v>l : -0.5≤x+y+확&lt;0.5</v>
      </c>
    </row>
    <row r="39" spans="1:11" hidden="1">
      <c r="A39" s="16"/>
      <c r="B39" s="340" t="s">
        <v>35</v>
      </c>
      <c r="C39" s="293"/>
      <c r="D39" s="144"/>
      <c r="E39" s="144"/>
      <c r="F39" s="285">
        <f>C39*'수학 표준점수 테이블'!$H$10+D39*'수학 표준점수 테이블'!$H$11+'수학 표준점수 테이블'!$H$14</f>
        <v>63</v>
      </c>
      <c r="G39" s="285">
        <f t="shared" si="5"/>
        <v>62.5</v>
      </c>
      <c r="H39" s="165" t="str">
        <f t="shared" si="1"/>
        <v>위</v>
      </c>
      <c r="I39" s="16"/>
      <c r="J39" t="s">
        <v>63</v>
      </c>
      <c r="K39" s="143" t="str">
        <f t="shared" si="2"/>
        <v>m : -0.5≤x+y+확&lt;0.5</v>
      </c>
    </row>
    <row r="40" spans="1:11" ht="17" hidden="1" customHeight="1">
      <c r="A40" s="16"/>
      <c r="B40" s="340" t="s">
        <v>35</v>
      </c>
      <c r="C40" s="293"/>
      <c r="D40" s="144"/>
      <c r="E40" s="144"/>
      <c r="F40" s="285">
        <f>C40*'수학 표준점수 테이블'!$H$10+D40*'수학 표준점수 테이블'!$H$11+'수학 표준점수 테이블'!$H$14</f>
        <v>63</v>
      </c>
      <c r="G40" s="285">
        <f t="shared" si="5"/>
        <v>62.5</v>
      </c>
      <c r="H40" s="165" t="str">
        <f t="shared" si="1"/>
        <v>위</v>
      </c>
      <c r="I40" s="16"/>
      <c r="J40" t="s">
        <v>64</v>
      </c>
      <c r="K40" s="143" t="str">
        <f t="shared" si="2"/>
        <v>n : -0.5≤x+y+확&lt;0.5</v>
      </c>
    </row>
    <row r="41" spans="1:11" hidden="1">
      <c r="A41" s="16"/>
      <c r="B41" s="340" t="s">
        <v>35</v>
      </c>
      <c r="C41" s="293"/>
      <c r="D41" s="144"/>
      <c r="E41" s="144"/>
      <c r="F41" s="285">
        <f>C41*'수학 표준점수 테이블'!$H$10+D41*'수학 표준점수 테이블'!$H$11+'수학 표준점수 테이블'!$H$14</f>
        <v>63</v>
      </c>
      <c r="G41" s="285">
        <f t="shared" si="5"/>
        <v>62.5</v>
      </c>
      <c r="H41" s="165" t="str">
        <f t="shared" si="1"/>
        <v>위</v>
      </c>
      <c r="I41" s="16"/>
      <c r="J41" t="s">
        <v>65</v>
      </c>
      <c r="K41" s="143" t="str">
        <f t="shared" si="2"/>
        <v>o : -0.5≤x+y+확&lt;0.5</v>
      </c>
    </row>
    <row r="42" spans="1:11" hidden="1">
      <c r="A42" s="16"/>
      <c r="B42" s="340" t="s">
        <v>35</v>
      </c>
      <c r="C42" s="293"/>
      <c r="D42" s="144"/>
      <c r="E42" s="144"/>
      <c r="F42" s="285">
        <f>C42*'수학 표준점수 테이블'!$H$10+D42*'수학 표준점수 테이블'!$H$11+'수학 표준점수 테이블'!$H$14</f>
        <v>63</v>
      </c>
      <c r="G42" s="285">
        <f t="shared" si="5"/>
        <v>62.5</v>
      </c>
      <c r="H42" s="165" t="str">
        <f t="shared" si="1"/>
        <v>위</v>
      </c>
      <c r="I42" s="16"/>
      <c r="J42" t="s">
        <v>66</v>
      </c>
      <c r="K42" s="143" t="str">
        <f t="shared" si="2"/>
        <v>p : -0.5≤x+y+확&lt;0.5</v>
      </c>
    </row>
    <row r="43" spans="1:11" hidden="1">
      <c r="A43" s="16"/>
      <c r="B43" s="340" t="s">
        <v>35</v>
      </c>
      <c r="C43" s="293"/>
      <c r="D43" s="144"/>
      <c r="E43" s="144"/>
      <c r="F43" s="285">
        <f>C43*'수학 표준점수 테이블'!$H$10+D43*'수학 표준점수 테이블'!$H$11+'수학 표준점수 테이블'!$H$14</f>
        <v>63</v>
      </c>
      <c r="G43" s="285">
        <f t="shared" si="5"/>
        <v>62.5</v>
      </c>
      <c r="H43" s="165" t="str">
        <f t="shared" si="1"/>
        <v>위</v>
      </c>
      <c r="I43" s="16"/>
      <c r="J43" t="s">
        <v>66</v>
      </c>
      <c r="K43" s="143" t="str">
        <f t="shared" si="2"/>
        <v>p : -0.5≤x+y+확&lt;0.5</v>
      </c>
    </row>
    <row r="44" spans="1:11" hidden="1">
      <c r="A44" s="16"/>
      <c r="B44" s="340" t="s">
        <v>35</v>
      </c>
      <c r="C44" s="293"/>
      <c r="D44" s="144"/>
      <c r="E44" s="144"/>
      <c r="F44" s="285">
        <f>C44*'수학 표준점수 테이블'!$H$10+D44*'수학 표준점수 테이블'!$H$11+'수학 표준점수 테이블'!$H$14</f>
        <v>63</v>
      </c>
      <c r="G44" s="285">
        <f t="shared" si="5"/>
        <v>62.5</v>
      </c>
      <c r="H44" s="165" t="str">
        <f t="shared" si="1"/>
        <v>위</v>
      </c>
      <c r="I44" s="16"/>
      <c r="J44" t="s">
        <v>67</v>
      </c>
      <c r="K44" s="143" t="str">
        <f t="shared" si="2"/>
        <v>q : -0.5≤x+y+확&lt;0.5</v>
      </c>
    </row>
    <row r="45" spans="1:11" hidden="1">
      <c r="A45" s="16"/>
      <c r="B45" s="340" t="s">
        <v>35</v>
      </c>
      <c r="C45" s="293"/>
      <c r="D45" s="144"/>
      <c r="E45" s="144"/>
      <c r="F45" s="285">
        <f>C45*'수학 표준점수 테이블'!$H$10+D45*'수학 표준점수 테이블'!$H$11+'수학 표준점수 테이블'!$H$14</f>
        <v>63</v>
      </c>
      <c r="G45" s="285">
        <f t="shared" si="5"/>
        <v>62.5</v>
      </c>
      <c r="H45" s="165" t="str">
        <f t="shared" si="1"/>
        <v>위</v>
      </c>
      <c r="I45" s="16"/>
      <c r="J45" t="s">
        <v>68</v>
      </c>
      <c r="K45" s="143" t="str">
        <f t="shared" si="2"/>
        <v>r : -0.5≤x+y+확&lt;0.5</v>
      </c>
    </row>
    <row r="46" spans="1:11" hidden="1">
      <c r="A46" s="16"/>
      <c r="B46" s="340" t="s">
        <v>79</v>
      </c>
      <c r="C46" s="293"/>
      <c r="D46" s="144"/>
      <c r="E46" s="144"/>
      <c r="F46" s="285">
        <f>C46*'수학 표준점수 테이블'!$H$10+D46*'수학 표준점수 테이블'!$H$11+'수학 표준점수 테이블'!$H$14</f>
        <v>63</v>
      </c>
      <c r="G46" s="285">
        <f t="shared" si="5"/>
        <v>62.5</v>
      </c>
      <c r="H46" s="165" t="str">
        <f t="shared" si="1"/>
        <v>위</v>
      </c>
      <c r="I46" s="16"/>
      <c r="K46" s="143"/>
    </row>
    <row r="47" spans="1:11" hidden="1">
      <c r="A47" s="16"/>
      <c r="B47" s="340" t="s">
        <v>35</v>
      </c>
      <c r="C47" s="293"/>
      <c r="D47" s="144"/>
      <c r="E47" s="144"/>
      <c r="F47" s="285">
        <f>C47*'수학 표준점수 테이블'!$H$10+D47*'수학 표준점수 테이블'!$H$11+'수학 표준점수 테이블'!$H$14</f>
        <v>63</v>
      </c>
      <c r="G47" s="285">
        <f t="shared" si="5"/>
        <v>62.5</v>
      </c>
      <c r="H47" s="165" t="str">
        <f t="shared" si="1"/>
        <v>위</v>
      </c>
      <c r="I47" s="16"/>
      <c r="J47" t="s">
        <v>69</v>
      </c>
      <c r="K47" s="143" t="str">
        <f t="shared" si="2"/>
        <v>s : -0.5≤x+y+확&lt;0.5</v>
      </c>
    </row>
    <row r="48" spans="1:11" hidden="1">
      <c r="A48" s="16"/>
      <c r="B48" s="340" t="s">
        <v>35</v>
      </c>
      <c r="C48" s="293"/>
      <c r="D48" s="144"/>
      <c r="E48" s="144"/>
      <c r="F48" s="285">
        <f>C48*'수학 표준점수 테이블'!$H$10+D48*'수학 표준점수 테이블'!$H$11+'수학 표준점수 테이블'!$H$14</f>
        <v>63</v>
      </c>
      <c r="G48" s="285">
        <f t="shared" si="5"/>
        <v>62.5</v>
      </c>
      <c r="H48" s="165" t="str">
        <f t="shared" si="1"/>
        <v>위</v>
      </c>
      <c r="I48" s="16"/>
      <c r="J48" t="s">
        <v>70</v>
      </c>
      <c r="K48" s="143" t="str">
        <f t="shared" si="2"/>
        <v>t : -0.5≤x+y+확&lt;0.5</v>
      </c>
    </row>
    <row r="49" spans="1:11" hidden="1">
      <c r="A49" s="16"/>
      <c r="B49" s="340" t="s">
        <v>35</v>
      </c>
      <c r="C49" s="293"/>
      <c r="D49" s="144"/>
      <c r="E49" s="144"/>
      <c r="F49" s="285">
        <f>C49*'수학 표준점수 테이블'!$H$10+D49*'수학 표준점수 테이블'!$H$11+'수학 표준점수 테이블'!$H$14</f>
        <v>63</v>
      </c>
      <c r="G49" s="285">
        <f t="shared" si="5"/>
        <v>62.5</v>
      </c>
      <c r="H49" s="165" t="str">
        <f t="shared" si="1"/>
        <v>위</v>
      </c>
      <c r="I49" s="16"/>
      <c r="J49" t="s">
        <v>71</v>
      </c>
      <c r="K49" s="143" t="str">
        <f t="shared" si="2"/>
        <v>u : -0.5≤x+y+확&lt;0.5</v>
      </c>
    </row>
    <row r="50" spans="1:11" hidden="1">
      <c r="A50" s="16"/>
      <c r="B50" s="340" t="s">
        <v>35</v>
      </c>
      <c r="C50" s="293"/>
      <c r="D50" s="144"/>
      <c r="E50" s="144"/>
      <c r="F50" s="285">
        <f>C50*'수학 표준점수 테이블'!$H$10+D50*'수학 표준점수 테이블'!$H$11+'수학 표준점수 테이블'!$H$14</f>
        <v>63</v>
      </c>
      <c r="G50" s="285">
        <f t="shared" si="5"/>
        <v>62.5</v>
      </c>
      <c r="H50" s="165" t="str">
        <f t="shared" si="1"/>
        <v>위</v>
      </c>
      <c r="I50" s="16"/>
      <c r="J50" t="s">
        <v>72</v>
      </c>
      <c r="K50" s="143" t="str">
        <f t="shared" si="2"/>
        <v>v : -0.5≤x+y+확&lt;0.5</v>
      </c>
    </row>
    <row r="51" spans="1:11" ht="17.5" hidden="1" thickBot="1">
      <c r="A51" s="16"/>
      <c r="B51" s="341" t="s">
        <v>35</v>
      </c>
      <c r="C51" s="294"/>
      <c r="D51" s="145"/>
      <c r="E51" s="145"/>
      <c r="F51" s="288">
        <f>C51*'수학 표준점수 테이블'!$H$10+D51*'수학 표준점수 테이블'!$H$11+'수학 표준점수 테이블'!$H$14</f>
        <v>63</v>
      </c>
      <c r="G51" s="288">
        <f t="shared" si="5"/>
        <v>62.5</v>
      </c>
      <c r="H51" s="168" t="str">
        <f t="shared" si="1"/>
        <v>위</v>
      </c>
      <c r="I51" s="16"/>
      <c r="J51" t="s">
        <v>73</v>
      </c>
      <c r="K51" s="143" t="str">
        <f t="shared" si="2"/>
        <v>w : -0.5≤x+y+확&lt;0.5</v>
      </c>
    </row>
    <row r="52" spans="1:11">
      <c r="A52" s="16"/>
      <c r="B52" s="345" t="s">
        <v>36</v>
      </c>
      <c r="C52" s="346">
        <v>74</v>
      </c>
      <c r="D52" s="347">
        <v>26</v>
      </c>
      <c r="E52" s="347">
        <v>147</v>
      </c>
      <c r="F52" s="286">
        <f>C52*'수학 표준점수 테이블'!$H$10+D52*'수학 표준점수 테이블'!$H$12+'수학 표준점수 테이블'!$H$15</f>
        <v>147.24799999999999</v>
      </c>
      <c r="G52" s="286">
        <f t="shared" si="5"/>
        <v>0.25200000000000955</v>
      </c>
      <c r="H52" s="170" t="str">
        <f t="shared" si="1"/>
        <v>진</v>
      </c>
      <c r="I52" s="16"/>
      <c r="J52" t="s">
        <v>51</v>
      </c>
      <c r="K52" s="143" t="str">
        <f>J52&amp;"_1 : "&amp;E52-0.5&amp;"≤"&amp;C52&amp;"x+"&amp;D52&amp;"y+미&lt;"&amp;E52+0.5</f>
        <v>a_1 : 146.5≤74x+26y+미&lt;147.5</v>
      </c>
    </row>
    <row r="53" spans="1:11">
      <c r="A53" s="16"/>
      <c r="B53" s="290" t="s">
        <v>36</v>
      </c>
      <c r="C53" s="348">
        <v>74</v>
      </c>
      <c r="D53" s="344">
        <v>22</v>
      </c>
      <c r="E53" s="344">
        <v>144</v>
      </c>
      <c r="F53" s="285">
        <f>C53*'수학 표준점수 테이블'!$H$10+D53*'수학 표준점수 테이블'!$H$12+'수학 표준점수 테이블'!$H$15</f>
        <v>143.816</v>
      </c>
      <c r="G53" s="285">
        <f t="shared" si="5"/>
        <v>0.3160000000000025</v>
      </c>
      <c r="H53" s="165" t="str">
        <f t="shared" si="1"/>
        <v>진</v>
      </c>
      <c r="I53" s="16"/>
      <c r="J53" t="s">
        <v>97</v>
      </c>
      <c r="K53" s="143" t="str">
        <f t="shared" ref="K53:K74" si="6">J53&amp;"_1 : "&amp;E53-0.5&amp;"≤"&amp;C53&amp;"x+"&amp;D53&amp;"y+미&lt;"&amp;E53+0.5</f>
        <v>b_1 : 143.5≤74x+22y+미&lt;144.5</v>
      </c>
    </row>
    <row r="54" spans="1:11">
      <c r="A54" s="16"/>
      <c r="B54" s="290" t="s">
        <v>36</v>
      </c>
      <c r="C54" s="348">
        <v>74</v>
      </c>
      <c r="D54" s="344">
        <v>18</v>
      </c>
      <c r="E54" s="344">
        <v>140</v>
      </c>
      <c r="F54" s="285">
        <f>C54*'수학 표준점수 테이블'!$H$10+D54*'수학 표준점수 테이블'!$H$12+'수학 표준점수 테이블'!$H$15</f>
        <v>140.38400000000001</v>
      </c>
      <c r="G54" s="285">
        <f t="shared" si="5"/>
        <v>0.11599999999998545</v>
      </c>
      <c r="H54" s="165" t="str">
        <f t="shared" si="1"/>
        <v>진</v>
      </c>
      <c r="I54" s="16"/>
      <c r="J54" t="s">
        <v>53</v>
      </c>
      <c r="K54" s="143" t="str">
        <f>J54&amp;"_1 : "&amp;E54-0.5&amp;"≤"&amp;C54&amp;"x+"&amp;D54&amp;"y+미&lt;"&amp;E54+0.5</f>
        <v>c_1 : 139.5≤74x+18y+미&lt;140.5</v>
      </c>
    </row>
    <row r="55" spans="1:11">
      <c r="A55" s="16"/>
      <c r="B55" s="290" t="s">
        <v>36</v>
      </c>
      <c r="C55" s="348">
        <v>74</v>
      </c>
      <c r="D55" s="344">
        <v>14</v>
      </c>
      <c r="E55" s="344">
        <v>137</v>
      </c>
      <c r="F55" s="285">
        <f>C55*'수학 표준점수 테이블'!$H$10+D55*'수학 표준점수 테이블'!$H$12+'수학 표준점수 테이블'!$H$15</f>
        <v>136.952</v>
      </c>
      <c r="G55" s="285">
        <f t="shared" si="5"/>
        <v>0.45199999999999818</v>
      </c>
      <c r="H55" s="165" t="str">
        <f t="shared" si="1"/>
        <v>진</v>
      </c>
      <c r="I55" s="16"/>
      <c r="J55" t="s">
        <v>54</v>
      </c>
      <c r="K55" s="143" t="str">
        <f t="shared" si="6"/>
        <v>d_1 : 136.5≤74x+14y+미&lt;137.5</v>
      </c>
    </row>
    <row r="56" spans="1:11">
      <c r="A56" s="16"/>
      <c r="B56" s="290" t="s">
        <v>36</v>
      </c>
      <c r="C56" s="348">
        <v>70</v>
      </c>
      <c r="D56" s="344">
        <v>22</v>
      </c>
      <c r="E56" s="344">
        <v>141</v>
      </c>
      <c r="F56" s="285">
        <f>C56*'수학 표준점수 테이블'!$H$10+D56*'수학 표준점수 테이블'!$H$12+'수학 표준점수 테이블'!$H$15</f>
        <v>140.57600000000002</v>
      </c>
      <c r="G56" s="285">
        <f t="shared" si="5"/>
        <v>7.6000000000021828E-2</v>
      </c>
      <c r="H56" s="165" t="str">
        <f t="shared" si="1"/>
        <v>진</v>
      </c>
      <c r="I56" s="16"/>
      <c r="J56" t="s">
        <v>55</v>
      </c>
      <c r="K56" s="143" t="str">
        <f t="shared" si="6"/>
        <v>e_1 : 140.5≤70x+22y+미&lt;141.5</v>
      </c>
    </row>
    <row r="57" spans="1:11">
      <c r="A57" s="16"/>
      <c r="B57" s="290" t="s">
        <v>36</v>
      </c>
      <c r="C57" s="348">
        <v>70</v>
      </c>
      <c r="D57" s="344">
        <v>18</v>
      </c>
      <c r="E57" s="344">
        <v>137</v>
      </c>
      <c r="F57" s="285">
        <f>C57*'수학 표준점수 테이블'!$H$10+D57*'수학 표준점수 테이블'!$H$12+'수학 표준점수 테이블'!$H$15</f>
        <v>137.14400000000001</v>
      </c>
      <c r="G57" s="285">
        <f t="shared" si="5"/>
        <v>0.35599999999999454</v>
      </c>
      <c r="H57" s="165" t="str">
        <f t="shared" si="1"/>
        <v>진</v>
      </c>
      <c r="I57" s="16"/>
      <c r="J57" t="s">
        <v>96</v>
      </c>
      <c r="K57" s="143" t="str">
        <f t="shared" si="6"/>
        <v>f_1 : 136.5≤70x+18y+미&lt;137.5</v>
      </c>
    </row>
    <row r="58" spans="1:11">
      <c r="A58" s="16"/>
      <c r="B58" s="290" t="s">
        <v>36</v>
      </c>
      <c r="C58" s="348">
        <v>70</v>
      </c>
      <c r="D58" s="344">
        <v>15</v>
      </c>
      <c r="E58" s="344">
        <v>135</v>
      </c>
      <c r="F58" s="285">
        <f>C58*'수학 표준점수 테이블'!$H$10+D58*'수학 표준점수 테이블'!$H$12+'수학 표준점수 테이블'!$H$15</f>
        <v>134.57</v>
      </c>
      <c r="G58" s="285">
        <f t="shared" si="5"/>
        <v>6.9999999999993179E-2</v>
      </c>
      <c r="H58" s="165" t="str">
        <f t="shared" si="1"/>
        <v>진</v>
      </c>
      <c r="I58" s="16"/>
      <c r="J58" t="s">
        <v>57</v>
      </c>
      <c r="K58" s="143" t="str">
        <f t="shared" si="6"/>
        <v>g_1 : 134.5≤70x+15y+미&lt;135.5</v>
      </c>
    </row>
    <row r="59" spans="1:11">
      <c r="A59" s="16"/>
      <c r="B59" s="290" t="s">
        <v>36</v>
      </c>
      <c r="C59" s="348">
        <v>70</v>
      </c>
      <c r="D59" s="344">
        <v>8</v>
      </c>
      <c r="E59" s="344">
        <v>129</v>
      </c>
      <c r="F59" s="285">
        <f>C59*'수학 표준점수 테이블'!$H$10+D59*'수학 표준점수 테이블'!$H$12+'수학 표준점수 테이블'!$H$15</f>
        <v>128.56399999999999</v>
      </c>
      <c r="G59" s="285">
        <f t="shared" si="5"/>
        <v>6.3999999999992951E-2</v>
      </c>
      <c r="H59" s="165" t="str">
        <f t="shared" si="1"/>
        <v>진</v>
      </c>
      <c r="I59" s="16"/>
      <c r="J59" t="s">
        <v>58</v>
      </c>
      <c r="K59" s="143" t="str">
        <f t="shared" si="6"/>
        <v>h_1 : 128.5≤70x+8y+미&lt;129.5</v>
      </c>
    </row>
    <row r="60" spans="1:11">
      <c r="A60" s="16"/>
      <c r="B60" s="290" t="s">
        <v>36</v>
      </c>
      <c r="C60" s="348">
        <v>68</v>
      </c>
      <c r="D60" s="344">
        <v>18</v>
      </c>
      <c r="E60" s="344">
        <v>136</v>
      </c>
      <c r="F60" s="285">
        <f>C60*'수학 표준점수 테이블'!$H$10+D60*'수학 표준점수 테이블'!$H$12+'수학 표준점수 테이블'!$H$15</f>
        <v>135.524</v>
      </c>
      <c r="G60" s="285">
        <f t="shared" si="5"/>
        <v>2.4000000000000909E-2</v>
      </c>
      <c r="H60" s="165" t="str">
        <f t="shared" si="1"/>
        <v>진</v>
      </c>
      <c r="I60" s="16"/>
      <c r="J60" t="s">
        <v>100</v>
      </c>
      <c r="K60" s="143" t="str">
        <f t="shared" si="6"/>
        <v>i_1 : 135.5≤68x+18y+미&lt;136.5</v>
      </c>
    </row>
    <row r="61" spans="1:11">
      <c r="A61" s="16"/>
      <c r="B61" s="290" t="s">
        <v>36</v>
      </c>
      <c r="C61" s="348">
        <v>67</v>
      </c>
      <c r="D61" s="344">
        <v>18</v>
      </c>
      <c r="E61" s="344">
        <v>137</v>
      </c>
      <c r="F61" s="285">
        <f>C61*'수학 표준점수 테이블'!$H$10+D61*'수학 표준점수 테이블'!$H$12+'수학 표준점수 테이블'!$H$15</f>
        <v>134.714</v>
      </c>
      <c r="G61" s="285">
        <f t="shared" si="5"/>
        <v>1.7860000000000014</v>
      </c>
      <c r="H61" s="165" t="str">
        <f t="shared" si="1"/>
        <v>위</v>
      </c>
      <c r="I61" s="16"/>
      <c r="J61" t="s">
        <v>60</v>
      </c>
      <c r="K61" s="143" t="str">
        <f t="shared" si="6"/>
        <v>j_1 : 136.5≤67x+18y+미&lt;137.5</v>
      </c>
    </row>
    <row r="62" spans="1:11">
      <c r="A62" s="16"/>
      <c r="B62" s="290" t="s">
        <v>36</v>
      </c>
      <c r="C62" s="348">
        <v>66</v>
      </c>
      <c r="D62" s="344">
        <v>18</v>
      </c>
      <c r="E62" s="344">
        <v>134</v>
      </c>
      <c r="F62" s="285">
        <f>C62*'수학 표준점수 테이블'!$H$10+D62*'수학 표준점수 테이블'!$H$12+'수학 표준점수 테이블'!$H$15</f>
        <v>133.904</v>
      </c>
      <c r="G62" s="285">
        <f t="shared" si="5"/>
        <v>0.40399999999999636</v>
      </c>
      <c r="H62" s="165" t="str">
        <f t="shared" si="1"/>
        <v>진</v>
      </c>
      <c r="I62" s="16"/>
      <c r="J62" t="s">
        <v>61</v>
      </c>
      <c r="K62" s="143" t="str">
        <f t="shared" si="6"/>
        <v>k_1 : 133.5≤66x+18y+미&lt;134.5</v>
      </c>
    </row>
    <row r="63" spans="1:11">
      <c r="A63" s="16"/>
      <c r="B63" s="290" t="s">
        <v>36</v>
      </c>
      <c r="C63" s="348">
        <v>66</v>
      </c>
      <c r="D63" s="344">
        <v>15</v>
      </c>
      <c r="E63" s="344">
        <v>131</v>
      </c>
      <c r="F63" s="285">
        <f>C63*'수학 표준점수 테이블'!$H$10+D63*'수학 표준점수 테이블'!$H$12+'수학 표준점수 테이블'!$H$15</f>
        <v>131.32999999999998</v>
      </c>
      <c r="G63" s="285">
        <f t="shared" si="5"/>
        <v>0.17000000000001592</v>
      </c>
      <c r="H63" s="165" t="str">
        <f t="shared" si="1"/>
        <v>진</v>
      </c>
      <c r="I63" s="16"/>
      <c r="J63" t="s">
        <v>62</v>
      </c>
      <c r="K63" s="143" t="str">
        <f t="shared" si="6"/>
        <v>l_1 : 130.5≤66x+15y+미&lt;131.5</v>
      </c>
    </row>
    <row r="64" spans="1:11">
      <c r="A64" s="16"/>
      <c r="B64" s="290" t="s">
        <v>36</v>
      </c>
      <c r="C64" s="348">
        <v>66</v>
      </c>
      <c r="D64" s="344">
        <v>11</v>
      </c>
      <c r="E64" s="344">
        <v>128</v>
      </c>
      <c r="F64" s="285">
        <f>C64*'수학 표준점수 테이블'!$H$10+D64*'수학 표준점수 테이블'!$H$12+'수학 표준점수 테이블'!$H$15</f>
        <v>127.898</v>
      </c>
      <c r="G64" s="285">
        <f t="shared" si="5"/>
        <v>0.39799999999999613</v>
      </c>
      <c r="H64" s="165" t="str">
        <f t="shared" si="1"/>
        <v>진</v>
      </c>
      <c r="I64" s="16"/>
      <c r="J64" t="s">
        <v>63</v>
      </c>
      <c r="K64" s="143" t="str">
        <f t="shared" si="6"/>
        <v>m_1 : 127.5≤66x+11y+미&lt;128.5</v>
      </c>
    </row>
    <row r="65" spans="1:11">
      <c r="A65" s="16"/>
      <c r="B65" s="290" t="s">
        <v>36</v>
      </c>
      <c r="C65" s="348">
        <v>62</v>
      </c>
      <c r="D65" s="344">
        <v>22</v>
      </c>
      <c r="E65" s="344">
        <v>134</v>
      </c>
      <c r="F65" s="285">
        <f>C65*'수학 표준점수 테이블'!$H$10+D65*'수학 표준점수 테이블'!$H$12+'수학 표준점수 테이블'!$H$15</f>
        <v>134.096</v>
      </c>
      <c r="G65" s="285">
        <f t="shared" si="5"/>
        <v>0.40399999999999636</v>
      </c>
      <c r="H65" s="165" t="str">
        <f t="shared" si="1"/>
        <v>진</v>
      </c>
      <c r="I65" s="16"/>
      <c r="J65" t="s">
        <v>64</v>
      </c>
      <c r="K65" s="143" t="str">
        <f t="shared" si="6"/>
        <v>n_1 : 133.5≤62x+22y+미&lt;134.5</v>
      </c>
    </row>
    <row r="66" spans="1:11">
      <c r="A66" s="16"/>
      <c r="B66" s="290" t="s">
        <v>36</v>
      </c>
      <c r="C66" s="348">
        <v>62</v>
      </c>
      <c r="D66" s="344">
        <v>18</v>
      </c>
      <c r="E66" s="344">
        <v>131</v>
      </c>
      <c r="F66" s="285">
        <f>C66*'수학 표준점수 테이블'!$H$10+D66*'수학 표준점수 테이블'!$H$12+'수학 표준점수 테이블'!$H$15</f>
        <v>130.66399999999999</v>
      </c>
      <c r="G66" s="285">
        <f t="shared" si="5"/>
        <v>0.16399999999998727</v>
      </c>
      <c r="H66" s="165" t="str">
        <f t="shared" si="1"/>
        <v>진</v>
      </c>
      <c r="I66" s="16"/>
      <c r="J66" t="s">
        <v>65</v>
      </c>
      <c r="K66" s="143" t="str">
        <f t="shared" si="6"/>
        <v>o_1 : 130.5≤62x+18y+미&lt;131.5</v>
      </c>
    </row>
    <row r="67" spans="1:11">
      <c r="A67" s="16"/>
      <c r="B67" s="290" t="s">
        <v>36</v>
      </c>
      <c r="C67" s="348">
        <v>62</v>
      </c>
      <c r="D67" s="344">
        <v>14</v>
      </c>
      <c r="E67" s="344">
        <v>127</v>
      </c>
      <c r="F67" s="285">
        <f>C67*'수학 표준점수 테이블'!$H$10+D67*'수학 표준점수 테이블'!$H$12+'수학 표준점수 테이블'!$H$15</f>
        <v>127.232</v>
      </c>
      <c r="G67" s="285">
        <f t="shared" si="5"/>
        <v>0.26800000000000068</v>
      </c>
      <c r="H67" s="165" t="str">
        <f t="shared" si="1"/>
        <v>진</v>
      </c>
      <c r="I67" s="16"/>
      <c r="J67" t="s">
        <v>101</v>
      </c>
      <c r="K67" s="143" t="str">
        <f t="shared" si="6"/>
        <v>p_1 : 126.5≤62x+14y+미&lt;127.5</v>
      </c>
    </row>
    <row r="68" spans="1:11">
      <c r="A68" s="16"/>
      <c r="B68" s="290" t="s">
        <v>36</v>
      </c>
      <c r="C68" s="348">
        <v>62</v>
      </c>
      <c r="D68" s="344">
        <v>11</v>
      </c>
      <c r="E68" s="344">
        <v>128</v>
      </c>
      <c r="F68" s="285">
        <f>C68*'수학 표준점수 테이블'!$H$10+D68*'수학 표준점수 테이블'!$H$12+'수학 표준점수 테이블'!$H$15</f>
        <v>124.65800000000002</v>
      </c>
      <c r="G68" s="285">
        <f t="shared" si="5"/>
        <v>2.8419999999999845</v>
      </c>
      <c r="H68" s="165" t="str">
        <f t="shared" si="1"/>
        <v>위</v>
      </c>
      <c r="I68" s="16"/>
      <c r="J68" t="s">
        <v>98</v>
      </c>
      <c r="K68" s="143" t="str">
        <f t="shared" si="6"/>
        <v>q_1 : 127.5≤62x+11y+미&lt;128.5</v>
      </c>
    </row>
    <row r="69" spans="1:11">
      <c r="A69" s="16"/>
      <c r="B69" s="290" t="s">
        <v>36</v>
      </c>
      <c r="C69" s="348">
        <v>62</v>
      </c>
      <c r="D69" s="344">
        <v>11</v>
      </c>
      <c r="E69" s="344">
        <v>125</v>
      </c>
      <c r="F69" s="285">
        <f>C69*'수학 표준점수 테이블'!$H$10+D69*'수학 표준점수 테이블'!$H$12+'수학 표준점수 테이블'!$H$15</f>
        <v>124.65800000000002</v>
      </c>
      <c r="G69" s="285">
        <f t="shared" si="5"/>
        <v>0.15800000000001546</v>
      </c>
      <c r="H69" s="165" t="str">
        <f t="shared" si="1"/>
        <v>진</v>
      </c>
      <c r="I69" s="16"/>
      <c r="J69" t="s">
        <v>68</v>
      </c>
      <c r="K69" s="143" t="str">
        <f t="shared" si="6"/>
        <v>r_1 : 124.5≤62x+11y+미&lt;125.5</v>
      </c>
    </row>
    <row r="70" spans="1:11">
      <c r="A70" s="16"/>
      <c r="B70" s="290" t="s">
        <v>36</v>
      </c>
      <c r="C70" s="348">
        <v>60</v>
      </c>
      <c r="D70" s="344">
        <v>21</v>
      </c>
      <c r="E70" s="344">
        <v>135</v>
      </c>
      <c r="F70" s="285">
        <f>C70*'수학 표준점수 테이블'!$H$10+D70*'수학 표준점수 테이블'!$H$12+'수학 표준점수 테이블'!$H$15</f>
        <v>131.61799999999999</v>
      </c>
      <c r="G70" s="285">
        <f t="shared" ref="G70:G101" si="7">MIN(ABS(E70-0.5-F70), ABS(E70+0.5-F70))</f>
        <v>2.882000000000005</v>
      </c>
      <c r="H70" s="165" t="str">
        <f t="shared" si="1"/>
        <v>위</v>
      </c>
      <c r="I70" s="16"/>
      <c r="J70" t="s">
        <v>69</v>
      </c>
      <c r="K70" s="143" t="str">
        <f t="shared" si="6"/>
        <v>s_1 : 134.5≤60x+21y+미&lt;135.5</v>
      </c>
    </row>
    <row r="71" spans="1:11">
      <c r="A71" s="16"/>
      <c r="B71" s="290" t="s">
        <v>36</v>
      </c>
      <c r="C71" s="348">
        <v>59</v>
      </c>
      <c r="D71" s="344">
        <v>12</v>
      </c>
      <c r="E71" s="344">
        <v>123</v>
      </c>
      <c r="F71" s="285">
        <f>C71*'수학 표준점수 테이블'!$H$10+D71*'수학 표준점수 테이블'!$H$12+'수학 표준점수 테이블'!$H$15</f>
        <v>123.08600000000001</v>
      </c>
      <c r="G71" s="285">
        <f t="shared" si="7"/>
        <v>0.41399999999998727</v>
      </c>
      <c r="H71" s="165" t="str">
        <f t="shared" ref="H71:H102" si="8">IF(ROUND(F71,0)=E71, "진", IF(G71&lt;0.5, "재", "위"))</f>
        <v>진</v>
      </c>
      <c r="I71" s="16"/>
      <c r="J71" t="s">
        <v>70</v>
      </c>
      <c r="K71" s="143" t="str">
        <f t="shared" si="6"/>
        <v>t_1 : 122.5≤59x+12y+미&lt;123.5</v>
      </c>
    </row>
    <row r="72" spans="1:11">
      <c r="A72" s="16"/>
      <c r="B72" s="290" t="s">
        <v>36</v>
      </c>
      <c r="C72" s="348">
        <v>58</v>
      </c>
      <c r="D72" s="344">
        <v>18</v>
      </c>
      <c r="E72" s="344">
        <v>127</v>
      </c>
      <c r="F72" s="285">
        <f>C72*'수학 표준점수 테이블'!$H$10+D72*'수학 표준점수 테이블'!$H$12+'수학 표준점수 테이블'!$H$15</f>
        <v>127.42400000000001</v>
      </c>
      <c r="G72" s="285">
        <f t="shared" si="7"/>
        <v>7.5999999999993406E-2</v>
      </c>
      <c r="H72" s="165" t="str">
        <f t="shared" si="8"/>
        <v>진</v>
      </c>
      <c r="I72" s="16"/>
      <c r="J72" t="s">
        <v>71</v>
      </c>
      <c r="K72" s="143" t="str">
        <f t="shared" si="6"/>
        <v>u_1 : 126.5≤58x+18y+미&lt;127.5</v>
      </c>
    </row>
    <row r="73" spans="1:11">
      <c r="A73" s="16"/>
      <c r="B73" s="290" t="s">
        <v>36</v>
      </c>
      <c r="C73" s="348">
        <v>58</v>
      </c>
      <c r="D73" s="344">
        <v>15</v>
      </c>
      <c r="E73" s="344">
        <v>125</v>
      </c>
      <c r="F73" s="285">
        <f>C73*'수학 표준점수 테이블'!$H$10+D73*'수학 표준점수 테이블'!$H$12+'수학 표준점수 테이블'!$H$15</f>
        <v>124.85</v>
      </c>
      <c r="G73" s="285">
        <f t="shared" si="7"/>
        <v>0.34999999999999432</v>
      </c>
      <c r="H73" s="165" t="str">
        <f t="shared" si="8"/>
        <v>진</v>
      </c>
      <c r="I73" s="16"/>
      <c r="J73" t="s">
        <v>72</v>
      </c>
      <c r="K73" s="143" t="str">
        <f t="shared" si="6"/>
        <v>v_1 : 124.5≤58x+15y+미&lt;125.5</v>
      </c>
    </row>
    <row r="74" spans="1:11" ht="17.5" thickBot="1">
      <c r="A74" s="16"/>
      <c r="B74" s="290" t="s">
        <v>36</v>
      </c>
      <c r="C74" s="348">
        <v>58</v>
      </c>
      <c r="D74" s="344">
        <v>14</v>
      </c>
      <c r="E74" s="344">
        <v>124</v>
      </c>
      <c r="F74" s="285">
        <f>C74*'수학 표준점수 테이블'!$H$10+D74*'수학 표준점수 테이블'!$H$12+'수학 표준점수 테이블'!$H$15</f>
        <v>123.992</v>
      </c>
      <c r="G74" s="288">
        <f t="shared" si="7"/>
        <v>0.49200000000000443</v>
      </c>
      <c r="H74" s="165" t="str">
        <f t="shared" si="8"/>
        <v>진</v>
      </c>
      <c r="I74" s="16"/>
      <c r="J74" t="s">
        <v>73</v>
      </c>
      <c r="K74" s="143" t="str">
        <f t="shared" si="6"/>
        <v>w_1 : 123.5≤58x+14y+미&lt;124.5</v>
      </c>
    </row>
    <row r="75" spans="1:11">
      <c r="A75" s="16"/>
      <c r="B75" s="290" t="s">
        <v>36</v>
      </c>
      <c r="C75" s="348">
        <v>58</v>
      </c>
      <c r="D75" s="344">
        <v>12</v>
      </c>
      <c r="E75" s="344">
        <v>122</v>
      </c>
      <c r="F75" s="285">
        <f>C75*'수학 표준점수 테이블'!$H$10+D75*'수학 표준점수 테이블'!$H$12+'수학 표준점수 테이블'!$H$15</f>
        <v>122.27600000000001</v>
      </c>
      <c r="G75" s="286">
        <f t="shared" si="7"/>
        <v>0.22399999999998954</v>
      </c>
      <c r="H75" s="165" t="str">
        <f t="shared" si="8"/>
        <v>진</v>
      </c>
      <c r="I75" s="16"/>
      <c r="J75" t="s">
        <v>51</v>
      </c>
      <c r="K75" s="143" t="str">
        <f>J75&amp;"_3 : "&amp;E75-0.5&amp;"≤"&amp;C75&amp;"x+"&amp;D75&amp;"y+미&lt;"&amp;E75+0.5</f>
        <v>a_3 : 121.5≤58x+12y+미&lt;122.5</v>
      </c>
    </row>
    <row r="76" spans="1:11">
      <c r="A76" s="16"/>
      <c r="B76" s="290" t="s">
        <v>36</v>
      </c>
      <c r="C76" s="348">
        <v>58</v>
      </c>
      <c r="D76" s="344">
        <v>8</v>
      </c>
      <c r="E76" s="344">
        <v>119</v>
      </c>
      <c r="F76" s="285">
        <f>C76*'수학 표준점수 테이블'!$H$10+D76*'수학 표준점수 테이블'!$H$12+'수학 표준점수 테이블'!$H$15</f>
        <v>118.84399999999999</v>
      </c>
      <c r="G76" s="285">
        <f t="shared" si="7"/>
        <v>0.34399999999999409</v>
      </c>
      <c r="H76" s="165" t="str">
        <f t="shared" si="8"/>
        <v>진</v>
      </c>
      <c r="I76" s="16"/>
      <c r="J76" t="s">
        <v>52</v>
      </c>
      <c r="K76" s="143" t="str">
        <f t="shared" ref="K76:K81" si="9">J76&amp;"_3 : "&amp;E76-0.5&amp;"≤"&amp;C76&amp;"x+"&amp;D76&amp;"y+미&lt;"&amp;E76+0.5</f>
        <v>b_3 : 118.5≤58x+8y+미&lt;119.5</v>
      </c>
    </row>
    <row r="77" spans="1:11">
      <c r="A77" s="16"/>
      <c r="B77" s="290" t="s">
        <v>36</v>
      </c>
      <c r="C77" s="348">
        <v>55</v>
      </c>
      <c r="D77" s="344">
        <v>14</v>
      </c>
      <c r="E77" s="344">
        <v>122</v>
      </c>
      <c r="F77" s="285">
        <f>C77*'수학 표준점수 테이블'!$H$10+D77*'수학 표준점수 테이블'!$H$12+'수학 표준점수 테이블'!$H$15</f>
        <v>121.56200000000001</v>
      </c>
      <c r="G77" s="285">
        <f t="shared" si="7"/>
        <v>6.2000000000011823E-2</v>
      </c>
      <c r="H77" s="165" t="str">
        <f t="shared" si="8"/>
        <v>진</v>
      </c>
      <c r="I77" s="16"/>
      <c r="J77" t="s">
        <v>53</v>
      </c>
      <c r="K77" s="143" t="str">
        <f t="shared" si="9"/>
        <v>c_3 : 121.5≤55x+14y+미&lt;122.5</v>
      </c>
    </row>
    <row r="78" spans="1:11">
      <c r="A78" s="16"/>
      <c r="B78" s="290" t="s">
        <v>36</v>
      </c>
      <c r="C78" s="348">
        <v>54</v>
      </c>
      <c r="D78" s="344">
        <v>14</v>
      </c>
      <c r="E78" s="344">
        <v>121</v>
      </c>
      <c r="F78" s="285">
        <f>C78*'수학 표준점수 테이블'!$H$10+D78*'수학 표준점수 테이블'!$H$12+'수학 표준점수 테이블'!$H$15</f>
        <v>120.75200000000001</v>
      </c>
      <c r="G78" s="285">
        <f t="shared" si="7"/>
        <v>0.25200000000000955</v>
      </c>
      <c r="H78" s="165" t="str">
        <f t="shared" si="8"/>
        <v>진</v>
      </c>
      <c r="I78" s="16"/>
      <c r="J78" t="s">
        <v>54</v>
      </c>
      <c r="K78" s="143" t="str">
        <f t="shared" si="9"/>
        <v>d_3 : 120.5≤54x+14y+미&lt;121.5</v>
      </c>
    </row>
    <row r="79" spans="1:11">
      <c r="A79" s="16"/>
      <c r="B79" s="290" t="s">
        <v>36</v>
      </c>
      <c r="C79" s="348">
        <v>54</v>
      </c>
      <c r="D79" s="344">
        <v>11</v>
      </c>
      <c r="E79" s="344">
        <v>118</v>
      </c>
      <c r="F79" s="285">
        <f>C79*'수학 표준점수 테이블'!$H$10+D79*'수학 표준점수 테이블'!$H$12+'수학 표준점수 테이블'!$H$15</f>
        <v>118.178</v>
      </c>
      <c r="G79" s="285">
        <f t="shared" si="7"/>
        <v>0.32200000000000273</v>
      </c>
      <c r="H79" s="165" t="str">
        <f t="shared" si="8"/>
        <v>진</v>
      </c>
      <c r="I79" s="16"/>
      <c r="J79" t="s">
        <v>55</v>
      </c>
      <c r="K79" s="143" t="str">
        <f t="shared" si="9"/>
        <v>e_3 : 117.5≤54x+11y+미&lt;118.5</v>
      </c>
    </row>
    <row r="80" spans="1:11">
      <c r="A80" s="16"/>
      <c r="B80" s="290" t="s">
        <v>36</v>
      </c>
      <c r="C80" s="348">
        <v>54</v>
      </c>
      <c r="D80" s="344">
        <v>8</v>
      </c>
      <c r="E80" s="344">
        <v>116</v>
      </c>
      <c r="F80" s="285">
        <f>C80*'수학 표준점수 테이블'!$H$10+D80*'수학 표준점수 테이블'!$H$12+'수학 표준점수 테이블'!$H$15</f>
        <v>115.604</v>
      </c>
      <c r="G80" s="285">
        <f t="shared" si="7"/>
        <v>0.1039999999999992</v>
      </c>
      <c r="H80" s="165" t="str">
        <f t="shared" si="8"/>
        <v>진</v>
      </c>
      <c r="I80" s="16"/>
      <c r="J80" t="s">
        <v>56</v>
      </c>
      <c r="K80" s="143" t="str">
        <f t="shared" si="9"/>
        <v>f_3 : 115.5≤54x+8y+미&lt;116.5</v>
      </c>
    </row>
    <row r="81" spans="1:11">
      <c r="A81" s="16"/>
      <c r="B81" s="290" t="s">
        <v>36</v>
      </c>
      <c r="C81" s="348">
        <v>51</v>
      </c>
      <c r="D81" s="344">
        <v>11</v>
      </c>
      <c r="E81" s="344">
        <v>116</v>
      </c>
      <c r="F81" s="285">
        <f>C81*'수학 표준점수 테이블'!$H$10+D81*'수학 표준점수 테이블'!$H$12+'수학 표준점수 테이블'!$H$15</f>
        <v>115.748</v>
      </c>
      <c r="G81" s="285">
        <f t="shared" si="7"/>
        <v>0.24800000000000466</v>
      </c>
      <c r="H81" s="165" t="str">
        <f t="shared" si="8"/>
        <v>진</v>
      </c>
      <c r="I81" s="16"/>
      <c r="J81" t="s">
        <v>102</v>
      </c>
      <c r="K81" s="143" t="str">
        <f t="shared" si="9"/>
        <v>g_3 : 115.5≤51x+11y+미&lt;116.5</v>
      </c>
    </row>
    <row r="82" spans="1:11">
      <c r="A82" s="16"/>
      <c r="B82" s="290" t="s">
        <v>36</v>
      </c>
      <c r="C82" s="348">
        <v>51</v>
      </c>
      <c r="D82" s="344">
        <v>8</v>
      </c>
      <c r="E82" s="344">
        <v>113</v>
      </c>
      <c r="F82" s="285">
        <f>C82*'수학 표준점수 테이블'!$H$10+D82*'수학 표준점수 테이블'!$H$12+'수학 표준점수 테이블'!$H$15</f>
        <v>113.17400000000001</v>
      </c>
      <c r="G82" s="285">
        <f t="shared" si="7"/>
        <v>0.32599999999999341</v>
      </c>
      <c r="H82" s="165" t="str">
        <f t="shared" si="8"/>
        <v>진</v>
      </c>
      <c r="I82" s="16"/>
      <c r="K82" s="143" t="str">
        <f t="shared" ref="K82:K92" si="10">J82&amp;"_4 : "&amp;E82-0.5&amp;"≤"&amp;C82&amp;"x+"&amp;D82&amp;"y+미&lt;"&amp;E82+0.5</f>
        <v>_4 : 112.5≤51x+8y+미&lt;113.5</v>
      </c>
    </row>
    <row r="83" spans="1:11">
      <c r="A83" s="16"/>
      <c r="B83" s="290" t="s">
        <v>36</v>
      </c>
      <c r="C83" s="348">
        <v>45</v>
      </c>
      <c r="D83" s="344">
        <v>15</v>
      </c>
      <c r="E83" s="344">
        <v>113</v>
      </c>
      <c r="F83" s="285">
        <f>C83*'수학 표준점수 테이블'!$H$10+D83*'수학 표준점수 테이블'!$H$12+'수학 표준점수 테이블'!$H$15</f>
        <v>114.32</v>
      </c>
      <c r="G83" s="285">
        <f t="shared" si="7"/>
        <v>0.81999999999999318</v>
      </c>
      <c r="H83" s="165" t="str">
        <f t="shared" si="8"/>
        <v>위</v>
      </c>
      <c r="I83" s="370"/>
      <c r="J83" t="s">
        <v>52</v>
      </c>
      <c r="K83" s="143" t="str">
        <f t="shared" si="10"/>
        <v>b_4 : 112.5≤45x+15y+미&lt;113.5</v>
      </c>
    </row>
    <row r="84" spans="1:11">
      <c r="A84" s="16"/>
      <c r="B84" s="290" t="s">
        <v>36</v>
      </c>
      <c r="C84" s="348">
        <v>45</v>
      </c>
      <c r="D84" s="344">
        <v>12</v>
      </c>
      <c r="E84" s="344">
        <v>112</v>
      </c>
      <c r="F84" s="285">
        <f>C84*'수학 표준점수 테이블'!$H$10+D84*'수학 표준점수 테이블'!$H$12+'수학 표준점수 테이블'!$H$15</f>
        <v>111.74600000000001</v>
      </c>
      <c r="G84" s="285">
        <f t="shared" si="7"/>
        <v>0.24600000000000932</v>
      </c>
      <c r="H84" s="165" t="str">
        <f t="shared" si="8"/>
        <v>진</v>
      </c>
      <c r="I84" s="16"/>
      <c r="J84" t="s">
        <v>53</v>
      </c>
      <c r="K84" s="143" t="str">
        <f t="shared" si="10"/>
        <v>c_4 : 111.5≤45x+12y+미&lt;112.5</v>
      </c>
    </row>
    <row r="85" spans="1:11">
      <c r="A85" s="16"/>
      <c r="B85" s="290" t="s">
        <v>36</v>
      </c>
      <c r="C85" s="348">
        <v>43</v>
      </c>
      <c r="D85" s="344">
        <v>9</v>
      </c>
      <c r="E85" s="344">
        <v>100</v>
      </c>
      <c r="F85" s="285">
        <f>C85*'수학 표준점수 테이블'!$H$10+D85*'수학 표준점수 테이블'!$H$12+'수학 표준점수 테이블'!$H$15</f>
        <v>107.55200000000001</v>
      </c>
      <c r="G85" s="285">
        <f t="shared" si="7"/>
        <v>7.0520000000000067</v>
      </c>
      <c r="H85" s="165" t="str">
        <f t="shared" si="8"/>
        <v>위</v>
      </c>
      <c r="I85" s="16"/>
      <c r="J85" t="s">
        <v>54</v>
      </c>
      <c r="K85" s="143" t="str">
        <f t="shared" si="10"/>
        <v>d_4 : 99.5≤43x+9y+미&lt;100.5</v>
      </c>
    </row>
    <row r="86" spans="1:11">
      <c r="A86" s="16"/>
      <c r="B86" s="290" t="s">
        <v>36</v>
      </c>
      <c r="C86" s="348">
        <v>43</v>
      </c>
      <c r="D86" s="344">
        <v>9</v>
      </c>
      <c r="E86" s="344">
        <v>108</v>
      </c>
      <c r="F86" s="285">
        <f>C86*'수학 표준점수 테이블'!$H$10+D86*'수학 표준점수 테이블'!$H$12+'수학 표준점수 테이블'!$H$15</f>
        <v>107.55200000000001</v>
      </c>
      <c r="G86" s="285">
        <f t="shared" si="7"/>
        <v>5.2000000000006708E-2</v>
      </c>
      <c r="H86" s="165" t="str">
        <f t="shared" si="8"/>
        <v>진</v>
      </c>
      <c r="I86" s="16"/>
      <c r="J86" t="s">
        <v>55</v>
      </c>
      <c r="K86" s="143" t="str">
        <f t="shared" si="10"/>
        <v>e_4 : 107.5≤43x+9y+미&lt;108.5</v>
      </c>
    </row>
    <row r="87" spans="1:11">
      <c r="A87" s="16"/>
      <c r="B87" s="290" t="s">
        <v>36</v>
      </c>
      <c r="C87" s="348">
        <v>40</v>
      </c>
      <c r="D87" s="344">
        <v>17</v>
      </c>
      <c r="E87" s="344">
        <v>112</v>
      </c>
      <c r="F87" s="285">
        <f>C87*'수학 표준점수 테이블'!$H$10+D87*'수학 표준점수 테이블'!$H$12+'수학 표준점수 테이블'!$H$15</f>
        <v>111.986</v>
      </c>
      <c r="G87" s="285">
        <f t="shared" si="7"/>
        <v>0.48600000000000421</v>
      </c>
      <c r="H87" s="165" t="str">
        <f t="shared" si="8"/>
        <v>진</v>
      </c>
      <c r="I87" s="16"/>
      <c r="J87" t="s">
        <v>56</v>
      </c>
      <c r="K87" s="143" t="str">
        <f t="shared" si="10"/>
        <v>f_4 : 111.5≤40x+17y+미&lt;112.5</v>
      </c>
    </row>
    <row r="88" spans="1:11">
      <c r="A88" s="16"/>
      <c r="B88" s="290" t="s">
        <v>36</v>
      </c>
      <c r="C88" s="348">
        <v>40</v>
      </c>
      <c r="D88" s="344">
        <v>12</v>
      </c>
      <c r="E88" s="344">
        <v>113</v>
      </c>
      <c r="F88" s="285">
        <f>C88*'수학 표준점수 테이블'!$H$10+D88*'수학 표준점수 테이블'!$H$12+'수학 표준점수 테이블'!$H$15</f>
        <v>107.696</v>
      </c>
      <c r="G88" s="285">
        <f t="shared" si="7"/>
        <v>4.804000000000002</v>
      </c>
      <c r="H88" s="165" t="str">
        <f t="shared" si="8"/>
        <v>위</v>
      </c>
      <c r="I88" s="16"/>
      <c r="J88" t="s">
        <v>57</v>
      </c>
      <c r="K88" s="143" t="str">
        <f>J88&amp;"_4 : "&amp;E88-0.5&amp;"≤"&amp;C88&amp;"x+"&amp;D88&amp;"y+미&lt;"&amp;E88+0.5</f>
        <v>g_4 : 112.5≤40x+12y+미&lt;113.5</v>
      </c>
    </row>
    <row r="89" spans="1:11">
      <c r="A89" s="16"/>
      <c r="B89" s="290" t="s">
        <v>36</v>
      </c>
      <c r="C89" s="348">
        <v>38</v>
      </c>
      <c r="D89" s="344">
        <v>5</v>
      </c>
      <c r="E89" s="344">
        <v>100</v>
      </c>
      <c r="F89" s="285">
        <f>C89*'수학 표준점수 테이블'!$H$10+D89*'수학 표준점수 테이블'!$H$12+'수학 표준점수 테이블'!$H$15</f>
        <v>100.07</v>
      </c>
      <c r="G89" s="285">
        <f t="shared" si="7"/>
        <v>0.43000000000000682</v>
      </c>
      <c r="H89" s="165" t="str">
        <f t="shared" si="8"/>
        <v>진</v>
      </c>
      <c r="I89" s="16"/>
      <c r="J89" t="s">
        <v>59</v>
      </c>
      <c r="K89" s="143" t="str">
        <f t="shared" si="10"/>
        <v>i_4 : 99.5≤38x+5y+미&lt;100.5</v>
      </c>
    </row>
    <row r="90" spans="1:11">
      <c r="A90" s="16"/>
      <c r="B90" s="290" t="s">
        <v>36</v>
      </c>
      <c r="C90" s="348">
        <v>37</v>
      </c>
      <c r="D90" s="344">
        <v>12</v>
      </c>
      <c r="E90" s="344">
        <v>105</v>
      </c>
      <c r="F90" s="285">
        <f>C90*'수학 표준점수 테이블'!$H$10+D90*'수학 표준점수 테이블'!$H$12+'수학 표준점수 테이블'!$H$15</f>
        <v>105.26600000000001</v>
      </c>
      <c r="G90" s="285">
        <f t="shared" si="7"/>
        <v>0.23399999999999466</v>
      </c>
      <c r="H90" s="165" t="str">
        <f t="shared" si="8"/>
        <v>진</v>
      </c>
      <c r="I90" s="16"/>
      <c r="J90" t="s">
        <v>60</v>
      </c>
      <c r="K90" s="143" t="str">
        <f t="shared" si="10"/>
        <v>j_4 : 104.5≤37x+12y+미&lt;105.5</v>
      </c>
    </row>
    <row r="91" spans="1:11">
      <c r="A91" s="16"/>
      <c r="B91" s="290" t="s">
        <v>36</v>
      </c>
      <c r="C91" s="348">
        <v>34</v>
      </c>
      <c r="D91" s="344">
        <v>5</v>
      </c>
      <c r="E91" s="344">
        <v>99</v>
      </c>
      <c r="F91" s="285">
        <f>C91*'수학 표준점수 테이블'!$H$10+D91*'수학 표준점수 테이블'!$H$12+'수학 표준점수 테이블'!$H$15</f>
        <v>96.83</v>
      </c>
      <c r="G91" s="285">
        <f t="shared" si="7"/>
        <v>1.6700000000000017</v>
      </c>
      <c r="H91" s="165" t="str">
        <f t="shared" si="8"/>
        <v>위</v>
      </c>
      <c r="I91" s="16"/>
      <c r="J91" t="s">
        <v>61</v>
      </c>
      <c r="K91" s="143" t="str">
        <f t="shared" si="10"/>
        <v>k_4 : 98.5≤34x+5y+미&lt;99.5</v>
      </c>
    </row>
    <row r="92" spans="1:11" ht="17.5" thickBot="1">
      <c r="A92" s="16"/>
      <c r="B92" s="291" t="s">
        <v>36</v>
      </c>
      <c r="C92" s="349">
        <v>15</v>
      </c>
      <c r="D92" s="350">
        <v>3</v>
      </c>
      <c r="E92" s="350">
        <v>81</v>
      </c>
      <c r="F92" s="288">
        <f>C92*'수학 표준점수 테이블'!$H$10+D92*'수학 표준점수 테이블'!$H$12+'수학 표준점수 테이블'!$H$15</f>
        <v>79.724000000000004</v>
      </c>
      <c r="G92" s="288">
        <f t="shared" si="7"/>
        <v>0.77599999999999625</v>
      </c>
      <c r="H92" s="168" t="str">
        <f t="shared" si="8"/>
        <v>위</v>
      </c>
      <c r="I92" s="16"/>
      <c r="J92" t="s">
        <v>62</v>
      </c>
      <c r="K92" s="143" t="str">
        <f t="shared" si="10"/>
        <v>l_4 : 80.5≤15x+3y+미&lt;81.5</v>
      </c>
    </row>
    <row r="93" spans="1:11">
      <c r="A93" s="16"/>
      <c r="B93" s="355" t="s">
        <v>38</v>
      </c>
      <c r="C93" s="352">
        <v>74</v>
      </c>
      <c r="D93" s="169">
        <v>26</v>
      </c>
      <c r="E93" s="169">
        <v>147</v>
      </c>
      <c r="F93" s="286">
        <f>C93*'수학 표준점수 테이블'!$H$10+D93*'수학 표준점수 테이블'!$H$13+'수학 표준점수 테이블'!$H$16</f>
        <v>147.262</v>
      </c>
      <c r="G93" s="286">
        <f t="shared" si="7"/>
        <v>0.23799999999999955</v>
      </c>
      <c r="H93" s="170" t="str">
        <f t="shared" si="8"/>
        <v>진</v>
      </c>
      <c r="I93" s="16"/>
      <c r="J93" t="s">
        <v>51</v>
      </c>
      <c r="K93" s="143" t="str">
        <f>J93&amp;"_2 : "&amp;E93-0.5&amp;"≤"&amp;C93&amp;"x+"&amp;D93&amp;"y+기&lt;"&amp;E93+0.5</f>
        <v>a_2 : 146.5≤74x+26y+기&lt;147.5</v>
      </c>
    </row>
    <row r="94" spans="1:11">
      <c r="A94" s="16"/>
      <c r="B94" s="356" t="s">
        <v>38</v>
      </c>
      <c r="C94" s="353">
        <v>66</v>
      </c>
      <c r="D94" s="144">
        <v>18</v>
      </c>
      <c r="E94" s="144">
        <v>135</v>
      </c>
      <c r="F94" s="285">
        <f>C94*'수학 표준점수 테이블'!$H$10+D94*'수학 표준점수 테이블'!$H$13+'수학 표준점수 테이블'!$H$16</f>
        <v>133.60599999999999</v>
      </c>
      <c r="G94" s="285">
        <f t="shared" si="7"/>
        <v>0.89400000000000546</v>
      </c>
      <c r="H94" s="165" t="str">
        <f t="shared" si="8"/>
        <v>위</v>
      </c>
      <c r="I94" s="16"/>
      <c r="J94" t="s">
        <v>52</v>
      </c>
      <c r="K94" s="143" t="str">
        <f t="shared" ref="K94:K102" si="11">J94&amp;"_2 : "&amp;E94-0.5&amp;"≤"&amp;C94&amp;"x+"&amp;D94&amp;"y+기&lt;"&amp;E94+0.5</f>
        <v>b_2 : 134.5≤66x+18y+기&lt;135.5</v>
      </c>
    </row>
    <row r="95" spans="1:11">
      <c r="A95" s="16"/>
      <c r="B95" s="356" t="s">
        <v>38</v>
      </c>
      <c r="C95" s="353">
        <v>66</v>
      </c>
      <c r="D95" s="144">
        <v>18</v>
      </c>
      <c r="E95" s="144">
        <v>134</v>
      </c>
      <c r="F95" s="285">
        <f>C95*'수학 표준점수 테이블'!$H$10+D95*'수학 표준점수 테이블'!$H$13+'수학 표준점수 테이블'!$H$16</f>
        <v>133.60599999999999</v>
      </c>
      <c r="G95" s="285">
        <f t="shared" si="7"/>
        <v>0.10599999999999454</v>
      </c>
      <c r="H95" s="165" t="str">
        <f t="shared" si="8"/>
        <v>진</v>
      </c>
      <c r="I95" s="16"/>
      <c r="J95" t="s">
        <v>53</v>
      </c>
      <c r="K95" s="143" t="str">
        <f t="shared" si="11"/>
        <v>c_2 : 133.5≤66x+18y+기&lt;134.5</v>
      </c>
    </row>
    <row r="96" spans="1:11">
      <c r="A96" s="16"/>
      <c r="B96" s="356" t="s">
        <v>38</v>
      </c>
      <c r="C96" s="353">
        <v>66</v>
      </c>
      <c r="D96" s="144">
        <v>11</v>
      </c>
      <c r="E96" s="144">
        <v>127</v>
      </c>
      <c r="F96" s="285">
        <f>C96*'수학 표준점수 테이블'!$H$10+D96*'수학 표준점수 테이블'!$H$13+'수학 표준점수 테이블'!$H$16</f>
        <v>127.327</v>
      </c>
      <c r="G96" s="285">
        <f t="shared" si="7"/>
        <v>0.17300000000000182</v>
      </c>
      <c r="H96" s="165" t="str">
        <f t="shared" si="8"/>
        <v>진</v>
      </c>
      <c r="I96" s="16"/>
      <c r="J96" t="s">
        <v>54</v>
      </c>
      <c r="K96" s="143" t="str">
        <f t="shared" si="11"/>
        <v>d_2 : 126.5≤66x+11y+기&lt;127.5</v>
      </c>
    </row>
    <row r="97" spans="1:11">
      <c r="A97" s="16"/>
      <c r="B97" s="356" t="s">
        <v>38</v>
      </c>
      <c r="C97" s="353">
        <v>58</v>
      </c>
      <c r="D97" s="144">
        <v>15</v>
      </c>
      <c r="E97" s="144">
        <v>124</v>
      </c>
      <c r="F97" s="285">
        <f>C97*'수학 표준점수 테이블'!$H$10+D97*'수학 표준점수 테이블'!$H$13+'수학 표준점수 테이블'!$H$16</f>
        <v>124.435</v>
      </c>
      <c r="G97" s="285">
        <f t="shared" si="7"/>
        <v>6.4999999999997726E-2</v>
      </c>
      <c r="H97" s="165" t="str">
        <f t="shared" si="8"/>
        <v>진</v>
      </c>
      <c r="I97" s="16"/>
      <c r="J97" t="s">
        <v>55</v>
      </c>
      <c r="K97" s="143" t="str">
        <f t="shared" si="11"/>
        <v>e_2 : 123.5≤58x+15y+기&lt;124.5</v>
      </c>
    </row>
    <row r="98" spans="1:11">
      <c r="A98" s="16"/>
      <c r="B98" s="356" t="s">
        <v>38</v>
      </c>
      <c r="C98" s="353">
        <v>58</v>
      </c>
      <c r="D98" s="144">
        <v>14</v>
      </c>
      <c r="E98" s="144">
        <v>124</v>
      </c>
      <c r="F98" s="285">
        <f>C98*'수학 표준점수 테이블'!$H$10+D98*'수학 표준점수 테이블'!$H$13+'수학 표준점수 테이블'!$H$16</f>
        <v>123.53800000000001</v>
      </c>
      <c r="G98" s="285">
        <f t="shared" si="7"/>
        <v>3.8000000000010914E-2</v>
      </c>
      <c r="H98" s="165" t="str">
        <f t="shared" si="8"/>
        <v>진</v>
      </c>
      <c r="I98" s="16"/>
      <c r="J98" t="s">
        <v>56</v>
      </c>
      <c r="K98" s="143" t="str">
        <f t="shared" si="11"/>
        <v>f_2 : 123.5≤58x+14y+기&lt;124.5</v>
      </c>
    </row>
    <row r="99" spans="1:11">
      <c r="A99" s="16"/>
      <c r="B99" s="356" t="s">
        <v>38</v>
      </c>
      <c r="C99" s="353">
        <v>54</v>
      </c>
      <c r="D99" s="144">
        <v>11</v>
      </c>
      <c r="E99" s="144">
        <v>118</v>
      </c>
      <c r="F99" s="285">
        <f>C99*'수학 표준점수 테이블'!$H$10+D99*'수학 표준점수 테이블'!$H$13+'수학 표준점수 테이블'!$H$16</f>
        <v>117.607</v>
      </c>
      <c r="G99" s="285">
        <f t="shared" si="7"/>
        <v>0.10699999999999932</v>
      </c>
      <c r="H99" s="165" t="str">
        <f t="shared" si="8"/>
        <v>진</v>
      </c>
      <c r="I99" s="16"/>
      <c r="J99" t="s">
        <v>57</v>
      </c>
      <c r="K99" s="143" t="str">
        <f t="shared" si="11"/>
        <v>g_2 : 117.5≤54x+11y+기&lt;118.5</v>
      </c>
    </row>
    <row r="100" spans="1:11">
      <c r="A100" s="16"/>
      <c r="B100" s="356" t="s">
        <v>38</v>
      </c>
      <c r="C100" s="353">
        <v>52</v>
      </c>
      <c r="D100" s="144">
        <v>12</v>
      </c>
      <c r="E100" s="144">
        <v>117</v>
      </c>
      <c r="F100" s="285">
        <f>C100*'수학 표준점수 테이블'!$H$10+D100*'수학 표준점수 테이블'!$H$13+'수학 표준점수 테이블'!$H$16</f>
        <v>116.884</v>
      </c>
      <c r="G100" s="285">
        <f t="shared" si="7"/>
        <v>0.38400000000000034</v>
      </c>
      <c r="H100" s="165" t="str">
        <f t="shared" si="8"/>
        <v>진</v>
      </c>
      <c r="I100" s="16"/>
      <c r="J100" t="s">
        <v>58</v>
      </c>
      <c r="K100" s="143" t="str">
        <f t="shared" si="11"/>
        <v>h_2 : 116.5≤52x+12y+기&lt;117.5</v>
      </c>
    </row>
    <row r="101" spans="1:11">
      <c r="A101" s="16"/>
      <c r="B101" s="356" t="s">
        <v>38</v>
      </c>
      <c r="C101" s="353">
        <v>26</v>
      </c>
      <c r="D101" s="144">
        <v>11</v>
      </c>
      <c r="E101" s="144">
        <v>95</v>
      </c>
      <c r="F101" s="285">
        <f>C101*'수학 표준점수 테이블'!$H$10+D101*'수학 표준점수 테이블'!$H$13+'수학 표준점수 테이블'!$H$16</f>
        <v>94.927000000000007</v>
      </c>
      <c r="G101" s="285">
        <f t="shared" si="7"/>
        <v>0.42700000000000671</v>
      </c>
      <c r="H101" s="165" t="str">
        <f t="shared" si="8"/>
        <v>진</v>
      </c>
      <c r="I101" s="16"/>
      <c r="J101" t="s">
        <v>59</v>
      </c>
      <c r="K101" s="143" t="str">
        <f t="shared" si="11"/>
        <v>i_2 : 94.5≤26x+11y+기&lt;95.5</v>
      </c>
    </row>
    <row r="102" spans="1:11" ht="17.5" thickBot="1">
      <c r="A102" s="16"/>
      <c r="B102" s="357" t="s">
        <v>38</v>
      </c>
      <c r="C102" s="354">
        <v>26</v>
      </c>
      <c r="D102" s="145">
        <v>11</v>
      </c>
      <c r="E102" s="145">
        <v>95</v>
      </c>
      <c r="F102" s="288">
        <f>C102*'수학 표준점수 테이블'!$H$10+D102*'수학 표준점수 테이블'!$H$13+'수학 표준점수 테이블'!$H$16</f>
        <v>94.927000000000007</v>
      </c>
      <c r="G102" s="288">
        <f t="shared" ref="G102" si="12">MIN(ABS(E102-0.5-F102), ABS(E102+0.5-F102))</f>
        <v>0.42700000000000671</v>
      </c>
      <c r="H102" s="168" t="str">
        <f t="shared" si="8"/>
        <v>진</v>
      </c>
      <c r="I102" s="16"/>
      <c r="J102" t="s">
        <v>60</v>
      </c>
      <c r="K102" s="143" t="str">
        <f t="shared" si="11"/>
        <v>j_2 : 94.5≤26x+11y+기&lt;95.5</v>
      </c>
    </row>
    <row r="103" spans="1:11">
      <c r="A103" s="16"/>
      <c r="B103" s="17"/>
      <c r="C103" s="17"/>
      <c r="D103" s="17"/>
      <c r="E103" s="17"/>
      <c r="F103" s="371"/>
      <c r="G103" s="371"/>
      <c r="H103" s="17"/>
      <c r="I103" s="16"/>
    </row>
    <row r="104" spans="1:11">
      <c r="A104" s="16"/>
      <c r="B104" s="17"/>
      <c r="C104" s="17"/>
      <c r="D104" s="17"/>
      <c r="E104" s="17"/>
      <c r="F104" s="371"/>
      <c r="G104" s="371"/>
      <c r="H104" s="17"/>
      <c r="I104" s="16"/>
    </row>
    <row r="105" spans="1:11">
      <c r="F105" s="351"/>
      <c r="G105" s="351"/>
    </row>
    <row r="106" spans="1:11">
      <c r="E106"/>
      <c r="F106" s="351"/>
      <c r="G106" s="351"/>
      <c r="K106" t="s">
        <v>117</v>
      </c>
    </row>
    <row r="107" spans="1:11">
      <c r="F107" s="351"/>
      <c r="G107" s="351"/>
      <c r="K107" t="s">
        <v>121</v>
      </c>
    </row>
    <row r="108" spans="1:11">
      <c r="F108" s="351"/>
      <c r="G108" s="351"/>
      <c r="K108" t="s">
        <v>117</v>
      </c>
    </row>
    <row r="109" spans="1:11">
      <c r="F109" s="351"/>
      <c r="G109" s="351"/>
    </row>
    <row r="110" spans="1:11">
      <c r="F110" s="351"/>
      <c r="G110" s="351"/>
    </row>
    <row r="111" spans="1:11">
      <c r="F111" s="351"/>
      <c r="G111" s="351"/>
    </row>
  </sheetData>
  <mergeCells count="2">
    <mergeCell ref="C2:E2"/>
    <mergeCell ref="C3:E3"/>
  </mergeCells>
  <phoneticPr fontId="1" type="noConversion"/>
  <conditionalFormatting sqref="H3:H36 H38:H1048576">
    <cfRule type="expression" dxfId="1" priority="1">
      <formula>$H3="재"</formula>
    </cfRule>
    <cfRule type="expression" dxfId="0" priority="2">
      <formula>$H3="위"</formula>
    </cfRule>
  </conditionalFormatting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N34"/>
  <sheetViews>
    <sheetView tabSelected="1" workbookViewId="0">
      <selection activeCell="C7" sqref="C7"/>
    </sheetView>
  </sheetViews>
  <sheetFormatPr defaultRowHeight="17"/>
  <cols>
    <col min="2" max="2" width="17" style="251" customWidth="1"/>
    <col min="3" max="3" width="16.75" style="251" customWidth="1"/>
    <col min="4" max="4" width="8.6640625" style="251" customWidth="1"/>
  </cols>
  <sheetData>
    <row r="1" spans="1:13" ht="17.5" thickBot="1">
      <c r="A1" s="16"/>
      <c r="B1" s="17"/>
      <c r="C1" s="17"/>
      <c r="D1" s="17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6"/>
      <c r="B2" s="28" t="s">
        <v>21</v>
      </c>
      <c r="C2" s="394" t="s">
        <v>95</v>
      </c>
      <c r="D2" s="394"/>
      <c r="E2" s="395"/>
      <c r="F2" s="16"/>
      <c r="G2" s="16"/>
      <c r="H2" s="16"/>
      <c r="I2" s="16"/>
      <c r="J2" s="16"/>
      <c r="K2" s="16"/>
      <c r="L2" s="16"/>
      <c r="M2" s="16"/>
    </row>
    <row r="3" spans="1:13" ht="17.5" thickBot="1">
      <c r="A3" s="16"/>
      <c r="B3" s="29" t="s">
        <v>24</v>
      </c>
      <c r="C3" s="396" t="s">
        <v>136</v>
      </c>
      <c r="D3" s="396"/>
      <c r="E3" s="397"/>
      <c r="F3" s="16"/>
      <c r="G3" s="16"/>
      <c r="H3" s="16"/>
      <c r="I3" s="16"/>
      <c r="J3" s="16"/>
      <c r="K3" s="16"/>
      <c r="L3" s="16"/>
      <c r="M3" s="16"/>
    </row>
    <row r="4" spans="1:13" ht="17.5" thickBot="1">
      <c r="A4" s="16"/>
      <c r="B4" s="17"/>
      <c r="C4" s="17"/>
      <c r="D4" s="17"/>
      <c r="E4" s="16"/>
      <c r="F4" s="16"/>
      <c r="G4" s="16"/>
      <c r="H4" s="16"/>
      <c r="I4" s="16"/>
      <c r="J4" s="16"/>
      <c r="K4" s="16"/>
      <c r="L4" s="16"/>
      <c r="M4" s="16"/>
    </row>
    <row r="5" spans="1:13">
      <c r="A5" s="16"/>
      <c r="B5" s="381" t="s">
        <v>126</v>
      </c>
      <c r="C5" s="382"/>
      <c r="D5" s="382"/>
      <c r="E5" s="383"/>
      <c r="F5" s="316"/>
      <c r="G5" s="16"/>
      <c r="H5" s="16"/>
      <c r="I5" s="16"/>
      <c r="J5" s="16"/>
      <c r="K5" s="16"/>
      <c r="L5" s="16"/>
      <c r="M5" s="16"/>
    </row>
    <row r="6" spans="1:13" ht="17.5" thickBot="1">
      <c r="A6" s="16"/>
      <c r="B6" s="384"/>
      <c r="C6" s="385"/>
      <c r="D6" s="385"/>
      <c r="E6" s="386"/>
      <c r="F6" s="316"/>
      <c r="G6" s="16"/>
      <c r="H6" s="16"/>
      <c r="I6" s="16"/>
      <c r="J6" s="16"/>
      <c r="K6" s="16"/>
      <c r="L6" s="16"/>
      <c r="M6" s="16"/>
    </row>
    <row r="7" spans="1:13">
      <c r="A7" s="16"/>
      <c r="B7" s="317" t="s">
        <v>8</v>
      </c>
      <c r="C7" s="318" t="s">
        <v>75</v>
      </c>
      <c r="D7" s="390" t="s">
        <v>76</v>
      </c>
      <c r="E7" s="391"/>
      <c r="F7" s="16"/>
      <c r="G7" s="418" t="s">
        <v>129</v>
      </c>
      <c r="H7" s="419"/>
      <c r="I7" s="419"/>
      <c r="J7" s="419"/>
      <c r="K7" s="420"/>
      <c r="L7" s="16"/>
      <c r="M7" s="16"/>
    </row>
    <row r="8" spans="1:13">
      <c r="A8" s="16"/>
      <c r="B8" s="319" t="s">
        <v>11</v>
      </c>
      <c r="C8" s="320">
        <v>76</v>
      </c>
      <c r="D8" s="392">
        <v>24</v>
      </c>
      <c r="E8" s="393"/>
      <c r="F8" s="16"/>
      <c r="G8" s="421"/>
      <c r="H8" s="422"/>
      <c r="I8" s="422"/>
      <c r="J8" s="422"/>
      <c r="K8" s="423"/>
      <c r="L8" s="16"/>
      <c r="M8" s="16"/>
    </row>
    <row r="9" spans="1:13" ht="17.5" thickBot="1">
      <c r="A9" s="16"/>
      <c r="B9" s="321" t="s">
        <v>125</v>
      </c>
      <c r="C9" s="322">
        <v>74</v>
      </c>
      <c r="D9" s="416">
        <v>26</v>
      </c>
      <c r="E9" s="417"/>
      <c r="F9" s="16"/>
      <c r="G9" s="424"/>
      <c r="H9" s="425"/>
      <c r="I9" s="425"/>
      <c r="J9" s="425"/>
      <c r="K9" s="426"/>
      <c r="L9" s="16"/>
      <c r="M9" s="16"/>
    </row>
    <row r="10" spans="1:13" ht="18" thickBot="1">
      <c r="A10" s="16"/>
      <c r="B10" s="387" t="s">
        <v>108</v>
      </c>
      <c r="C10" s="388"/>
      <c r="D10" s="388"/>
      <c r="E10" s="389"/>
      <c r="F10" s="16"/>
      <c r="G10" s="16"/>
      <c r="H10" s="16"/>
      <c r="I10" s="16"/>
      <c r="J10" s="16"/>
      <c r="K10" s="16"/>
      <c r="L10" s="16"/>
      <c r="M10" s="16"/>
    </row>
    <row r="11" spans="1:13">
      <c r="A11" s="16"/>
      <c r="B11" s="317" t="s">
        <v>74</v>
      </c>
      <c r="C11" s="318" t="s">
        <v>6</v>
      </c>
      <c r="D11" s="318" t="s">
        <v>4</v>
      </c>
      <c r="E11" s="323" t="s">
        <v>5</v>
      </c>
      <c r="F11" s="16"/>
      <c r="G11" s="16"/>
      <c r="H11" s="16"/>
      <c r="I11" s="16"/>
      <c r="J11" s="16"/>
      <c r="K11" s="16"/>
      <c r="L11" s="16"/>
      <c r="M11" s="16"/>
    </row>
    <row r="12" spans="1:13">
      <c r="A12" s="16"/>
      <c r="B12" s="319" t="s">
        <v>77</v>
      </c>
      <c r="C12" s="217">
        <f>IF(OR($C$8&gt;76, $C$8&lt;0, $C$8=75, $C$8=1, $D$8&gt;24, $D$8&lt;0, $D$8=23, $D$8=1), "원점수 입력 오류", ROUND($C$8*'국어 표준점수 테이블'!$H$10+$D$8*'국어 표준점수 테이블'!$H$11+'국어 표준점수 테이블'!$H$13,0))</f>
        <v>147</v>
      </c>
      <c r="D12" s="217">
        <f>VLOOKUP($C12, '국어 백분위 표'!$B$7:$D$118, 3, FALSE)</f>
        <v>100</v>
      </c>
      <c r="E12" s="219">
        <f>VLOOKUP($C12, '국어 백분위 표'!$B$7:$D$118, 2, FALSE)</f>
        <v>1</v>
      </c>
      <c r="F12" s="16"/>
      <c r="G12" s="16"/>
      <c r="H12" s="16"/>
      <c r="I12" s="16"/>
      <c r="J12" s="16"/>
      <c r="K12" s="16"/>
      <c r="L12" s="16"/>
      <c r="M12" s="16"/>
    </row>
    <row r="13" spans="1:13">
      <c r="A13" s="16"/>
      <c r="B13" s="319" t="s">
        <v>80</v>
      </c>
      <c r="C13" s="217">
        <f>IF(OR($C$8&gt;76, $C$8&lt;0, $C$8=75, $C$8=1, $D$8&gt;24, $D$8&lt;0, $D$8=23, $D$8=1), "원점수 입력 오류", ROUND($C$8*'국어 표준점수 테이블'!$H$10+$D$8*'국어 표준점수 테이블'!$H$12+'국어 표준점수 테이블'!$H$14,0))</f>
        <v>149</v>
      </c>
      <c r="D13" s="217">
        <f>VLOOKUP($C13, '국어 백분위 표'!$B$7:$D$118, 3, FALSE)</f>
        <v>100</v>
      </c>
      <c r="E13" s="219">
        <f>VLOOKUP($C13, '국어 백분위 표'!$B$7:$D$118, 2, FALSE)</f>
        <v>1</v>
      </c>
      <c r="F13" s="16"/>
      <c r="G13" s="16"/>
      <c r="H13" s="16"/>
      <c r="I13" s="16"/>
      <c r="J13" s="16"/>
      <c r="K13" s="16"/>
      <c r="L13" s="16"/>
      <c r="M13" s="16"/>
    </row>
    <row r="14" spans="1:13">
      <c r="A14" s="16"/>
      <c r="B14" s="319" t="s">
        <v>79</v>
      </c>
      <c r="C14" s="217">
        <f>IF(OR($C$9&gt;74, $C$9&lt;0, $C$9=73, $C$9=1, $D$9&gt;26, $D$9&lt;0, $D$9=25, $D$9=1), "원점수 입력 오류", ROUND($C$9*'수학 표준점수 테이블'!$H$10+$D$9*'수학 표준점수 테이블'!$H$11+'수학 표준점수 테이블'!$H$14,0))</f>
        <v>144</v>
      </c>
      <c r="D14" s="217">
        <f>VLOOKUP($C14, '수학 백분위 표'!$B$6:$D$117, 3, FALSE)</f>
        <v>99</v>
      </c>
      <c r="E14" s="219">
        <f>VLOOKUP($C14, '수학 백분위 표'!$B$7:$D$118, 2, FALSE)</f>
        <v>1</v>
      </c>
      <c r="F14" s="16"/>
      <c r="G14" s="16"/>
      <c r="H14" s="16"/>
      <c r="I14" s="16"/>
      <c r="J14" s="16"/>
      <c r="K14" s="16"/>
      <c r="L14" s="16"/>
      <c r="M14" s="16"/>
    </row>
    <row r="15" spans="1:13">
      <c r="A15" s="16"/>
      <c r="B15" s="319" t="s">
        <v>127</v>
      </c>
      <c r="C15" s="217">
        <f>IF(OR($C$9&gt;74, $C$9&lt;0, $C$9=73, $C$9=1, $D$9&gt;26, $D$9&lt;0, $D$9=25, $D$9=1), "원점수 입력 오류", ROUND($C$9*'수학 표준점수 테이블'!$H$10+$D$9*'수학 표준점수 테이블'!$H$12+'수학 표준점수 테이블'!$H$15,0))</f>
        <v>147</v>
      </c>
      <c r="D15" s="217">
        <f>VLOOKUP($C15, '수학 백분위 표'!$B$6:$D$117, 3, FALSE)</f>
        <v>100</v>
      </c>
      <c r="E15" s="219">
        <f>VLOOKUP($C15, '수학 백분위 표'!$B$6:$D$118, 2, FALSE)</f>
        <v>1</v>
      </c>
      <c r="F15" s="16"/>
      <c r="G15" s="16"/>
      <c r="H15" s="16"/>
      <c r="I15" s="16"/>
      <c r="J15" s="16"/>
      <c r="K15" s="16"/>
      <c r="L15" s="16"/>
      <c r="M15" s="16"/>
    </row>
    <row r="16" spans="1:13" ht="17.5" thickBot="1">
      <c r="A16" s="16"/>
      <c r="B16" s="321" t="s">
        <v>128</v>
      </c>
      <c r="C16" s="256">
        <f>IF(OR($C$9&gt;74, $C$9&lt;0, $C$9=73, $C$9=1, $D$9&gt;26, $D$9&lt;0, $D$9=25, $D$9=1), "원점수 입력 오류", ROUND($C$9*'수학 표준점수 테이블'!$H$10+$D$9*'수학 표준점수 테이블'!$H$13+'수학 표준점수 테이블'!$H$16,0))</f>
        <v>147</v>
      </c>
      <c r="D16" s="256">
        <f>VLOOKUP($C16, '수학 백분위 표'!$B$6:$D$117, 3, FALSE)</f>
        <v>100</v>
      </c>
      <c r="E16" s="257">
        <f>VLOOKUP($C16, '수학 백분위 표'!$B$6:$D$118, 2, FALSE)</f>
        <v>1</v>
      </c>
      <c r="F16" s="16"/>
      <c r="G16" s="16"/>
      <c r="H16" s="16"/>
      <c r="I16" s="16"/>
      <c r="J16" s="16"/>
      <c r="K16" s="16"/>
      <c r="L16" s="16"/>
      <c r="M16" s="16"/>
    </row>
    <row r="17" spans="1:14">
      <c r="A17" s="16"/>
      <c r="B17" s="17"/>
      <c r="C17" s="17"/>
      <c r="D17" s="17"/>
      <c r="E17" s="16"/>
      <c r="F17" s="16"/>
      <c r="G17" s="16"/>
      <c r="H17" s="16"/>
      <c r="I17" s="16"/>
      <c r="J17" s="16"/>
      <c r="K17" s="16"/>
      <c r="L17" s="16"/>
      <c r="M17" s="16"/>
    </row>
    <row r="18" spans="1:14">
      <c r="A18" s="16"/>
      <c r="B18" s="17"/>
      <c r="C18" s="17"/>
      <c r="D18" s="17"/>
      <c r="E18" s="16"/>
      <c r="F18" s="16"/>
      <c r="G18" s="16"/>
      <c r="H18" s="16"/>
      <c r="I18" s="16"/>
      <c r="J18" s="16"/>
      <c r="K18" s="16"/>
      <c r="L18" s="16"/>
      <c r="M18" s="16"/>
    </row>
    <row r="19" spans="1:14">
      <c r="A19" s="16"/>
      <c r="B19" s="17"/>
      <c r="C19" s="17"/>
      <c r="D19" s="17"/>
      <c r="E19" s="16"/>
      <c r="F19" s="16"/>
      <c r="G19" s="16"/>
      <c r="H19" s="16"/>
      <c r="I19" s="16"/>
      <c r="J19" s="16"/>
      <c r="K19" s="16"/>
      <c r="L19" s="16"/>
      <c r="M19" s="16"/>
    </row>
    <row r="20" spans="1:14" ht="17.5" thickBot="1">
      <c r="A20" s="16"/>
      <c r="B20" s="17"/>
      <c r="C20" s="17"/>
      <c r="D20" s="17"/>
      <c r="E20" s="16"/>
      <c r="F20" s="16"/>
      <c r="G20" s="16"/>
      <c r="H20" s="16"/>
      <c r="I20" s="16"/>
      <c r="J20" s="16"/>
      <c r="K20" s="16"/>
      <c r="L20" s="16"/>
      <c r="M20" s="16"/>
    </row>
    <row r="21" spans="1:14">
      <c r="A21" s="16"/>
      <c r="B21" s="381" t="s">
        <v>131</v>
      </c>
      <c r="C21" s="382"/>
      <c r="D21" s="382"/>
      <c r="E21" s="383"/>
      <c r="F21" s="16"/>
      <c r="G21" s="16"/>
      <c r="H21" s="16"/>
      <c r="I21" s="16"/>
      <c r="J21" s="16"/>
      <c r="K21" s="16"/>
      <c r="L21" s="16"/>
      <c r="M21" s="16"/>
    </row>
    <row r="22" spans="1:14" ht="17.5" thickBot="1">
      <c r="A22" s="16"/>
      <c r="B22" s="384"/>
      <c r="C22" s="385"/>
      <c r="D22" s="385"/>
      <c r="E22" s="386"/>
      <c r="F22" s="16"/>
      <c r="G22" s="16"/>
      <c r="H22" s="16"/>
      <c r="I22" s="16"/>
      <c r="J22" s="16"/>
      <c r="K22" s="16"/>
      <c r="L22" s="16"/>
      <c r="M22" s="16"/>
    </row>
    <row r="23" spans="1:14">
      <c r="A23" s="16"/>
      <c r="B23" s="317" t="s">
        <v>8</v>
      </c>
      <c r="C23" s="318" t="s">
        <v>6</v>
      </c>
      <c r="D23" s="390" t="s">
        <v>76</v>
      </c>
      <c r="E23" s="391"/>
      <c r="F23" s="16"/>
      <c r="G23" s="401" t="s">
        <v>130</v>
      </c>
      <c r="H23" s="402"/>
      <c r="I23" s="402"/>
      <c r="J23" s="402"/>
      <c r="K23" s="402"/>
      <c r="L23" s="403"/>
      <c r="M23" s="16"/>
    </row>
    <row r="24" spans="1:14">
      <c r="A24" s="16"/>
      <c r="B24" s="319" t="s">
        <v>11</v>
      </c>
      <c r="C24" s="320">
        <v>134</v>
      </c>
      <c r="D24" s="392">
        <v>24</v>
      </c>
      <c r="E24" s="393"/>
      <c r="F24" s="16"/>
      <c r="G24" s="404"/>
      <c r="H24" s="405"/>
      <c r="I24" s="405"/>
      <c r="J24" s="405"/>
      <c r="K24" s="405"/>
      <c r="L24" s="406"/>
      <c r="M24" s="16"/>
    </row>
    <row r="25" spans="1:14" ht="17.5" thickBot="1">
      <c r="A25" s="16"/>
      <c r="B25" s="321" t="s">
        <v>125</v>
      </c>
      <c r="C25" s="322">
        <v>137</v>
      </c>
      <c r="D25" s="416">
        <v>22</v>
      </c>
      <c r="E25" s="417"/>
      <c r="F25" s="16"/>
      <c r="G25" s="407"/>
      <c r="H25" s="408"/>
      <c r="I25" s="408"/>
      <c r="J25" s="408"/>
      <c r="K25" s="408"/>
      <c r="L25" s="409"/>
      <c r="M25" s="16"/>
    </row>
    <row r="26" spans="1:14" ht="18" thickBot="1">
      <c r="A26" s="16"/>
      <c r="B26" s="387" t="s">
        <v>133</v>
      </c>
      <c r="C26" s="388"/>
      <c r="D26" s="388"/>
      <c r="E26" s="389"/>
      <c r="F26" s="16"/>
      <c r="G26" s="16"/>
      <c r="H26" s="16"/>
      <c r="I26" s="16"/>
      <c r="J26" s="16"/>
      <c r="K26" s="16"/>
      <c r="L26" s="16"/>
      <c r="M26" s="16"/>
    </row>
    <row r="27" spans="1:14">
      <c r="A27" s="16"/>
      <c r="B27" s="317" t="s">
        <v>74</v>
      </c>
      <c r="C27" s="410" t="s">
        <v>132</v>
      </c>
      <c r="D27" s="411"/>
      <c r="E27" s="412"/>
      <c r="F27" s="16"/>
      <c r="G27" s="16"/>
      <c r="H27" s="16"/>
      <c r="I27" s="16"/>
      <c r="J27" s="16"/>
      <c r="K27" s="16"/>
      <c r="L27" s="16"/>
      <c r="M27" s="16"/>
    </row>
    <row r="28" spans="1:14">
      <c r="A28" s="16"/>
      <c r="B28" s="319" t="s">
        <v>77</v>
      </c>
      <c r="C28" s="413">
        <f>IF(AND($M$28="불가능", $N$28="불가능"), "가능한 케이스 없음", IF(OR(M28="불가능", N28="불가능"), MIN(M28, N28), IF(M28=N28, M28, M28&amp;" 또는 "&amp;N28)))</f>
        <v>89</v>
      </c>
      <c r="D28" s="414"/>
      <c r="E28" s="415"/>
      <c r="F28" s="16"/>
      <c r="G28" s="367">
        <f>($C$24-0.5-$D$24*'국어 표준점수 테이블'!$H$11-'국어 표준점수 테이블'!$H$13)/'국어 표준점수 테이블'!$H$10</f>
        <v>64.17647058823529</v>
      </c>
      <c r="H28" s="367">
        <f>($C$24+0.499-$D$24*'국어 표준점수 테이블'!$H$11-'국어 표준점수 테이블'!$H$13)/'국어 표준점수 테이블'!$H$10</f>
        <v>65.040657439446363</v>
      </c>
      <c r="I28" s="368">
        <f>ROUNDUP(G28, 0)</f>
        <v>65</v>
      </c>
      <c r="J28" s="368">
        <f>ROUNDDOWN(H28, 0)</f>
        <v>65</v>
      </c>
      <c r="K28" s="367">
        <f>ROUNDUP(G28, 0)+$D$24</f>
        <v>89</v>
      </c>
      <c r="L28" s="367">
        <f>ROUNDDOWN(H28, 0)+$D$24</f>
        <v>89</v>
      </c>
      <c r="M28" s="367">
        <f t="shared" ref="M28:N30" si="0">IF(OR($I28&gt;76, $J28&lt;0, AND($I28=75, $J28=75), AND($I28=1, $J28=1), $I28&gt;$J28, K28&gt;100, K28=99, K28=1, K28&lt;0, $D$24&gt;24, $D$24=23, $D$24=1, $D$24&lt;0), "불가능", K28)</f>
        <v>89</v>
      </c>
      <c r="N28" s="369">
        <f t="shared" si="0"/>
        <v>89</v>
      </c>
    </row>
    <row r="29" spans="1:14">
      <c r="A29" s="16"/>
      <c r="B29" s="319" t="s">
        <v>80</v>
      </c>
      <c r="C29" s="413">
        <f>IF(AND(M29="불가능", N29="불가능"), "가능한 케이스 없음", IF(OR(M29="불가능", N29="불가능"), MIN(M29, N29), IF(M29=N29, M29, M29&amp;" 또는 "&amp;N29)))</f>
        <v>87</v>
      </c>
      <c r="D29" s="414"/>
      <c r="E29" s="415"/>
      <c r="F29" s="16"/>
      <c r="G29" s="367">
        <f>($C$24-0.5-$D$24*'국어 표준점수 테이블'!$H$12-'국어 표준점수 테이블'!$H$14)/'국어 표준점수 테이블'!$H$10</f>
        <v>62.903114186851212</v>
      </c>
      <c r="H29" s="367">
        <f>($C$24+0.499-$D$24*'국어 표준점수 테이블'!$H$12-'국어 표준점수 테이블'!$H$14)/'국어 표준점수 테이블'!$H$10</f>
        <v>63.767301038062278</v>
      </c>
      <c r="I29" s="368">
        <f>ROUNDUP(G29, 0)</f>
        <v>63</v>
      </c>
      <c r="J29" s="368">
        <f>ROUNDDOWN(H29, 0)</f>
        <v>63</v>
      </c>
      <c r="K29" s="367">
        <f>ROUNDUP(G29, 0)+$D$24</f>
        <v>87</v>
      </c>
      <c r="L29" s="367">
        <f>ROUNDDOWN(H29, 0)+$D$24</f>
        <v>87</v>
      </c>
      <c r="M29" s="367">
        <f t="shared" si="0"/>
        <v>87</v>
      </c>
      <c r="N29" s="369">
        <f t="shared" si="0"/>
        <v>87</v>
      </c>
    </row>
    <row r="30" spans="1:14">
      <c r="A30" s="16"/>
      <c r="B30" s="319" t="s">
        <v>79</v>
      </c>
      <c r="C30" s="413">
        <f>IF(AND(M30="불가능", N30="불가능"), "가능한 케이스 없음", IF(OR(M30="불가능", N30="불가능"), MIN(M30, N30), IF(M30=N30, M30, M30&amp;" 또는 "&amp;N30)))</f>
        <v>91</v>
      </c>
      <c r="D30" s="414"/>
      <c r="E30" s="415"/>
      <c r="F30" s="16"/>
      <c r="G30" s="367">
        <f>($C$25-0.5-$D$25*'수학 표준점수 테이블'!$H$11-'수학 표준점수 테이블'!$H$14)/'수학 표준점수 테이블'!$H$10</f>
        <v>68.360493827160482</v>
      </c>
      <c r="H30" s="367">
        <f>($C$25+0.499-$D$25*'수학 표준점수 테이블'!$H$11-'수학 표준점수 테이블'!$H$14)/'수학 표준점수 테이블'!$H$10</f>
        <v>69.593827160493817</v>
      </c>
      <c r="I30" s="368">
        <f>ROUNDUP(G30, 0)</f>
        <v>69</v>
      </c>
      <c r="J30" s="368">
        <f>ROUNDDOWN(H30, 0)</f>
        <v>69</v>
      </c>
      <c r="K30" s="367">
        <f>ROUNDUP(G30, 0)+$D$25</f>
        <v>91</v>
      </c>
      <c r="L30" s="367">
        <f>ROUNDDOWN(H30, 0)+$D$25</f>
        <v>91</v>
      </c>
      <c r="M30" s="367">
        <f t="shared" si="0"/>
        <v>91</v>
      </c>
      <c r="N30" s="369">
        <f t="shared" si="0"/>
        <v>91</v>
      </c>
    </row>
    <row r="31" spans="1:14">
      <c r="A31" s="16"/>
      <c r="B31" s="319" t="s">
        <v>127</v>
      </c>
      <c r="C31" s="413" t="str">
        <f t="shared" ref="C31:C32" si="1">IF(AND(M31="불가능", N31="불가능"), "가능한 케이스 없음", IF(OR(M31="불가능", N31="불가능"), MIN(M31, N31), IF(M31=N31, M31, M31&amp;" 또는 "&amp;N31)))</f>
        <v>87 또는 88</v>
      </c>
      <c r="D31" s="414"/>
      <c r="E31" s="415"/>
      <c r="F31" s="16"/>
      <c r="G31" s="367">
        <f>($C$25-0.5-$D$25*'수학 표준점수 테이블'!$H$12-'수학 표준점수 테이블'!$H$15)/'수학 표준점수 테이블'!$H$10</f>
        <v>64.96790123456789</v>
      </c>
      <c r="H31" s="367">
        <f>($C$25+0.499-$D$25*'수학 표준점수 테이블'!$H$12-'수학 표준점수 테이블'!$H$15)/'수학 표준점수 테이블'!$H$10</f>
        <v>66.201234567901224</v>
      </c>
      <c r="I31" s="368">
        <f t="shared" ref="I31:I32" si="2">ROUNDUP(G31, 0)</f>
        <v>65</v>
      </c>
      <c r="J31" s="368">
        <f t="shared" ref="J31:J32" si="3">ROUNDDOWN(H31, 0)</f>
        <v>66</v>
      </c>
      <c r="K31" s="367">
        <f t="shared" ref="K31:K32" si="4">ROUNDUP(G31, 0)+$D$25</f>
        <v>87</v>
      </c>
      <c r="L31" s="367">
        <f t="shared" ref="L31:L32" si="5">ROUNDDOWN(H31, 0)+$D$25</f>
        <v>88</v>
      </c>
      <c r="M31" s="367">
        <f t="shared" ref="M31:M32" si="6">IF(OR($I31&gt;76, $J31&lt;0, AND($I31=75, $J31=75), AND($I31=1, $J31=1), $I31&gt;$J31, K31&gt;100, K31=99, K31=1, K31&lt;0, $D$24&gt;24, $D$24=23, $D$24=1, $D$24&lt;0), "불가능", K31)</f>
        <v>87</v>
      </c>
      <c r="N31" s="369">
        <f t="shared" ref="N31:N32" si="7">IF(OR($I31&gt;76, $J31&lt;0, AND($I31=75, $J31=75), AND($I31=1, $J31=1), $I31&gt;$J31, L31&gt;100, L31=99, L31=1, L31&lt;0, $D$24&gt;24, $D$24=23, $D$24=1, $D$24&lt;0), "불가능", L31)</f>
        <v>88</v>
      </c>
    </row>
    <row r="32" spans="1:14" ht="17.5" thickBot="1">
      <c r="A32" s="16"/>
      <c r="B32" s="321" t="s">
        <v>128</v>
      </c>
      <c r="C32" s="398">
        <f t="shared" si="1"/>
        <v>88</v>
      </c>
      <c r="D32" s="399"/>
      <c r="E32" s="400"/>
      <c r="F32" s="16"/>
      <c r="G32" s="367">
        <f>($C$25-0.5-$D$25*'수학 표준점수 테이블'!$H$13-'수학 표준점수 테이블'!$H$16)/'수학 표준점수 테이블'!$H$10</f>
        <v>65.143209876543196</v>
      </c>
      <c r="H32" s="367">
        <f>($C$25+0.499-$D$25*'수학 표준점수 테이블'!$H$13-'수학 표준점수 테이블'!$H$16)/'수학 표준점수 테이블'!$H$10</f>
        <v>66.376543209876516</v>
      </c>
      <c r="I32" s="368">
        <f t="shared" si="2"/>
        <v>66</v>
      </c>
      <c r="J32" s="368">
        <f t="shared" si="3"/>
        <v>66</v>
      </c>
      <c r="K32" s="367">
        <f t="shared" si="4"/>
        <v>88</v>
      </c>
      <c r="L32" s="367">
        <f t="shared" si="5"/>
        <v>88</v>
      </c>
      <c r="M32" s="367">
        <f t="shared" si="6"/>
        <v>88</v>
      </c>
      <c r="N32" s="369">
        <f t="shared" si="7"/>
        <v>88</v>
      </c>
    </row>
    <row r="33" spans="1:13">
      <c r="A33" s="16"/>
      <c r="B33" s="17"/>
      <c r="C33" s="17"/>
      <c r="D33" s="17"/>
      <c r="E33" s="16"/>
      <c r="F33" s="16"/>
      <c r="G33" s="16"/>
      <c r="H33" s="16"/>
      <c r="I33" s="16"/>
      <c r="J33" s="16"/>
      <c r="K33" s="16"/>
      <c r="L33" s="16"/>
      <c r="M33" s="16"/>
    </row>
    <row r="34" spans="1:13">
      <c r="A34" s="16"/>
      <c r="B34" s="17"/>
      <c r="C34" s="17"/>
      <c r="D34" s="17"/>
      <c r="E34" s="16"/>
      <c r="F34" s="16"/>
      <c r="G34" s="16"/>
      <c r="H34" s="16"/>
      <c r="I34" s="16"/>
      <c r="J34" s="16"/>
      <c r="K34" s="16"/>
      <c r="L34" s="16"/>
      <c r="M34" s="16"/>
    </row>
  </sheetData>
  <mergeCells count="20">
    <mergeCell ref="G7:K9"/>
    <mergeCell ref="B21:E22"/>
    <mergeCell ref="D24:E24"/>
    <mergeCell ref="D25:E25"/>
    <mergeCell ref="B26:E26"/>
    <mergeCell ref="D9:E9"/>
    <mergeCell ref="C32:E32"/>
    <mergeCell ref="G23:L25"/>
    <mergeCell ref="C27:E27"/>
    <mergeCell ref="C28:E28"/>
    <mergeCell ref="C29:E29"/>
    <mergeCell ref="C30:E30"/>
    <mergeCell ref="C31:E31"/>
    <mergeCell ref="D23:E23"/>
    <mergeCell ref="B5:E6"/>
    <mergeCell ref="B10:E10"/>
    <mergeCell ref="D7:E7"/>
    <mergeCell ref="D8:E8"/>
    <mergeCell ref="C2:E2"/>
    <mergeCell ref="C3:E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23A7-349C-0F4A-850E-151D1253E364}">
  <sheetPr>
    <tabColor rgb="FFFFFF00"/>
    <pageSetUpPr fitToPage="1"/>
  </sheetPr>
  <dimension ref="A1:X91"/>
  <sheetViews>
    <sheetView zoomScale="85" zoomScaleNormal="85" workbookViewId="0">
      <selection activeCell="H17" sqref="H17"/>
    </sheetView>
  </sheetViews>
  <sheetFormatPr defaultRowHeight="17"/>
  <cols>
    <col min="2" max="2" width="14.08203125" customWidth="1"/>
    <col min="3" max="3" width="18.83203125" customWidth="1"/>
    <col min="4" max="4" width="14.08203125" customWidth="1"/>
    <col min="5" max="5" width="18.83203125" customWidth="1"/>
    <col min="6" max="7" width="14.08203125" customWidth="1"/>
    <col min="8" max="8" width="21.25" customWidth="1"/>
    <col min="9" max="9" width="14.08203125" customWidth="1"/>
    <col min="10" max="10" width="14.08203125" style="123" customWidth="1"/>
    <col min="11" max="11" width="13.75" customWidth="1"/>
    <col min="12" max="12" width="12.1640625" customWidth="1"/>
  </cols>
  <sheetData>
    <row r="1" spans="1:10">
      <c r="A1" s="16"/>
      <c r="B1" s="16"/>
      <c r="C1" s="16"/>
      <c r="D1" s="16"/>
      <c r="E1" s="16"/>
      <c r="F1" s="16"/>
      <c r="G1" s="16"/>
      <c r="H1" s="16"/>
      <c r="I1" s="16"/>
      <c r="J1" s="306"/>
    </row>
    <row r="2" spans="1:10" ht="0.65" customHeight="1" thickBot="1">
      <c r="A2" s="16"/>
      <c r="B2" s="16"/>
      <c r="C2" s="16"/>
      <c r="D2" s="16"/>
      <c r="E2" s="16"/>
      <c r="F2" s="16"/>
      <c r="G2" s="16"/>
      <c r="H2" s="16"/>
      <c r="I2" s="16"/>
      <c r="J2" s="306"/>
    </row>
    <row r="3" spans="1:10">
      <c r="A3" s="16"/>
      <c r="B3" s="28" t="s">
        <v>21</v>
      </c>
      <c r="C3" s="394" t="s">
        <v>95</v>
      </c>
      <c r="D3" s="394"/>
      <c r="E3" s="395"/>
      <c r="F3" s="16"/>
      <c r="G3" s="16"/>
      <c r="H3" s="16"/>
      <c r="I3" s="16"/>
      <c r="J3" s="306"/>
    </row>
    <row r="4" spans="1:10" ht="17.5" thickBot="1">
      <c r="A4" s="16"/>
      <c r="B4" s="29" t="s">
        <v>24</v>
      </c>
      <c r="C4" s="396" t="s">
        <v>111</v>
      </c>
      <c r="D4" s="396"/>
      <c r="E4" s="397"/>
      <c r="F4" s="16"/>
      <c r="G4" s="16"/>
      <c r="H4" s="16"/>
      <c r="I4" s="16"/>
      <c r="J4" s="306"/>
    </row>
    <row r="5" spans="1:10" ht="17.5" thickBot="1">
      <c r="A5" s="16"/>
      <c r="B5" s="16"/>
      <c r="C5" s="17"/>
      <c r="D5" s="17"/>
      <c r="E5" s="17"/>
      <c r="F5" s="16"/>
      <c r="G5" s="16"/>
      <c r="H5" s="16"/>
      <c r="I5" s="16"/>
      <c r="J5" s="306"/>
    </row>
    <row r="6" spans="1:10" ht="16.5" customHeight="1">
      <c r="A6" s="16"/>
      <c r="B6" s="427" t="s">
        <v>25</v>
      </c>
      <c r="C6" s="428"/>
      <c r="D6" s="431" t="s">
        <v>26</v>
      </c>
      <c r="E6" s="428"/>
      <c r="F6" s="17"/>
      <c r="G6" s="17"/>
      <c r="H6" s="17"/>
      <c r="I6" s="17"/>
    </row>
    <row r="7" spans="1:10" ht="16.5" customHeight="1">
      <c r="A7" s="16"/>
      <c r="B7" s="429"/>
      <c r="C7" s="430"/>
      <c r="D7" s="432"/>
      <c r="E7" s="430"/>
      <c r="F7" s="17"/>
      <c r="G7" s="17"/>
      <c r="H7" s="17"/>
      <c r="I7" s="17"/>
    </row>
    <row r="8" spans="1:10" ht="17.25" customHeight="1" thickBot="1">
      <c r="A8" s="16"/>
      <c r="B8" s="429"/>
      <c r="C8" s="430"/>
      <c r="D8" s="432"/>
      <c r="E8" s="430"/>
      <c r="F8" s="17"/>
      <c r="G8" s="17"/>
      <c r="H8" s="17"/>
      <c r="I8" s="17"/>
    </row>
    <row r="9" spans="1:10" ht="17.5" thickBot="1">
      <c r="A9" s="16"/>
      <c r="B9" s="271" t="s">
        <v>22</v>
      </c>
      <c r="C9" s="272" t="s">
        <v>23</v>
      </c>
      <c r="D9" s="31" t="s">
        <v>22</v>
      </c>
      <c r="E9" s="30" t="s">
        <v>23</v>
      </c>
      <c r="F9" s="17"/>
      <c r="G9" s="17"/>
      <c r="H9" s="17"/>
      <c r="I9" s="17"/>
    </row>
    <row r="10" spans="1:10">
      <c r="A10" s="16"/>
      <c r="B10" s="296">
        <v>76</v>
      </c>
      <c r="C10" s="297">
        <f t="shared" ref="C10:C41" si="0">B10*$H$10</f>
        <v>87.855999999999995</v>
      </c>
      <c r="D10" s="298">
        <v>24</v>
      </c>
      <c r="E10" s="299">
        <f>D10*$H$11+$H$13</f>
        <v>59.311999999999998</v>
      </c>
      <c r="F10" s="17"/>
      <c r="G10" s="268" t="s">
        <v>113</v>
      </c>
      <c r="H10" s="252">
        <v>1.1559999999999999</v>
      </c>
      <c r="I10" s="17"/>
    </row>
    <row r="11" spans="1:10">
      <c r="A11" s="16"/>
      <c r="B11" s="300">
        <v>74</v>
      </c>
      <c r="C11" s="301">
        <f t="shared" si="0"/>
        <v>85.543999999999997</v>
      </c>
      <c r="D11" s="302">
        <v>22</v>
      </c>
      <c r="E11" s="299">
        <f t="shared" ref="E11:E32" si="1">D11*$H$11+$H$13</f>
        <v>57.486000000000004</v>
      </c>
      <c r="F11" s="17"/>
      <c r="G11" s="269" t="s">
        <v>41</v>
      </c>
      <c r="H11" s="278">
        <v>0.91300000000000003</v>
      </c>
      <c r="I11" s="17"/>
    </row>
    <row r="12" spans="1:10">
      <c r="A12" s="16"/>
      <c r="B12" s="300">
        <v>73</v>
      </c>
      <c r="C12" s="301">
        <f t="shared" si="0"/>
        <v>84.387999999999991</v>
      </c>
      <c r="D12" s="302">
        <v>21</v>
      </c>
      <c r="E12" s="299">
        <f t="shared" si="1"/>
        <v>56.573</v>
      </c>
      <c r="F12" s="17"/>
      <c r="G12" s="269" t="s">
        <v>42</v>
      </c>
      <c r="H12" s="278">
        <v>0.94099999999999995</v>
      </c>
      <c r="I12" s="17"/>
    </row>
    <row r="13" spans="1:10">
      <c r="A13" s="16"/>
      <c r="B13" s="300">
        <v>72</v>
      </c>
      <c r="C13" s="301">
        <f t="shared" si="0"/>
        <v>83.231999999999999</v>
      </c>
      <c r="D13" s="302">
        <v>20</v>
      </c>
      <c r="E13" s="299">
        <f t="shared" si="1"/>
        <v>55.66</v>
      </c>
      <c r="F13" s="17"/>
      <c r="G13" s="269" t="s">
        <v>43</v>
      </c>
      <c r="H13" s="278">
        <v>37.4</v>
      </c>
      <c r="I13" s="17"/>
    </row>
    <row r="14" spans="1:10" ht="17.5" thickBot="1">
      <c r="A14" s="16"/>
      <c r="B14" s="300">
        <v>71</v>
      </c>
      <c r="C14" s="301">
        <f t="shared" si="0"/>
        <v>82.075999999999993</v>
      </c>
      <c r="D14" s="302">
        <v>19</v>
      </c>
      <c r="E14" s="299">
        <f t="shared" si="1"/>
        <v>54.747</v>
      </c>
      <c r="F14" s="17"/>
      <c r="G14" s="270" t="s">
        <v>44</v>
      </c>
      <c r="H14" s="253">
        <v>38.200000000000003</v>
      </c>
      <c r="I14" s="17"/>
    </row>
    <row r="15" spans="1:10">
      <c r="A15" s="16"/>
      <c r="B15" s="300">
        <v>70</v>
      </c>
      <c r="C15" s="301">
        <f t="shared" si="0"/>
        <v>80.919999999999987</v>
      </c>
      <c r="D15" s="302">
        <v>18</v>
      </c>
      <c r="E15" s="299">
        <f t="shared" si="1"/>
        <v>53.834000000000003</v>
      </c>
      <c r="F15" s="17"/>
      <c r="G15" s="17"/>
      <c r="H15" s="17"/>
      <c r="I15" s="17"/>
    </row>
    <row r="16" spans="1:10">
      <c r="A16" s="16"/>
      <c r="B16" s="300">
        <v>69</v>
      </c>
      <c r="C16" s="301">
        <f t="shared" si="0"/>
        <v>79.763999999999996</v>
      </c>
      <c r="D16" s="302">
        <v>17</v>
      </c>
      <c r="E16" s="299">
        <f t="shared" si="1"/>
        <v>52.920999999999999</v>
      </c>
      <c r="F16" s="17"/>
      <c r="G16" s="17"/>
      <c r="H16" s="17"/>
      <c r="I16" s="17"/>
    </row>
    <row r="17" spans="1:10">
      <c r="A17" s="16"/>
      <c r="B17" s="300">
        <v>68</v>
      </c>
      <c r="C17" s="301">
        <f t="shared" si="0"/>
        <v>78.60799999999999</v>
      </c>
      <c r="D17" s="302">
        <v>16</v>
      </c>
      <c r="E17" s="299">
        <f t="shared" si="1"/>
        <v>52.007999999999996</v>
      </c>
      <c r="F17" s="17"/>
      <c r="G17" s="17"/>
      <c r="H17" s="17"/>
      <c r="I17" s="17"/>
    </row>
    <row r="18" spans="1:10">
      <c r="A18" s="16"/>
      <c r="B18" s="300">
        <v>67</v>
      </c>
      <c r="C18" s="301">
        <f t="shared" si="0"/>
        <v>77.451999999999998</v>
      </c>
      <c r="D18" s="302">
        <v>15</v>
      </c>
      <c r="E18" s="299">
        <f t="shared" si="1"/>
        <v>51.094999999999999</v>
      </c>
      <c r="F18" s="17"/>
      <c r="G18" s="17"/>
      <c r="H18" s="17"/>
      <c r="I18" s="17"/>
    </row>
    <row r="19" spans="1:10">
      <c r="A19" s="16"/>
      <c r="B19" s="300">
        <v>66</v>
      </c>
      <c r="C19" s="301">
        <f t="shared" si="0"/>
        <v>76.295999999999992</v>
      </c>
      <c r="D19" s="302">
        <v>14</v>
      </c>
      <c r="E19" s="299">
        <f t="shared" si="1"/>
        <v>50.182000000000002</v>
      </c>
      <c r="F19" s="17"/>
      <c r="G19" s="17"/>
      <c r="H19" s="17"/>
      <c r="I19" s="17"/>
    </row>
    <row r="20" spans="1:10">
      <c r="A20" s="16"/>
      <c r="B20" s="300">
        <v>65</v>
      </c>
      <c r="C20" s="301">
        <f t="shared" si="0"/>
        <v>75.14</v>
      </c>
      <c r="D20" s="302">
        <v>13</v>
      </c>
      <c r="E20" s="299">
        <f t="shared" si="1"/>
        <v>49.268999999999998</v>
      </c>
      <c r="F20" s="17"/>
      <c r="G20" s="16"/>
      <c r="H20" s="16"/>
      <c r="I20" s="16"/>
      <c r="J20"/>
    </row>
    <row r="21" spans="1:10">
      <c r="A21" s="16"/>
      <c r="B21" s="300">
        <v>64</v>
      </c>
      <c r="C21" s="301">
        <f t="shared" si="0"/>
        <v>73.983999999999995</v>
      </c>
      <c r="D21" s="302">
        <v>12</v>
      </c>
      <c r="E21" s="299">
        <f t="shared" si="1"/>
        <v>48.355999999999995</v>
      </c>
      <c r="F21" s="17"/>
      <c r="G21" s="16"/>
      <c r="H21" s="16"/>
      <c r="I21" s="16"/>
      <c r="J21"/>
    </row>
    <row r="22" spans="1:10">
      <c r="A22" s="16"/>
      <c r="B22" s="300">
        <v>63</v>
      </c>
      <c r="C22" s="301">
        <f t="shared" si="0"/>
        <v>72.827999999999989</v>
      </c>
      <c r="D22" s="302">
        <v>11</v>
      </c>
      <c r="E22" s="299">
        <f t="shared" si="1"/>
        <v>47.442999999999998</v>
      </c>
      <c r="F22" s="17"/>
      <c r="G22" s="16"/>
      <c r="H22" s="16"/>
      <c r="I22" s="16"/>
      <c r="J22"/>
    </row>
    <row r="23" spans="1:10">
      <c r="A23" s="16"/>
      <c r="B23" s="300">
        <v>62</v>
      </c>
      <c r="C23" s="301">
        <f t="shared" si="0"/>
        <v>71.671999999999997</v>
      </c>
      <c r="D23" s="302">
        <v>10</v>
      </c>
      <c r="E23" s="299">
        <f t="shared" si="1"/>
        <v>46.53</v>
      </c>
      <c r="F23" s="17"/>
      <c r="G23" s="16"/>
      <c r="H23" s="16"/>
      <c r="I23" s="16"/>
      <c r="J23"/>
    </row>
    <row r="24" spans="1:10">
      <c r="A24" s="16"/>
      <c r="B24" s="300">
        <v>61</v>
      </c>
      <c r="C24" s="301">
        <f t="shared" si="0"/>
        <v>70.515999999999991</v>
      </c>
      <c r="D24" s="302">
        <v>9</v>
      </c>
      <c r="E24" s="299">
        <f t="shared" si="1"/>
        <v>45.616999999999997</v>
      </c>
      <c r="F24" s="17"/>
      <c r="G24" s="16"/>
      <c r="H24" s="16"/>
      <c r="I24" s="16"/>
      <c r="J24"/>
    </row>
    <row r="25" spans="1:10">
      <c r="A25" s="16"/>
      <c r="B25" s="300">
        <v>60</v>
      </c>
      <c r="C25" s="301">
        <f t="shared" si="0"/>
        <v>69.36</v>
      </c>
      <c r="D25" s="302">
        <v>8</v>
      </c>
      <c r="E25" s="299">
        <f t="shared" si="1"/>
        <v>44.704000000000001</v>
      </c>
      <c r="F25" s="17"/>
      <c r="G25" s="16"/>
      <c r="H25" s="16"/>
      <c r="I25" s="16"/>
      <c r="J25"/>
    </row>
    <row r="26" spans="1:10">
      <c r="A26" s="16"/>
      <c r="B26" s="300">
        <v>59</v>
      </c>
      <c r="C26" s="301">
        <f t="shared" si="0"/>
        <v>68.203999999999994</v>
      </c>
      <c r="D26" s="302">
        <v>7</v>
      </c>
      <c r="E26" s="299">
        <f t="shared" si="1"/>
        <v>43.790999999999997</v>
      </c>
      <c r="F26" s="17"/>
      <c r="G26" s="16"/>
      <c r="H26" s="16"/>
      <c r="I26" s="16"/>
      <c r="J26"/>
    </row>
    <row r="27" spans="1:10">
      <c r="A27" s="16"/>
      <c r="B27" s="300">
        <v>58</v>
      </c>
      <c r="C27" s="301">
        <f t="shared" si="0"/>
        <v>67.048000000000002</v>
      </c>
      <c r="D27" s="302">
        <v>6</v>
      </c>
      <c r="E27" s="299">
        <f t="shared" si="1"/>
        <v>42.878</v>
      </c>
      <c r="F27" s="17"/>
      <c r="G27" s="16"/>
      <c r="H27" s="16"/>
      <c r="I27" s="16"/>
      <c r="J27"/>
    </row>
    <row r="28" spans="1:10">
      <c r="A28" s="16"/>
      <c r="B28" s="300">
        <v>57</v>
      </c>
      <c r="C28" s="301">
        <f t="shared" si="0"/>
        <v>65.891999999999996</v>
      </c>
      <c r="D28" s="302">
        <v>5</v>
      </c>
      <c r="E28" s="299">
        <f t="shared" si="1"/>
        <v>41.964999999999996</v>
      </c>
      <c r="F28" s="17"/>
      <c r="G28" s="16"/>
      <c r="H28" s="16"/>
      <c r="I28" s="16"/>
      <c r="J28"/>
    </row>
    <row r="29" spans="1:10">
      <c r="A29" s="16"/>
      <c r="B29" s="300">
        <v>56</v>
      </c>
      <c r="C29" s="301">
        <f t="shared" si="0"/>
        <v>64.73599999999999</v>
      </c>
      <c r="D29" s="302">
        <v>4</v>
      </c>
      <c r="E29" s="299">
        <f t="shared" si="1"/>
        <v>41.052</v>
      </c>
      <c r="F29" s="17"/>
      <c r="G29" s="16"/>
      <c r="H29" s="16"/>
      <c r="I29" s="16"/>
      <c r="J29"/>
    </row>
    <row r="30" spans="1:10">
      <c r="A30" s="16"/>
      <c r="B30" s="300">
        <v>55</v>
      </c>
      <c r="C30" s="301">
        <f t="shared" si="0"/>
        <v>63.58</v>
      </c>
      <c r="D30" s="302">
        <v>3</v>
      </c>
      <c r="E30" s="299">
        <f t="shared" si="1"/>
        <v>40.138999999999996</v>
      </c>
      <c r="F30" s="17"/>
      <c r="G30" s="16"/>
      <c r="H30" s="16"/>
      <c r="I30" s="16"/>
      <c r="J30"/>
    </row>
    <row r="31" spans="1:10">
      <c r="A31" s="16"/>
      <c r="B31" s="300">
        <v>54</v>
      </c>
      <c r="C31" s="301">
        <f t="shared" si="0"/>
        <v>62.423999999999992</v>
      </c>
      <c r="D31" s="302">
        <v>2</v>
      </c>
      <c r="E31" s="299">
        <f t="shared" si="1"/>
        <v>39.225999999999999</v>
      </c>
      <c r="F31" s="17"/>
      <c r="G31" s="16"/>
      <c r="H31" s="16"/>
      <c r="I31" s="16"/>
      <c r="J31"/>
    </row>
    <row r="32" spans="1:10" ht="17.5" thickBot="1">
      <c r="A32" s="16"/>
      <c r="B32" s="300">
        <v>53</v>
      </c>
      <c r="C32" s="301">
        <f t="shared" si="0"/>
        <v>61.267999999999994</v>
      </c>
      <c r="D32" s="303">
        <v>0</v>
      </c>
      <c r="E32" s="299">
        <f t="shared" si="1"/>
        <v>37.4</v>
      </c>
      <c r="F32" s="17"/>
      <c r="G32" s="16"/>
      <c r="H32" s="16"/>
      <c r="I32" s="16"/>
      <c r="J32"/>
    </row>
    <row r="33" spans="1:10" ht="16.5" customHeight="1">
      <c r="A33" s="16"/>
      <c r="B33" s="300">
        <v>52</v>
      </c>
      <c r="C33" s="301">
        <f t="shared" si="0"/>
        <v>60.111999999999995</v>
      </c>
      <c r="D33" s="431" t="s">
        <v>27</v>
      </c>
      <c r="E33" s="428"/>
      <c r="F33" s="17"/>
      <c r="G33" s="17"/>
      <c r="H33" s="17"/>
      <c r="I33" s="17"/>
    </row>
    <row r="34" spans="1:10" ht="16.5" customHeight="1">
      <c r="A34" s="16"/>
      <c r="B34" s="300">
        <v>51</v>
      </c>
      <c r="C34" s="301">
        <f t="shared" si="0"/>
        <v>58.955999999999996</v>
      </c>
      <c r="D34" s="432"/>
      <c r="E34" s="430"/>
      <c r="F34" s="17"/>
      <c r="G34" s="17"/>
      <c r="H34" s="17"/>
      <c r="I34" s="17"/>
    </row>
    <row r="35" spans="1:10" ht="16.5" customHeight="1" thickBot="1">
      <c r="A35" s="16"/>
      <c r="B35" s="300">
        <v>50</v>
      </c>
      <c r="C35" s="301">
        <f t="shared" si="0"/>
        <v>57.8</v>
      </c>
      <c r="D35" s="432"/>
      <c r="E35" s="430"/>
      <c r="F35" s="17"/>
      <c r="G35" s="17"/>
      <c r="H35" s="16"/>
      <c r="I35" s="16"/>
      <c r="J35"/>
    </row>
    <row r="36" spans="1:10" ht="17.5" thickBot="1">
      <c r="A36" s="16"/>
      <c r="B36" s="300">
        <v>49</v>
      </c>
      <c r="C36" s="301">
        <f t="shared" si="0"/>
        <v>56.643999999999998</v>
      </c>
      <c r="D36" s="31" t="s">
        <v>22</v>
      </c>
      <c r="E36" s="30" t="s">
        <v>23</v>
      </c>
      <c r="F36" s="17"/>
      <c r="G36" s="17"/>
      <c r="H36" s="16"/>
      <c r="I36" s="16"/>
      <c r="J36"/>
    </row>
    <row r="37" spans="1:10">
      <c r="A37" s="16"/>
      <c r="B37" s="300">
        <v>48</v>
      </c>
      <c r="C37" s="301">
        <f t="shared" si="0"/>
        <v>55.488</v>
      </c>
      <c r="D37" s="302">
        <v>24</v>
      </c>
      <c r="E37" s="299">
        <f>D37*$H$12+$H$14</f>
        <v>60.784000000000006</v>
      </c>
      <c r="F37" s="17"/>
      <c r="G37" s="17"/>
      <c r="H37" s="17"/>
      <c r="I37" s="17"/>
    </row>
    <row r="38" spans="1:10">
      <c r="A38" s="16"/>
      <c r="B38" s="300">
        <v>47</v>
      </c>
      <c r="C38" s="301">
        <f t="shared" si="0"/>
        <v>54.331999999999994</v>
      </c>
      <c r="D38" s="302">
        <v>22</v>
      </c>
      <c r="E38" s="299">
        <f t="shared" ref="E38:E59" si="2">D38*$H$12+$H$14</f>
        <v>58.902000000000001</v>
      </c>
      <c r="F38" s="17"/>
      <c r="G38" s="16"/>
      <c r="H38" s="16"/>
      <c r="I38" s="17"/>
    </row>
    <row r="39" spans="1:10">
      <c r="A39" s="16"/>
      <c r="B39" s="300">
        <v>46</v>
      </c>
      <c r="C39" s="301">
        <f t="shared" si="0"/>
        <v>53.175999999999995</v>
      </c>
      <c r="D39" s="302">
        <v>21</v>
      </c>
      <c r="E39" s="299">
        <f t="shared" si="2"/>
        <v>57.960999999999999</v>
      </c>
      <c r="F39" s="17"/>
      <c r="G39" s="16"/>
      <c r="H39" s="16"/>
      <c r="I39" s="17"/>
    </row>
    <row r="40" spans="1:10">
      <c r="A40" s="16"/>
      <c r="B40" s="300">
        <v>45</v>
      </c>
      <c r="C40" s="301">
        <f t="shared" si="0"/>
        <v>52.019999999999996</v>
      </c>
      <c r="D40" s="302">
        <v>20</v>
      </c>
      <c r="E40" s="299">
        <f t="shared" si="2"/>
        <v>57.02</v>
      </c>
      <c r="F40" s="17"/>
      <c r="G40" s="16"/>
      <c r="H40" s="16"/>
      <c r="I40" s="17"/>
    </row>
    <row r="41" spans="1:10">
      <c r="A41" s="16"/>
      <c r="B41" s="300">
        <v>44</v>
      </c>
      <c r="C41" s="301">
        <f t="shared" si="0"/>
        <v>50.863999999999997</v>
      </c>
      <c r="D41" s="302">
        <v>19</v>
      </c>
      <c r="E41" s="299">
        <f t="shared" si="2"/>
        <v>56.079000000000001</v>
      </c>
      <c r="F41" s="17"/>
      <c r="G41" s="16"/>
      <c r="H41" s="16"/>
      <c r="I41" s="17"/>
    </row>
    <row r="42" spans="1:10">
      <c r="A42" s="16"/>
      <c r="B42" s="300">
        <v>43</v>
      </c>
      <c r="C42" s="301">
        <f t="shared" ref="C42:C73" si="3">B42*$H$10</f>
        <v>49.707999999999998</v>
      </c>
      <c r="D42" s="302">
        <v>18</v>
      </c>
      <c r="E42" s="299">
        <f t="shared" si="2"/>
        <v>55.138000000000005</v>
      </c>
      <c r="F42" s="17"/>
      <c r="G42" s="16"/>
      <c r="H42" s="16"/>
      <c r="I42" s="17"/>
    </row>
    <row r="43" spans="1:10">
      <c r="A43" s="16"/>
      <c r="B43" s="300">
        <v>42</v>
      </c>
      <c r="C43" s="301">
        <f t="shared" si="3"/>
        <v>48.552</v>
      </c>
      <c r="D43" s="302">
        <v>17</v>
      </c>
      <c r="E43" s="299">
        <f t="shared" si="2"/>
        <v>54.197000000000003</v>
      </c>
      <c r="F43" s="17"/>
      <c r="G43" s="17"/>
      <c r="H43" s="17"/>
      <c r="I43" s="17"/>
    </row>
    <row r="44" spans="1:10">
      <c r="A44" s="16"/>
      <c r="B44" s="300">
        <v>41</v>
      </c>
      <c r="C44" s="301">
        <f t="shared" si="3"/>
        <v>47.395999999999994</v>
      </c>
      <c r="D44" s="302">
        <v>16</v>
      </c>
      <c r="E44" s="299">
        <f t="shared" si="2"/>
        <v>53.256</v>
      </c>
      <c r="F44" s="17"/>
      <c r="G44" s="17"/>
      <c r="H44" s="16"/>
      <c r="I44" s="16"/>
      <c r="J44"/>
    </row>
    <row r="45" spans="1:10">
      <c r="A45" s="16"/>
      <c r="B45" s="300">
        <v>40</v>
      </c>
      <c r="C45" s="301">
        <f t="shared" si="3"/>
        <v>46.239999999999995</v>
      </c>
      <c r="D45" s="302">
        <v>15</v>
      </c>
      <c r="E45" s="299">
        <f t="shared" si="2"/>
        <v>52.314999999999998</v>
      </c>
      <c r="F45" s="17"/>
      <c r="G45" s="17"/>
      <c r="H45" s="16"/>
      <c r="I45" s="16"/>
      <c r="J45"/>
    </row>
    <row r="46" spans="1:10">
      <c r="A46" s="16"/>
      <c r="B46" s="300">
        <v>39</v>
      </c>
      <c r="C46" s="301">
        <f t="shared" si="3"/>
        <v>45.083999999999996</v>
      </c>
      <c r="D46" s="302">
        <v>14</v>
      </c>
      <c r="E46" s="299">
        <f t="shared" si="2"/>
        <v>51.374000000000002</v>
      </c>
      <c r="F46" s="17"/>
      <c r="G46" s="17"/>
      <c r="H46" s="16"/>
      <c r="I46" s="16"/>
      <c r="J46"/>
    </row>
    <row r="47" spans="1:10">
      <c r="A47" s="16"/>
      <c r="B47" s="300">
        <v>38</v>
      </c>
      <c r="C47" s="301">
        <f t="shared" si="3"/>
        <v>43.927999999999997</v>
      </c>
      <c r="D47" s="302">
        <v>13</v>
      </c>
      <c r="E47" s="299">
        <f t="shared" si="2"/>
        <v>50.433</v>
      </c>
      <c r="F47" s="17"/>
      <c r="G47" s="17"/>
      <c r="H47" s="16"/>
      <c r="I47" s="16"/>
      <c r="J47"/>
    </row>
    <row r="48" spans="1:10">
      <c r="A48" s="16"/>
      <c r="B48" s="300">
        <v>37</v>
      </c>
      <c r="C48" s="301">
        <f t="shared" si="3"/>
        <v>42.771999999999998</v>
      </c>
      <c r="D48" s="302">
        <v>12</v>
      </c>
      <c r="E48" s="299">
        <f t="shared" si="2"/>
        <v>49.492000000000004</v>
      </c>
      <c r="F48" s="17"/>
      <c r="G48" s="17"/>
      <c r="H48" s="16"/>
      <c r="I48" s="16"/>
      <c r="J48"/>
    </row>
    <row r="49" spans="1:9">
      <c r="A49" s="16"/>
      <c r="B49" s="300">
        <v>36</v>
      </c>
      <c r="C49" s="301">
        <f t="shared" si="3"/>
        <v>41.616</v>
      </c>
      <c r="D49" s="302">
        <v>11</v>
      </c>
      <c r="E49" s="299">
        <f t="shared" si="2"/>
        <v>48.551000000000002</v>
      </c>
      <c r="F49" s="17"/>
      <c r="G49" s="17"/>
      <c r="H49" s="17"/>
      <c r="I49" s="17"/>
    </row>
    <row r="50" spans="1:9">
      <c r="A50" s="16"/>
      <c r="B50" s="300">
        <v>35</v>
      </c>
      <c r="C50" s="301">
        <f t="shared" si="3"/>
        <v>40.459999999999994</v>
      </c>
      <c r="D50" s="302">
        <v>10</v>
      </c>
      <c r="E50" s="299">
        <f t="shared" si="2"/>
        <v>47.61</v>
      </c>
      <c r="F50" s="17"/>
      <c r="G50" s="17"/>
      <c r="H50" s="17"/>
      <c r="I50" s="17"/>
    </row>
    <row r="51" spans="1:9">
      <c r="A51" s="16"/>
      <c r="B51" s="300">
        <v>34</v>
      </c>
      <c r="C51" s="301">
        <f t="shared" si="3"/>
        <v>39.303999999999995</v>
      </c>
      <c r="D51" s="302">
        <v>9</v>
      </c>
      <c r="E51" s="299">
        <f t="shared" si="2"/>
        <v>46.669000000000004</v>
      </c>
      <c r="F51" s="17"/>
      <c r="G51" s="17"/>
      <c r="H51" s="17"/>
      <c r="I51" s="17"/>
    </row>
    <row r="52" spans="1:9">
      <c r="A52" s="16"/>
      <c r="B52" s="300">
        <v>33</v>
      </c>
      <c r="C52" s="301">
        <f t="shared" si="3"/>
        <v>38.147999999999996</v>
      </c>
      <c r="D52" s="302">
        <v>8</v>
      </c>
      <c r="E52" s="299">
        <f t="shared" si="2"/>
        <v>45.728000000000002</v>
      </c>
      <c r="F52" s="17"/>
      <c r="G52" s="17"/>
      <c r="H52" s="17"/>
      <c r="I52" s="17"/>
    </row>
    <row r="53" spans="1:9">
      <c r="A53" s="16"/>
      <c r="B53" s="300">
        <v>32</v>
      </c>
      <c r="C53" s="301">
        <f t="shared" si="3"/>
        <v>36.991999999999997</v>
      </c>
      <c r="D53" s="302">
        <v>7</v>
      </c>
      <c r="E53" s="299">
        <f t="shared" si="2"/>
        <v>44.787000000000006</v>
      </c>
      <c r="F53" s="17"/>
      <c r="G53" s="17"/>
      <c r="H53" s="17"/>
      <c r="I53" s="17"/>
    </row>
    <row r="54" spans="1:9">
      <c r="A54" s="16"/>
      <c r="B54" s="300">
        <v>31</v>
      </c>
      <c r="C54" s="301">
        <f t="shared" si="3"/>
        <v>35.835999999999999</v>
      </c>
      <c r="D54" s="302">
        <v>6</v>
      </c>
      <c r="E54" s="299">
        <f t="shared" si="2"/>
        <v>43.846000000000004</v>
      </c>
      <c r="F54" s="17"/>
      <c r="G54" s="17"/>
      <c r="H54" s="17"/>
      <c r="I54" s="17"/>
    </row>
    <row r="55" spans="1:9">
      <c r="A55" s="16"/>
      <c r="B55" s="300">
        <v>30</v>
      </c>
      <c r="C55" s="301">
        <f t="shared" si="3"/>
        <v>34.68</v>
      </c>
      <c r="D55" s="302">
        <v>5</v>
      </c>
      <c r="E55" s="299">
        <f t="shared" si="2"/>
        <v>42.905000000000001</v>
      </c>
      <c r="F55" s="17"/>
      <c r="G55" s="17"/>
      <c r="H55" s="17"/>
      <c r="I55" s="17"/>
    </row>
    <row r="56" spans="1:9">
      <c r="A56" s="16"/>
      <c r="B56" s="300">
        <v>29</v>
      </c>
      <c r="C56" s="301">
        <f t="shared" si="3"/>
        <v>33.524000000000001</v>
      </c>
      <c r="D56" s="302">
        <v>4</v>
      </c>
      <c r="E56" s="299">
        <f t="shared" si="2"/>
        <v>41.964000000000006</v>
      </c>
      <c r="F56" s="17"/>
      <c r="G56" s="17"/>
      <c r="H56" s="17"/>
      <c r="I56" s="17"/>
    </row>
    <row r="57" spans="1:9">
      <c r="A57" s="16"/>
      <c r="B57" s="300">
        <v>28</v>
      </c>
      <c r="C57" s="301">
        <f t="shared" si="3"/>
        <v>32.367999999999995</v>
      </c>
      <c r="D57" s="302">
        <v>3</v>
      </c>
      <c r="E57" s="299">
        <f t="shared" si="2"/>
        <v>41.023000000000003</v>
      </c>
      <c r="F57" s="17"/>
      <c r="G57" s="17"/>
      <c r="H57" s="17"/>
      <c r="I57" s="17"/>
    </row>
    <row r="58" spans="1:9">
      <c r="A58" s="16"/>
      <c r="B58" s="300">
        <v>27</v>
      </c>
      <c r="C58" s="301">
        <f t="shared" si="3"/>
        <v>31.211999999999996</v>
      </c>
      <c r="D58" s="302">
        <v>2</v>
      </c>
      <c r="E58" s="299">
        <f t="shared" si="2"/>
        <v>40.082000000000001</v>
      </c>
      <c r="F58" s="17"/>
      <c r="G58" s="17"/>
      <c r="H58" s="17"/>
      <c r="I58" s="17"/>
    </row>
    <row r="59" spans="1:9" ht="17.5" thickBot="1">
      <c r="A59" s="16"/>
      <c r="B59" s="300">
        <v>26</v>
      </c>
      <c r="C59" s="301">
        <f t="shared" si="3"/>
        <v>30.055999999999997</v>
      </c>
      <c r="D59" s="303">
        <v>0</v>
      </c>
      <c r="E59" s="299">
        <f t="shared" si="2"/>
        <v>38.200000000000003</v>
      </c>
      <c r="F59" s="17"/>
      <c r="G59" s="17"/>
      <c r="H59" s="17"/>
      <c r="I59" s="17"/>
    </row>
    <row r="60" spans="1:9">
      <c r="A60" s="16"/>
      <c r="B60" s="300">
        <v>25</v>
      </c>
      <c r="C60" s="301">
        <f t="shared" si="3"/>
        <v>28.9</v>
      </c>
      <c r="D60" s="418"/>
      <c r="E60" s="420"/>
      <c r="F60" s="17"/>
      <c r="G60" s="17"/>
      <c r="H60" s="17"/>
      <c r="I60" s="17"/>
    </row>
    <row r="61" spans="1:9">
      <c r="A61" s="16"/>
      <c r="B61" s="300">
        <v>24</v>
      </c>
      <c r="C61" s="301">
        <f t="shared" si="3"/>
        <v>27.744</v>
      </c>
      <c r="D61" s="421"/>
      <c r="E61" s="423"/>
      <c r="F61" s="17"/>
      <c r="G61" s="17"/>
      <c r="H61" s="17"/>
      <c r="I61" s="17"/>
    </row>
    <row r="62" spans="1:9">
      <c r="A62" s="16"/>
      <c r="B62" s="300">
        <v>23</v>
      </c>
      <c r="C62" s="301">
        <f t="shared" si="3"/>
        <v>26.587999999999997</v>
      </c>
      <c r="D62" s="421"/>
      <c r="E62" s="423"/>
      <c r="F62" s="17"/>
      <c r="G62" s="17"/>
      <c r="H62" s="17"/>
      <c r="I62" s="17"/>
    </row>
    <row r="63" spans="1:9">
      <c r="A63" s="16"/>
      <c r="B63" s="300">
        <v>22</v>
      </c>
      <c r="C63" s="301">
        <f t="shared" si="3"/>
        <v>25.431999999999999</v>
      </c>
      <c r="D63" s="421"/>
      <c r="E63" s="423"/>
      <c r="F63" s="17"/>
      <c r="G63" s="17"/>
      <c r="H63" s="17"/>
      <c r="I63" s="17"/>
    </row>
    <row r="64" spans="1:9">
      <c r="A64" s="16"/>
      <c r="B64" s="300">
        <v>21</v>
      </c>
      <c r="C64" s="301">
        <f t="shared" si="3"/>
        <v>24.276</v>
      </c>
      <c r="D64" s="421"/>
      <c r="E64" s="423"/>
      <c r="F64" s="17"/>
      <c r="G64" s="17"/>
      <c r="H64" s="17"/>
      <c r="I64" s="17"/>
    </row>
    <row r="65" spans="1:9">
      <c r="A65" s="16"/>
      <c r="B65" s="300">
        <v>20</v>
      </c>
      <c r="C65" s="301">
        <f t="shared" si="3"/>
        <v>23.119999999999997</v>
      </c>
      <c r="D65" s="421"/>
      <c r="E65" s="423"/>
      <c r="F65" s="17"/>
      <c r="G65" s="17"/>
      <c r="H65" s="17"/>
      <c r="I65" s="17"/>
    </row>
    <row r="66" spans="1:9">
      <c r="A66" s="16"/>
      <c r="B66" s="300">
        <v>19</v>
      </c>
      <c r="C66" s="301">
        <f t="shared" si="3"/>
        <v>21.963999999999999</v>
      </c>
      <c r="D66" s="421"/>
      <c r="E66" s="423"/>
      <c r="F66" s="17"/>
      <c r="G66" s="17"/>
      <c r="H66" s="17"/>
      <c r="I66" s="17"/>
    </row>
    <row r="67" spans="1:9">
      <c r="A67" s="16"/>
      <c r="B67" s="300">
        <v>18</v>
      </c>
      <c r="C67" s="301">
        <f t="shared" si="3"/>
        <v>20.808</v>
      </c>
      <c r="D67" s="421"/>
      <c r="E67" s="423"/>
      <c r="F67" s="17"/>
      <c r="G67" s="17"/>
      <c r="H67" s="17"/>
      <c r="I67" s="17"/>
    </row>
    <row r="68" spans="1:9">
      <c r="A68" s="16"/>
      <c r="B68" s="300">
        <v>17</v>
      </c>
      <c r="C68" s="301">
        <f t="shared" si="3"/>
        <v>19.651999999999997</v>
      </c>
      <c r="D68" s="421"/>
      <c r="E68" s="423"/>
      <c r="F68" s="17"/>
      <c r="G68" s="17"/>
      <c r="H68" s="17"/>
      <c r="I68" s="17"/>
    </row>
    <row r="69" spans="1:9">
      <c r="A69" s="16"/>
      <c r="B69" s="300">
        <v>16</v>
      </c>
      <c r="C69" s="301">
        <f t="shared" si="3"/>
        <v>18.495999999999999</v>
      </c>
      <c r="D69" s="421"/>
      <c r="E69" s="423"/>
      <c r="F69" s="17"/>
      <c r="G69" s="17"/>
      <c r="H69" s="17"/>
      <c r="I69" s="17"/>
    </row>
    <row r="70" spans="1:9">
      <c r="A70" s="16"/>
      <c r="B70" s="300">
        <v>15</v>
      </c>
      <c r="C70" s="301">
        <f t="shared" si="3"/>
        <v>17.34</v>
      </c>
      <c r="D70" s="421"/>
      <c r="E70" s="423"/>
      <c r="F70" s="17"/>
      <c r="G70" s="17"/>
      <c r="H70" s="17"/>
      <c r="I70" s="17"/>
    </row>
    <row r="71" spans="1:9">
      <c r="A71" s="16"/>
      <c r="B71" s="300">
        <v>14</v>
      </c>
      <c r="C71" s="301">
        <f t="shared" si="3"/>
        <v>16.183999999999997</v>
      </c>
      <c r="D71" s="421"/>
      <c r="E71" s="423"/>
      <c r="F71" s="17"/>
      <c r="G71" s="17"/>
      <c r="H71" s="17"/>
      <c r="I71" s="17"/>
    </row>
    <row r="72" spans="1:9">
      <c r="A72" s="16"/>
      <c r="B72" s="300">
        <v>13</v>
      </c>
      <c r="C72" s="301">
        <f t="shared" si="3"/>
        <v>15.027999999999999</v>
      </c>
      <c r="D72" s="421"/>
      <c r="E72" s="423"/>
      <c r="F72" s="17"/>
      <c r="G72" s="17"/>
      <c r="H72" s="17"/>
      <c r="I72" s="17"/>
    </row>
    <row r="73" spans="1:9">
      <c r="A73" s="16"/>
      <c r="B73" s="300">
        <v>12</v>
      </c>
      <c r="C73" s="301">
        <f t="shared" si="3"/>
        <v>13.872</v>
      </c>
      <c r="D73" s="421"/>
      <c r="E73" s="423"/>
      <c r="F73" s="17"/>
      <c r="G73" s="17"/>
      <c r="H73" s="17"/>
      <c r="I73" s="17"/>
    </row>
    <row r="74" spans="1:9">
      <c r="A74" s="16"/>
      <c r="B74" s="300">
        <v>11</v>
      </c>
      <c r="C74" s="301">
        <f t="shared" ref="C74:C84" si="4">B74*$H$10</f>
        <v>12.715999999999999</v>
      </c>
      <c r="D74" s="421"/>
      <c r="E74" s="423"/>
      <c r="F74" s="17"/>
      <c r="G74" s="17"/>
      <c r="H74" s="17"/>
      <c r="I74" s="17"/>
    </row>
    <row r="75" spans="1:9">
      <c r="A75" s="16"/>
      <c r="B75" s="300">
        <v>10</v>
      </c>
      <c r="C75" s="301">
        <f t="shared" si="4"/>
        <v>11.559999999999999</v>
      </c>
      <c r="D75" s="421"/>
      <c r="E75" s="423"/>
      <c r="F75" s="17"/>
      <c r="G75" s="17"/>
      <c r="H75" s="17"/>
      <c r="I75" s="17"/>
    </row>
    <row r="76" spans="1:9">
      <c r="A76" s="16"/>
      <c r="B76" s="300">
        <v>9</v>
      </c>
      <c r="C76" s="301">
        <f t="shared" si="4"/>
        <v>10.404</v>
      </c>
      <c r="D76" s="421"/>
      <c r="E76" s="423"/>
      <c r="F76" s="17"/>
      <c r="G76" s="17"/>
      <c r="H76" s="17"/>
      <c r="I76" s="17"/>
    </row>
    <row r="77" spans="1:9">
      <c r="A77" s="16"/>
      <c r="B77" s="300">
        <v>8</v>
      </c>
      <c r="C77" s="301">
        <f t="shared" si="4"/>
        <v>9.2479999999999993</v>
      </c>
      <c r="D77" s="421"/>
      <c r="E77" s="423"/>
      <c r="F77" s="17"/>
      <c r="G77" s="17"/>
      <c r="H77" s="17"/>
      <c r="I77" s="17"/>
    </row>
    <row r="78" spans="1:9">
      <c r="A78" s="16"/>
      <c r="B78" s="300">
        <v>7</v>
      </c>
      <c r="C78" s="301">
        <f t="shared" si="4"/>
        <v>8.0919999999999987</v>
      </c>
      <c r="D78" s="421"/>
      <c r="E78" s="423"/>
      <c r="F78" s="17"/>
      <c r="G78" s="17"/>
      <c r="H78" s="17"/>
      <c r="I78" s="17"/>
    </row>
    <row r="79" spans="1:9">
      <c r="A79" s="16"/>
      <c r="B79" s="300">
        <v>6</v>
      </c>
      <c r="C79" s="301">
        <f t="shared" si="4"/>
        <v>6.9359999999999999</v>
      </c>
      <c r="D79" s="421"/>
      <c r="E79" s="423"/>
      <c r="F79" s="17"/>
      <c r="G79" s="17"/>
      <c r="H79" s="17"/>
      <c r="I79" s="17"/>
    </row>
    <row r="80" spans="1:9">
      <c r="A80" s="16"/>
      <c r="B80" s="300">
        <v>5</v>
      </c>
      <c r="C80" s="301">
        <f t="shared" si="4"/>
        <v>5.7799999999999994</v>
      </c>
      <c r="D80" s="421"/>
      <c r="E80" s="423"/>
      <c r="F80" s="17"/>
      <c r="G80" s="17"/>
      <c r="H80" s="17"/>
      <c r="I80" s="17"/>
    </row>
    <row r="81" spans="1:24">
      <c r="A81" s="16"/>
      <c r="B81" s="300">
        <v>4</v>
      </c>
      <c r="C81" s="301">
        <f t="shared" si="4"/>
        <v>4.6239999999999997</v>
      </c>
      <c r="D81" s="421"/>
      <c r="E81" s="423"/>
      <c r="F81" s="17"/>
      <c r="G81" s="17"/>
      <c r="H81" s="17"/>
      <c r="I81" s="17"/>
    </row>
    <row r="82" spans="1:24">
      <c r="A82" s="16"/>
      <c r="B82" s="300">
        <v>3</v>
      </c>
      <c r="C82" s="301">
        <f t="shared" si="4"/>
        <v>3.468</v>
      </c>
      <c r="D82" s="421"/>
      <c r="E82" s="423"/>
      <c r="F82" s="17"/>
      <c r="G82" s="17"/>
      <c r="H82" s="17"/>
      <c r="I82" s="17"/>
    </row>
    <row r="83" spans="1:24">
      <c r="A83" s="16"/>
      <c r="B83" s="300">
        <v>2</v>
      </c>
      <c r="C83" s="301">
        <f t="shared" si="4"/>
        <v>2.3119999999999998</v>
      </c>
      <c r="D83" s="421"/>
      <c r="E83" s="423"/>
      <c r="F83" s="17"/>
      <c r="G83" s="17"/>
      <c r="H83" s="17"/>
      <c r="I83" s="17"/>
    </row>
    <row r="84" spans="1:24" ht="17.5" thickBot="1">
      <c r="A84" s="16"/>
      <c r="B84" s="304">
        <v>0</v>
      </c>
      <c r="C84" s="305">
        <f t="shared" si="4"/>
        <v>0</v>
      </c>
      <c r="D84" s="424"/>
      <c r="E84" s="426"/>
      <c r="F84" s="17"/>
      <c r="G84" s="17"/>
      <c r="H84" s="17"/>
      <c r="I84" s="17"/>
    </row>
    <row r="85" spans="1:24">
      <c r="A85" s="16"/>
      <c r="B85" s="16"/>
      <c r="C85" s="16"/>
      <c r="D85" s="16"/>
      <c r="E85" s="16"/>
      <c r="F85" s="16"/>
      <c r="G85" s="16"/>
      <c r="H85" s="16"/>
      <c r="I85" s="16"/>
    </row>
    <row r="86" spans="1:24">
      <c r="A86" s="16"/>
      <c r="B86" s="16"/>
      <c r="C86" s="16"/>
      <c r="D86" s="16"/>
      <c r="E86" s="16"/>
      <c r="F86" s="16"/>
      <c r="G86" s="16"/>
      <c r="H86" s="16"/>
      <c r="I86" s="16"/>
    </row>
    <row r="91" spans="1:24">
      <c r="C91" s="2"/>
      <c r="D91" s="2"/>
      <c r="E91" s="2"/>
      <c r="F91" s="2"/>
      <c r="G91" s="2"/>
      <c r="H91" s="2"/>
      <c r="I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</sheetData>
  <mergeCells count="6">
    <mergeCell ref="D60:E84"/>
    <mergeCell ref="C3:E3"/>
    <mergeCell ref="C4:E4"/>
    <mergeCell ref="B6:C8"/>
    <mergeCell ref="D6:E8"/>
    <mergeCell ref="D33:E35"/>
  </mergeCells>
  <phoneticPr fontId="1" type="noConversion"/>
  <pageMargins left="0.7" right="0.7" top="0.75" bottom="0.75" header="0.3" footer="0.3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  <pageSetUpPr fitToPage="1"/>
  </sheetPr>
  <dimension ref="A1:N123"/>
  <sheetViews>
    <sheetView zoomScale="85" zoomScaleNormal="85" workbookViewId="0">
      <selection activeCell="D33" sqref="D33"/>
    </sheetView>
  </sheetViews>
  <sheetFormatPr defaultRowHeight="17"/>
  <cols>
    <col min="1" max="1" width="11.08203125" customWidth="1"/>
    <col min="2" max="2" width="14.08203125" customWidth="1"/>
    <col min="3" max="4" width="21.25" customWidth="1"/>
    <col min="5" max="9" width="14.08203125" customWidth="1"/>
    <col min="10" max="10" width="13.75" customWidth="1"/>
    <col min="11" max="11" width="12.1640625" customWidth="1"/>
    <col min="13" max="14" width="8.6640625" customWidth="1"/>
  </cols>
  <sheetData>
    <row r="1" spans="1:14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4" ht="0.65" customHeight="1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4" ht="17.5" thickBot="1">
      <c r="A3" s="16"/>
      <c r="B3" s="28" t="s">
        <v>21</v>
      </c>
      <c r="C3" s="394" t="s">
        <v>95</v>
      </c>
      <c r="D3" s="433"/>
      <c r="E3" s="11" t="s">
        <v>10</v>
      </c>
      <c r="F3" s="267" t="s">
        <v>112</v>
      </c>
      <c r="G3" s="7" t="s">
        <v>9</v>
      </c>
      <c r="H3" s="10">
        <f>MAX('인원 입력 기능'!F:F)</f>
        <v>446580</v>
      </c>
      <c r="I3" s="16"/>
      <c r="J3" s="16"/>
    </row>
    <row r="4" spans="1:14" ht="17.5" thickBot="1">
      <c r="A4" s="16"/>
      <c r="B4" s="29" t="s">
        <v>24</v>
      </c>
      <c r="C4" s="396" t="s">
        <v>103</v>
      </c>
      <c r="D4" s="434"/>
      <c r="E4" s="282" t="s">
        <v>7</v>
      </c>
      <c r="F4" s="8" t="s">
        <v>112</v>
      </c>
      <c r="G4" s="17"/>
      <c r="H4" s="16"/>
      <c r="J4" s="16"/>
    </row>
    <row r="5" spans="1:14" ht="17.5" thickBot="1">
      <c r="A5" s="16"/>
      <c r="B5" s="17"/>
      <c r="C5" s="17"/>
      <c r="D5" s="17"/>
      <c r="E5" s="17"/>
      <c r="F5" s="16"/>
      <c r="G5" s="16"/>
      <c r="H5" s="16"/>
      <c r="I5" s="16"/>
      <c r="J5" s="16"/>
    </row>
    <row r="6" spans="1:14" ht="17.5" thickBot="1">
      <c r="A6" s="16"/>
      <c r="B6" s="7" t="s">
        <v>6</v>
      </c>
      <c r="C6" s="6" t="s">
        <v>5</v>
      </c>
      <c r="D6" s="5" t="s">
        <v>4</v>
      </c>
      <c r="E6" s="62" t="s">
        <v>3</v>
      </c>
      <c r="F6" s="259" t="s">
        <v>2</v>
      </c>
      <c r="G6" s="259" t="s">
        <v>1</v>
      </c>
      <c r="H6" s="5" t="s">
        <v>0</v>
      </c>
      <c r="I6" s="16"/>
      <c r="J6" s="14"/>
      <c r="K6" s="283"/>
    </row>
    <row r="7" spans="1:14">
      <c r="A7" s="16"/>
      <c r="B7" s="236">
        <f>'인원 입력 기능'!B5</f>
        <v>149</v>
      </c>
      <c r="C7" s="237">
        <f t="shared" ref="C7:C70" si="0">IF(ROUND(B7,0)&gt;=$N$7,1,IF(ROUND(B7,0)&gt;=$N$8,2,IF(ROUND(B7,0)&gt;=$N$9,3,IF(ROUND(B7,0)&gt;=$N$10,4,IF(ROUND(B7,0)&gt;=$N$11,5,IF(ROUND(B7,0)&gt;=$N$12,6,IF(ROUND(B7,0)&gt;=$N$13,7,IF(ROUND(B7,0)&gt;=$N$14,8,9))))))))</f>
        <v>1</v>
      </c>
      <c r="D7" s="238">
        <f>ROUND(100*(1-(0+G7)/2/$H$3),0)</f>
        <v>100</v>
      </c>
      <c r="E7" s="43">
        <f>'인원 입력 기능'!E5</f>
        <v>28</v>
      </c>
      <c r="F7" s="1" t="str">
        <f>IF(ROUND(E7*100/$H$3,2)&gt;0,ROUND(E7*100/$H$3,2),IF(ROUND(E7*100/$H$3,3)&gt;0,ROUND(E7*100/$H$3,3),IF(ROUND(E7*100/$H$3,4)&gt;0,ROUND(E7*100/$H$3,4),IF(ROUND(E7*100/$H$3,5)&gt;0,ROUND(E7*100/$H$3,5),0))))&amp;"%"</f>
        <v>0.01%</v>
      </c>
      <c r="G7" s="3">
        <f>E7</f>
        <v>28</v>
      </c>
      <c r="H7" s="260" t="str">
        <f t="shared" ref="H7:H70" si="1">ROUND(G7*100/$H$3,2)&amp;"%"</f>
        <v>0.01%</v>
      </c>
      <c r="I7" s="16"/>
      <c r="J7" s="16"/>
      <c r="K7" s="41"/>
      <c r="M7" s="41">
        <v>1</v>
      </c>
      <c r="N7" s="223">
        <v>131</v>
      </c>
    </row>
    <row r="8" spans="1:14">
      <c r="A8" s="16"/>
      <c r="B8" s="4">
        <f>'인원 입력 기능'!B6</f>
        <v>147</v>
      </c>
      <c r="C8" s="12">
        <f t="shared" ref="C8:C16" si="2">IF(ROUND(B8,0)&gt;=$N$7,1,IF(ROUND(B8,0)&gt;=$N$8,2,IF(ROUND(B8,0)&gt;=$N$9,3,IF(ROUND(B8,0)&gt;=$N$10,4,IF(ROUND(B8,0)&gt;=$N$11,5,IF(ROUND(B8,0)&gt;=$N$12,6,IF(ROUND(B8,0)&gt;=$N$13,7,IF(ROUND(B8,0)&gt;=$N$14,8,9))))))))</f>
        <v>1</v>
      </c>
      <c r="D8" s="146">
        <f>ROUND(100*(1-(G7+G8)/2/$H$3),0)</f>
        <v>100</v>
      </c>
      <c r="E8" s="43">
        <f>'인원 입력 기능'!E6</f>
        <v>33</v>
      </c>
      <c r="F8" s="1" t="str">
        <f t="shared" ref="F8:F16" si="3">IF(ROUND(E8*100/$H$3,2)&gt;0,ROUND(E8*100/$H$3,2),IF(ROUND(E8*100/$H$3,3)&gt;0,ROUND(E8*100/$H$3,3),IF(ROUND(E8*100/$H$3,4)&gt;0,ROUND(E8*100/$H$3,4),IF(ROUND(E8*100/$H$3,5)&gt;0,ROUND(E8*100/$H$3,5),0))))&amp;"%"</f>
        <v>0.01%</v>
      </c>
      <c r="G8" s="13">
        <f>SUM($E$7:E8)</f>
        <v>61</v>
      </c>
      <c r="H8" s="261" t="str">
        <f t="shared" ref="H8:H16" si="4">ROUND(G8*100/$H$3,2)&amp;"%"</f>
        <v>0.01%</v>
      </c>
      <c r="I8" s="16"/>
      <c r="J8" s="16"/>
      <c r="K8" s="41"/>
      <c r="M8" s="41">
        <v>2</v>
      </c>
      <c r="N8" s="223">
        <v>124</v>
      </c>
    </row>
    <row r="9" spans="1:14">
      <c r="A9" s="16"/>
      <c r="B9" s="4">
        <f>'인원 입력 기능'!B7</f>
        <v>146</v>
      </c>
      <c r="C9" s="12">
        <f t="shared" si="2"/>
        <v>1</v>
      </c>
      <c r="D9" s="146">
        <f t="shared" ref="D9:D72" si="5">ROUND(100*(1-(G8+G9)/2/$H$3),0)</f>
        <v>100</v>
      </c>
      <c r="E9" s="43">
        <f>'인원 입력 기능'!E7</f>
        <v>67</v>
      </c>
      <c r="F9" s="1" t="str">
        <f t="shared" si="3"/>
        <v>0.02%</v>
      </c>
      <c r="G9" s="13">
        <f>SUM($E$7:E9)</f>
        <v>128</v>
      </c>
      <c r="H9" s="261" t="str">
        <f t="shared" si="4"/>
        <v>0.03%</v>
      </c>
      <c r="I9" s="16"/>
      <c r="J9" s="16"/>
      <c r="K9" s="41"/>
      <c r="M9" s="41">
        <v>3</v>
      </c>
      <c r="N9" s="223">
        <v>116</v>
      </c>
    </row>
    <row r="10" spans="1:14">
      <c r="A10" s="16"/>
      <c r="B10" s="4">
        <f>'인원 입력 기능'!B8</f>
        <v>145</v>
      </c>
      <c r="C10" s="12">
        <f t="shared" si="2"/>
        <v>1</v>
      </c>
      <c r="D10" s="146">
        <f t="shared" si="5"/>
        <v>100</v>
      </c>
      <c r="E10" s="43">
        <f>'인원 입력 기능'!E8</f>
        <v>113</v>
      </c>
      <c r="F10" s="1" t="str">
        <f t="shared" si="3"/>
        <v>0.03%</v>
      </c>
      <c r="G10" s="13">
        <f>SUM($E$7:E10)</f>
        <v>241</v>
      </c>
      <c r="H10" s="261" t="str">
        <f t="shared" si="4"/>
        <v>0.05%</v>
      </c>
      <c r="I10" s="16"/>
      <c r="J10" s="16"/>
      <c r="K10" s="41"/>
      <c r="M10" s="41">
        <v>4</v>
      </c>
      <c r="N10" s="223">
        <v>108</v>
      </c>
    </row>
    <row r="11" spans="1:14">
      <c r="A11" s="16"/>
      <c r="B11" s="4">
        <f>'인원 입력 기능'!B9</f>
        <v>144</v>
      </c>
      <c r="C11" s="12">
        <f t="shared" si="2"/>
        <v>1</v>
      </c>
      <c r="D11" s="146">
        <f t="shared" si="5"/>
        <v>100</v>
      </c>
      <c r="E11" s="43">
        <f>'인원 입력 기능'!E9</f>
        <v>154</v>
      </c>
      <c r="F11" s="1" t="str">
        <f t="shared" si="3"/>
        <v>0.03%</v>
      </c>
      <c r="G11" s="13">
        <f>SUM($E$7:E11)</f>
        <v>395</v>
      </c>
      <c r="H11" s="261" t="str">
        <f t="shared" si="4"/>
        <v>0.09%</v>
      </c>
      <c r="I11" s="16"/>
      <c r="J11" s="16"/>
      <c r="K11" s="41"/>
      <c r="M11" s="41">
        <v>5</v>
      </c>
      <c r="N11" s="223">
        <v>97</v>
      </c>
    </row>
    <row r="12" spans="1:14">
      <c r="A12" s="16"/>
      <c r="B12" s="4">
        <f>'인원 입력 기능'!B10</f>
        <v>143</v>
      </c>
      <c r="C12" s="12">
        <f t="shared" si="2"/>
        <v>1</v>
      </c>
      <c r="D12" s="146">
        <f t="shared" si="5"/>
        <v>100</v>
      </c>
      <c r="E12" s="43">
        <f>'인원 입력 기능'!E10</f>
        <v>332</v>
      </c>
      <c r="F12" s="1" t="str">
        <f t="shared" si="3"/>
        <v>0.07%</v>
      </c>
      <c r="G12" s="13">
        <f>SUM($E$7:E12)</f>
        <v>727</v>
      </c>
      <c r="H12" s="261" t="str">
        <f t="shared" si="4"/>
        <v>0.16%</v>
      </c>
      <c r="I12" s="16"/>
      <c r="J12" s="16"/>
      <c r="K12" s="41"/>
      <c r="M12" s="41">
        <v>6</v>
      </c>
      <c r="N12" s="223">
        <v>84</v>
      </c>
    </row>
    <row r="13" spans="1:14">
      <c r="A13" s="16"/>
      <c r="B13" s="4">
        <f>'인원 입력 기능'!B11</f>
        <v>142</v>
      </c>
      <c r="C13" s="12">
        <f t="shared" si="2"/>
        <v>1</v>
      </c>
      <c r="D13" s="146">
        <f t="shared" si="5"/>
        <v>100</v>
      </c>
      <c r="E13" s="43">
        <f>'인원 입력 기능'!E11</f>
        <v>257</v>
      </c>
      <c r="F13" s="1" t="str">
        <f t="shared" si="3"/>
        <v>0.06%</v>
      </c>
      <c r="G13" s="13">
        <f>SUM($E$7:E13)</f>
        <v>984</v>
      </c>
      <c r="H13" s="261" t="str">
        <f t="shared" si="4"/>
        <v>0.22%</v>
      </c>
      <c r="I13" s="16"/>
      <c r="J13" s="16"/>
      <c r="K13" s="41"/>
      <c r="M13" s="41">
        <v>7</v>
      </c>
      <c r="N13" s="223">
        <v>72</v>
      </c>
    </row>
    <row r="14" spans="1:14">
      <c r="A14" s="16"/>
      <c r="B14" s="4">
        <f>'인원 입력 기능'!B12</f>
        <v>141</v>
      </c>
      <c r="C14" s="12">
        <f t="shared" si="2"/>
        <v>1</v>
      </c>
      <c r="D14" s="146">
        <f t="shared" si="5"/>
        <v>100</v>
      </c>
      <c r="E14" s="43">
        <f>'인원 입력 기능'!E12</f>
        <v>544</v>
      </c>
      <c r="F14" s="1" t="str">
        <f t="shared" si="3"/>
        <v>0.12%</v>
      </c>
      <c r="G14" s="13">
        <f>SUM($E$7:E14)</f>
        <v>1528</v>
      </c>
      <c r="H14" s="261" t="str">
        <f t="shared" si="4"/>
        <v>0.34%</v>
      </c>
      <c r="I14" s="16"/>
      <c r="J14" s="16"/>
      <c r="K14" s="41"/>
      <c r="M14" s="41">
        <v>8</v>
      </c>
      <c r="N14" s="223">
        <v>62</v>
      </c>
    </row>
    <row r="15" spans="1:14">
      <c r="A15" s="16"/>
      <c r="B15" s="4">
        <f>'인원 입력 기능'!B13</f>
        <v>140</v>
      </c>
      <c r="C15" s="12">
        <f t="shared" si="2"/>
        <v>1</v>
      </c>
      <c r="D15" s="146">
        <f t="shared" si="5"/>
        <v>100</v>
      </c>
      <c r="E15" s="43">
        <f>'인원 입력 기능'!E13</f>
        <v>363</v>
      </c>
      <c r="F15" s="1" t="str">
        <f t="shared" si="3"/>
        <v>0.08%</v>
      </c>
      <c r="G15" s="13">
        <f>SUM($E$7:E15)</f>
        <v>1891</v>
      </c>
      <c r="H15" s="261" t="str">
        <f t="shared" si="4"/>
        <v>0.42%</v>
      </c>
      <c r="I15" s="16"/>
      <c r="J15" s="16"/>
      <c r="K15" s="41"/>
      <c r="M15" s="41">
        <v>9</v>
      </c>
      <c r="N15" s="41"/>
    </row>
    <row r="16" spans="1:14">
      <c r="A16" s="16"/>
      <c r="B16" s="4">
        <f>'인원 입력 기능'!B14</f>
        <v>139</v>
      </c>
      <c r="C16" s="12">
        <f t="shared" si="2"/>
        <v>1</v>
      </c>
      <c r="D16" s="146">
        <f t="shared" si="5"/>
        <v>99</v>
      </c>
      <c r="E16" s="43">
        <f>'인원 입력 기능'!E14</f>
        <v>857</v>
      </c>
      <c r="F16" s="1" t="str">
        <f t="shared" si="3"/>
        <v>0.19%</v>
      </c>
      <c r="G16" s="13">
        <f>SUM($E$7:E16)</f>
        <v>2748</v>
      </c>
      <c r="H16" s="261" t="str">
        <f t="shared" si="4"/>
        <v>0.62%</v>
      </c>
      <c r="I16" s="16"/>
      <c r="J16" s="16"/>
      <c r="K16" s="41"/>
    </row>
    <row r="17" spans="1:11">
      <c r="A17" s="16"/>
      <c r="B17" s="4">
        <f>'인원 입력 기능'!B15</f>
        <v>138</v>
      </c>
      <c r="C17" s="12">
        <f t="shared" si="0"/>
        <v>1</v>
      </c>
      <c r="D17" s="146">
        <f t="shared" si="5"/>
        <v>99</v>
      </c>
      <c r="E17" s="43">
        <f>'인원 입력 기능'!E15</f>
        <v>903</v>
      </c>
      <c r="F17" s="1" t="str">
        <f t="shared" ref="F17:F73" si="6">IF(ROUND(E17*100/$H$3,2)&gt;0,ROUND(E17*100/$H$3,2),IF(ROUND(E17*100/$H$3,3)&gt;0,ROUND(E17*100/$H$3,3),IF(ROUND(E17*100/$H$3,4)&gt;0,ROUND(E17*100/$H$3,4),IF(ROUND(E17*100/$H$3,5)&gt;0,ROUND(E17*100/$H$3,5),0))))&amp;"%"</f>
        <v>0.2%</v>
      </c>
      <c r="G17" s="13">
        <f>SUM($E$7:E17)</f>
        <v>3651</v>
      </c>
      <c r="H17" s="261" t="str">
        <f t="shared" si="1"/>
        <v>0.82%</v>
      </c>
      <c r="I17" s="16"/>
      <c r="J17" s="16"/>
      <c r="K17" s="41"/>
    </row>
    <row r="18" spans="1:11">
      <c r="A18" s="16"/>
      <c r="B18" s="4">
        <f>'인원 입력 기능'!B16</f>
        <v>137</v>
      </c>
      <c r="C18" s="12">
        <f t="shared" si="0"/>
        <v>1</v>
      </c>
      <c r="D18" s="146">
        <f t="shared" si="5"/>
        <v>99</v>
      </c>
      <c r="E18" s="43">
        <f>'인원 입력 기능'!E16</f>
        <v>955</v>
      </c>
      <c r="F18" s="1" t="str">
        <f t="shared" si="6"/>
        <v>0.21%</v>
      </c>
      <c r="G18" s="13">
        <f>SUM($E$7:E18)</f>
        <v>4606</v>
      </c>
      <c r="H18" s="261" t="str">
        <f t="shared" si="1"/>
        <v>1.03%</v>
      </c>
      <c r="I18" s="16"/>
      <c r="J18" s="16"/>
      <c r="K18" s="41"/>
    </row>
    <row r="19" spans="1:11">
      <c r="A19" s="16"/>
      <c r="B19" s="4">
        <f>'인원 입력 기능'!B17</f>
        <v>136</v>
      </c>
      <c r="C19" s="12">
        <f t="shared" si="0"/>
        <v>1</v>
      </c>
      <c r="D19" s="146">
        <f t="shared" si="5"/>
        <v>99</v>
      </c>
      <c r="E19" s="43">
        <f>'인원 입력 기능'!E17</f>
        <v>1444</v>
      </c>
      <c r="F19" s="1" t="str">
        <f t="shared" si="6"/>
        <v>0.32%</v>
      </c>
      <c r="G19" s="13">
        <f>SUM($E$7:E19)</f>
        <v>6050</v>
      </c>
      <c r="H19" s="261" t="str">
        <f t="shared" si="1"/>
        <v>1.35%</v>
      </c>
      <c r="I19" s="16"/>
      <c r="J19" s="16"/>
      <c r="K19" s="41"/>
    </row>
    <row r="20" spans="1:11">
      <c r="A20" s="16"/>
      <c r="B20" s="4">
        <f>'인원 입력 기능'!B18</f>
        <v>135</v>
      </c>
      <c r="C20" s="12">
        <f t="shared" si="0"/>
        <v>1</v>
      </c>
      <c r="D20" s="146">
        <f t="shared" si="5"/>
        <v>98</v>
      </c>
      <c r="E20" s="43">
        <f>'인원 입력 기능'!E18</f>
        <v>1627</v>
      </c>
      <c r="F20" s="1" t="str">
        <f t="shared" si="6"/>
        <v>0.36%</v>
      </c>
      <c r="G20" s="13">
        <f>SUM($E$7:E20)</f>
        <v>7677</v>
      </c>
      <c r="H20" s="261" t="str">
        <f t="shared" si="1"/>
        <v>1.72%</v>
      </c>
      <c r="I20" s="16"/>
      <c r="J20" s="16"/>
      <c r="K20" s="41"/>
    </row>
    <row r="21" spans="1:11">
      <c r="A21" s="16"/>
      <c r="B21" s="4">
        <f>'인원 입력 기능'!B19</f>
        <v>134</v>
      </c>
      <c r="C21" s="12">
        <f t="shared" si="0"/>
        <v>1</v>
      </c>
      <c r="D21" s="146">
        <f t="shared" si="5"/>
        <v>98</v>
      </c>
      <c r="E21" s="43">
        <f>'인원 입력 기능'!E19</f>
        <v>2135</v>
      </c>
      <c r="F21" s="1" t="str">
        <f t="shared" si="6"/>
        <v>0.48%</v>
      </c>
      <c r="G21" s="13">
        <f>SUM($E$7:E21)</f>
        <v>9812</v>
      </c>
      <c r="H21" s="261" t="str">
        <f t="shared" si="1"/>
        <v>2.2%</v>
      </c>
      <c r="I21" s="16"/>
      <c r="J21" s="16"/>
      <c r="K21" s="41"/>
    </row>
    <row r="22" spans="1:11">
      <c r="A22" s="16"/>
      <c r="B22" s="4">
        <f>'인원 입력 기능'!B20</f>
        <v>133</v>
      </c>
      <c r="C22" s="12">
        <f t="shared" si="0"/>
        <v>1</v>
      </c>
      <c r="D22" s="146">
        <f t="shared" si="5"/>
        <v>98</v>
      </c>
      <c r="E22" s="43">
        <f>'인원 입력 기능'!E20</f>
        <v>2050</v>
      </c>
      <c r="F22" s="1" t="str">
        <f t="shared" si="6"/>
        <v>0.46%</v>
      </c>
      <c r="G22" s="13">
        <f>SUM($E$7:E22)</f>
        <v>11862</v>
      </c>
      <c r="H22" s="261" t="str">
        <f t="shared" si="1"/>
        <v>2.66%</v>
      </c>
      <c r="I22" s="16"/>
      <c r="J22" s="16"/>
      <c r="K22" s="41"/>
    </row>
    <row r="23" spans="1:11">
      <c r="A23" s="16"/>
      <c r="B23" s="4">
        <f>'인원 입력 기능'!B21</f>
        <v>132</v>
      </c>
      <c r="C23" s="12">
        <f t="shared" si="0"/>
        <v>1</v>
      </c>
      <c r="D23" s="146">
        <f t="shared" si="5"/>
        <v>97</v>
      </c>
      <c r="E23" s="43">
        <f>'인원 입력 기능'!E21</f>
        <v>2713</v>
      </c>
      <c r="F23" s="1" t="str">
        <f t="shared" si="6"/>
        <v>0.61%</v>
      </c>
      <c r="G23" s="13">
        <f>SUM($E$7:E23)</f>
        <v>14575</v>
      </c>
      <c r="H23" s="261" t="str">
        <f t="shared" si="1"/>
        <v>3.26%</v>
      </c>
      <c r="I23" s="16"/>
      <c r="J23" s="16"/>
      <c r="K23" s="41"/>
    </row>
    <row r="24" spans="1:11">
      <c r="A24" s="16"/>
      <c r="B24" s="4">
        <f>'인원 입력 기능'!B22</f>
        <v>131</v>
      </c>
      <c r="C24" s="12">
        <f t="shared" si="0"/>
        <v>1</v>
      </c>
      <c r="D24" s="146">
        <f t="shared" si="5"/>
        <v>96</v>
      </c>
      <c r="E24" s="43">
        <f>'인원 입력 기능'!E22</f>
        <v>3339</v>
      </c>
      <c r="F24" s="1" t="str">
        <f t="shared" si="6"/>
        <v>0.75%</v>
      </c>
      <c r="G24" s="13">
        <f>SUM($E$7:E24)</f>
        <v>17914</v>
      </c>
      <c r="H24" s="261" t="str">
        <f t="shared" si="1"/>
        <v>4.01%</v>
      </c>
      <c r="I24" s="16"/>
      <c r="J24" s="16"/>
      <c r="K24" s="41"/>
    </row>
    <row r="25" spans="1:11">
      <c r="A25" s="16"/>
      <c r="B25" s="4">
        <f>'인원 입력 기능'!B23</f>
        <v>130</v>
      </c>
      <c r="C25" s="12">
        <f t="shared" si="0"/>
        <v>2</v>
      </c>
      <c r="D25" s="146">
        <f t="shared" si="5"/>
        <v>96</v>
      </c>
      <c r="E25" s="43">
        <f>'인원 입력 기능'!E23</f>
        <v>2684</v>
      </c>
      <c r="F25" s="1" t="str">
        <f t="shared" si="6"/>
        <v>0.6%</v>
      </c>
      <c r="G25" s="13">
        <f>SUM($E$7:E25)</f>
        <v>20598</v>
      </c>
      <c r="H25" s="261" t="str">
        <f t="shared" si="1"/>
        <v>4.61%</v>
      </c>
      <c r="I25" s="16"/>
      <c r="J25" s="16"/>
      <c r="K25" s="41"/>
    </row>
    <row r="26" spans="1:11">
      <c r="A26" s="16"/>
      <c r="B26" s="4">
        <f>'인원 입력 기능'!B24</f>
        <v>129</v>
      </c>
      <c r="C26" s="12">
        <f t="shared" si="0"/>
        <v>2</v>
      </c>
      <c r="D26" s="146">
        <f t="shared" si="5"/>
        <v>95</v>
      </c>
      <c r="E26" s="43">
        <f>'인원 입력 기능'!E24</f>
        <v>4081</v>
      </c>
      <c r="F26" s="1" t="str">
        <f t="shared" si="6"/>
        <v>0.91%</v>
      </c>
      <c r="G26" s="13">
        <f>SUM($E$7:E26)</f>
        <v>24679</v>
      </c>
      <c r="H26" s="261" t="str">
        <f t="shared" si="1"/>
        <v>5.53%</v>
      </c>
      <c r="I26" s="16"/>
      <c r="J26" s="16"/>
      <c r="K26" s="41"/>
    </row>
    <row r="27" spans="1:11">
      <c r="A27" s="16"/>
      <c r="B27" s="4">
        <f>'인원 입력 기능'!B25</f>
        <v>128</v>
      </c>
      <c r="C27" s="12">
        <f t="shared" si="0"/>
        <v>2</v>
      </c>
      <c r="D27" s="146">
        <f t="shared" si="5"/>
        <v>94</v>
      </c>
      <c r="E27" s="43">
        <f>'인원 입력 기능'!E25</f>
        <v>4820</v>
      </c>
      <c r="F27" s="1" t="str">
        <f t="shared" si="6"/>
        <v>1.08%</v>
      </c>
      <c r="G27" s="13">
        <f>SUM($E$7:E27)</f>
        <v>29499</v>
      </c>
      <c r="H27" s="261" t="str">
        <f t="shared" si="1"/>
        <v>6.61%</v>
      </c>
      <c r="I27" s="16"/>
      <c r="J27" s="16"/>
      <c r="K27" s="41"/>
    </row>
    <row r="28" spans="1:11">
      <c r="A28" s="16"/>
      <c r="B28" s="4">
        <f>'인원 입력 기능'!B26</f>
        <v>127</v>
      </c>
      <c r="C28" s="12">
        <f t="shared" si="0"/>
        <v>2</v>
      </c>
      <c r="D28" s="146">
        <f t="shared" si="5"/>
        <v>93</v>
      </c>
      <c r="E28" s="43">
        <f>'인원 입력 기능'!E26</f>
        <v>3932</v>
      </c>
      <c r="F28" s="1" t="str">
        <f t="shared" si="6"/>
        <v>0.88%</v>
      </c>
      <c r="G28" s="13">
        <f>SUM($E$7:E28)</f>
        <v>33431</v>
      </c>
      <c r="H28" s="261" t="str">
        <f t="shared" si="1"/>
        <v>7.49%</v>
      </c>
      <c r="I28" s="16"/>
      <c r="J28" s="16"/>
      <c r="K28" s="41"/>
    </row>
    <row r="29" spans="1:11">
      <c r="A29" s="16"/>
      <c r="B29" s="4">
        <f>'인원 입력 기능'!B27</f>
        <v>126</v>
      </c>
      <c r="C29" s="12">
        <f t="shared" si="0"/>
        <v>2</v>
      </c>
      <c r="D29" s="146">
        <f t="shared" si="5"/>
        <v>92</v>
      </c>
      <c r="E29" s="43">
        <f>'인원 입력 기능'!E27</f>
        <v>5204</v>
      </c>
      <c r="F29" s="1" t="str">
        <f t="shared" si="6"/>
        <v>1.17%</v>
      </c>
      <c r="G29" s="13">
        <f>SUM($E$7:E29)</f>
        <v>38635</v>
      </c>
      <c r="H29" s="261" t="str">
        <f t="shared" si="1"/>
        <v>8.65%</v>
      </c>
      <c r="I29" s="16"/>
      <c r="J29" s="16"/>
      <c r="K29" s="41"/>
    </row>
    <row r="30" spans="1:11">
      <c r="A30" s="16"/>
      <c r="B30" s="4">
        <f>'인원 입력 기능'!B28</f>
        <v>125</v>
      </c>
      <c r="C30" s="12">
        <f t="shared" si="0"/>
        <v>2</v>
      </c>
      <c r="D30" s="146">
        <f t="shared" si="5"/>
        <v>91</v>
      </c>
      <c r="E30" s="43">
        <f>'인원 입력 기능'!E28</f>
        <v>5488</v>
      </c>
      <c r="F30" s="1" t="str">
        <f t="shared" si="6"/>
        <v>1.23%</v>
      </c>
      <c r="G30" s="13">
        <f>SUM($E$7:E30)</f>
        <v>44123</v>
      </c>
      <c r="H30" s="261" t="str">
        <f t="shared" si="1"/>
        <v>9.88%</v>
      </c>
      <c r="I30" s="16"/>
      <c r="J30" s="16"/>
      <c r="K30" s="41"/>
    </row>
    <row r="31" spans="1:11">
      <c r="A31" s="16"/>
      <c r="B31" s="4">
        <f>'인원 입력 기능'!B29</f>
        <v>124</v>
      </c>
      <c r="C31" s="12">
        <f t="shared" si="0"/>
        <v>2</v>
      </c>
      <c r="D31" s="146">
        <f t="shared" si="5"/>
        <v>89</v>
      </c>
      <c r="E31" s="43">
        <f>'인원 입력 기능'!E29</f>
        <v>6352</v>
      </c>
      <c r="F31" s="1" t="str">
        <f t="shared" si="6"/>
        <v>1.42%</v>
      </c>
      <c r="G31" s="13">
        <f>SUM($E$7:E31)</f>
        <v>50475</v>
      </c>
      <c r="H31" s="261" t="str">
        <f t="shared" si="1"/>
        <v>11.3%</v>
      </c>
      <c r="I31" s="16"/>
      <c r="J31" s="16"/>
      <c r="K31" s="41"/>
    </row>
    <row r="32" spans="1:11">
      <c r="A32" s="16"/>
      <c r="B32" s="4">
        <f>'인원 입력 기능'!B30</f>
        <v>123</v>
      </c>
      <c r="C32" s="12">
        <f t="shared" si="0"/>
        <v>3</v>
      </c>
      <c r="D32" s="146">
        <f t="shared" si="5"/>
        <v>88</v>
      </c>
      <c r="E32" s="43">
        <f>'인원 입력 기능'!E30</f>
        <v>5083</v>
      </c>
      <c r="F32" s="1" t="str">
        <f t="shared" si="6"/>
        <v>1.14%</v>
      </c>
      <c r="G32" s="13">
        <f>SUM($E$7:E32)</f>
        <v>55558</v>
      </c>
      <c r="H32" s="261" t="str">
        <f t="shared" si="1"/>
        <v>12.44%</v>
      </c>
      <c r="I32" s="16"/>
      <c r="J32" s="16"/>
      <c r="K32" s="41"/>
    </row>
    <row r="33" spans="1:11">
      <c r="A33" s="16"/>
      <c r="B33" s="4">
        <f>'인원 입력 기능'!B31</f>
        <v>122</v>
      </c>
      <c r="C33" s="12">
        <f t="shared" si="0"/>
        <v>3</v>
      </c>
      <c r="D33" s="146">
        <f t="shared" si="5"/>
        <v>87</v>
      </c>
      <c r="E33" s="43">
        <f>'인원 입력 기능'!E31</f>
        <v>7088</v>
      </c>
      <c r="F33" s="1" t="str">
        <f t="shared" si="6"/>
        <v>1.59%</v>
      </c>
      <c r="G33" s="13">
        <f>SUM($E$7:E33)</f>
        <v>62646</v>
      </c>
      <c r="H33" s="261" t="str">
        <f t="shared" si="1"/>
        <v>14.03%</v>
      </c>
      <c r="I33" s="16"/>
      <c r="J33" s="16"/>
      <c r="K33" s="41"/>
    </row>
    <row r="34" spans="1:11">
      <c r="A34" s="16"/>
      <c r="B34" s="4">
        <f>'인원 입력 기능'!B32</f>
        <v>121</v>
      </c>
      <c r="C34" s="12">
        <f t="shared" si="0"/>
        <v>3</v>
      </c>
      <c r="D34" s="146">
        <f t="shared" si="5"/>
        <v>85</v>
      </c>
      <c r="E34" s="43">
        <f>'인원 입력 기능'!E32</f>
        <v>7807</v>
      </c>
      <c r="F34" s="1" t="str">
        <f t="shared" si="6"/>
        <v>1.75%</v>
      </c>
      <c r="G34" s="13">
        <f>SUM($E$7:E34)</f>
        <v>70453</v>
      </c>
      <c r="H34" s="261" t="str">
        <f t="shared" si="1"/>
        <v>15.78%</v>
      </c>
      <c r="I34" s="16"/>
      <c r="J34" s="16"/>
      <c r="K34" s="41"/>
    </row>
    <row r="35" spans="1:11">
      <c r="A35" s="16"/>
      <c r="B35" s="4">
        <f>'인원 입력 기능'!B33</f>
        <v>120</v>
      </c>
      <c r="C35" s="12">
        <f t="shared" si="0"/>
        <v>3</v>
      </c>
      <c r="D35" s="146">
        <f t="shared" si="5"/>
        <v>84</v>
      </c>
      <c r="E35" s="43">
        <f>'인원 입력 기능'!E33</f>
        <v>6224</v>
      </c>
      <c r="F35" s="1" t="str">
        <f t="shared" si="6"/>
        <v>1.39%</v>
      </c>
      <c r="G35" s="13">
        <f>SUM($E$7:E35)</f>
        <v>76677</v>
      </c>
      <c r="H35" s="261" t="str">
        <f t="shared" si="1"/>
        <v>17.17%</v>
      </c>
      <c r="I35" s="16"/>
      <c r="J35" s="16"/>
      <c r="K35" s="41"/>
    </row>
    <row r="36" spans="1:11">
      <c r="A36" s="16"/>
      <c r="B36" s="4">
        <f>'인원 입력 기능'!B34</f>
        <v>119</v>
      </c>
      <c r="C36" s="12">
        <f t="shared" si="0"/>
        <v>3</v>
      </c>
      <c r="D36" s="146">
        <f t="shared" si="5"/>
        <v>82</v>
      </c>
      <c r="E36" s="43">
        <f>'인원 입력 기능'!E34</f>
        <v>8457</v>
      </c>
      <c r="F36" s="1" t="str">
        <f t="shared" si="6"/>
        <v>1.89%</v>
      </c>
      <c r="G36" s="13">
        <f>SUM($E$7:E36)</f>
        <v>85134</v>
      </c>
      <c r="H36" s="261" t="str">
        <f t="shared" si="1"/>
        <v>19.06%</v>
      </c>
      <c r="I36" s="16"/>
      <c r="J36" s="16"/>
      <c r="K36" s="41"/>
    </row>
    <row r="37" spans="1:11">
      <c r="A37" s="16"/>
      <c r="B37" s="4">
        <f>'인원 입력 기능'!B35</f>
        <v>118</v>
      </c>
      <c r="C37" s="12">
        <f t="shared" si="0"/>
        <v>3</v>
      </c>
      <c r="D37" s="146">
        <f t="shared" si="5"/>
        <v>80</v>
      </c>
      <c r="E37" s="43">
        <f>'인원 입력 기능'!E35</f>
        <v>7733</v>
      </c>
      <c r="F37" s="1" t="str">
        <f t="shared" si="6"/>
        <v>1.73%</v>
      </c>
      <c r="G37" s="13">
        <f>SUM($E$7:E37)</f>
        <v>92867</v>
      </c>
      <c r="H37" s="261" t="str">
        <f t="shared" si="1"/>
        <v>20.8%</v>
      </c>
      <c r="I37" s="16"/>
      <c r="J37" s="16"/>
      <c r="K37" s="41"/>
    </row>
    <row r="38" spans="1:11">
      <c r="A38" s="16"/>
      <c r="B38" s="4">
        <f>'인원 입력 기능'!B36</f>
        <v>117</v>
      </c>
      <c r="C38" s="12">
        <f t="shared" si="0"/>
        <v>3</v>
      </c>
      <c r="D38" s="146">
        <f t="shared" si="5"/>
        <v>78</v>
      </c>
      <c r="E38" s="43">
        <f>'인원 입력 기능'!E36</f>
        <v>8681</v>
      </c>
      <c r="F38" s="1" t="str">
        <f t="shared" si="6"/>
        <v>1.94%</v>
      </c>
      <c r="G38" s="13">
        <f>SUM($E$7:E38)</f>
        <v>101548</v>
      </c>
      <c r="H38" s="261" t="str">
        <f t="shared" si="1"/>
        <v>22.74%</v>
      </c>
      <c r="I38" s="16"/>
      <c r="J38" s="16"/>
      <c r="K38" s="41"/>
    </row>
    <row r="39" spans="1:11">
      <c r="A39" s="16"/>
      <c r="B39" s="4">
        <f>'인원 입력 기능'!B37</f>
        <v>116</v>
      </c>
      <c r="C39" s="12">
        <f t="shared" si="0"/>
        <v>3</v>
      </c>
      <c r="D39" s="146">
        <f t="shared" si="5"/>
        <v>76</v>
      </c>
      <c r="E39" s="43">
        <f>'인원 입력 기능'!E37</f>
        <v>8216</v>
      </c>
      <c r="F39" s="1" t="str">
        <f t="shared" si="6"/>
        <v>1.84%</v>
      </c>
      <c r="G39" s="13">
        <f>SUM($E$7:E39)</f>
        <v>109764</v>
      </c>
      <c r="H39" s="261" t="str">
        <f t="shared" si="1"/>
        <v>24.58%</v>
      </c>
      <c r="I39" s="16"/>
      <c r="J39" s="16"/>
      <c r="K39" s="41"/>
    </row>
    <row r="40" spans="1:11">
      <c r="A40" s="16"/>
      <c r="B40" s="4">
        <f>'인원 입력 기능'!B38</f>
        <v>115</v>
      </c>
      <c r="C40" s="12">
        <f t="shared" si="0"/>
        <v>4</v>
      </c>
      <c r="D40" s="146">
        <f t="shared" si="5"/>
        <v>75</v>
      </c>
      <c r="E40" s="43">
        <f>'인원 입력 기능'!E38</f>
        <v>7637</v>
      </c>
      <c r="F40" s="1" t="str">
        <f t="shared" si="6"/>
        <v>1.71%</v>
      </c>
      <c r="G40" s="13">
        <f>SUM($E$7:E40)</f>
        <v>117401</v>
      </c>
      <c r="H40" s="261" t="str">
        <f t="shared" si="1"/>
        <v>26.29%</v>
      </c>
      <c r="I40" s="16"/>
      <c r="J40" s="16"/>
      <c r="K40" s="41"/>
    </row>
    <row r="41" spans="1:11">
      <c r="A41" s="16"/>
      <c r="B41" s="4">
        <f>'인원 입력 기능'!B39</f>
        <v>114</v>
      </c>
      <c r="C41" s="12">
        <f t="shared" si="0"/>
        <v>4</v>
      </c>
      <c r="D41" s="146">
        <f t="shared" si="5"/>
        <v>73</v>
      </c>
      <c r="E41" s="43">
        <f>'인원 입력 기능'!E39</f>
        <v>9615</v>
      </c>
      <c r="F41" s="1" t="str">
        <f t="shared" si="6"/>
        <v>2.15%</v>
      </c>
      <c r="G41" s="13">
        <f>SUM($E$7:E41)</f>
        <v>127016</v>
      </c>
      <c r="H41" s="261" t="str">
        <f t="shared" si="1"/>
        <v>28.44%</v>
      </c>
      <c r="I41" s="16"/>
      <c r="J41" s="16"/>
      <c r="K41" s="41"/>
    </row>
    <row r="42" spans="1:11">
      <c r="A42" s="16"/>
      <c r="B42" s="4">
        <f>'인원 입력 기능'!B40</f>
        <v>113</v>
      </c>
      <c r="C42" s="12">
        <f t="shared" si="0"/>
        <v>4</v>
      </c>
      <c r="D42" s="146">
        <f t="shared" si="5"/>
        <v>71</v>
      </c>
      <c r="E42" s="43">
        <f>'인원 입력 기능'!E40</f>
        <v>9244</v>
      </c>
      <c r="F42" s="1" t="str">
        <f t="shared" si="6"/>
        <v>2.07%</v>
      </c>
      <c r="G42" s="13">
        <f>SUM($E$7:E42)</f>
        <v>136260</v>
      </c>
      <c r="H42" s="261" t="str">
        <f t="shared" si="1"/>
        <v>30.51%</v>
      </c>
      <c r="I42" s="16"/>
      <c r="J42" s="16"/>
      <c r="K42" s="41"/>
    </row>
    <row r="43" spans="1:11">
      <c r="A43" s="16"/>
      <c r="B43" s="4">
        <f>'인원 입력 기능'!B41</f>
        <v>112</v>
      </c>
      <c r="C43" s="12">
        <f t="shared" si="0"/>
        <v>4</v>
      </c>
      <c r="D43" s="146">
        <f t="shared" si="5"/>
        <v>69</v>
      </c>
      <c r="E43" s="43">
        <f>'인원 입력 기능'!E41</f>
        <v>7817</v>
      </c>
      <c r="F43" s="1" t="str">
        <f t="shared" si="6"/>
        <v>1.75%</v>
      </c>
      <c r="G43" s="13">
        <f>SUM($E$7:E43)</f>
        <v>144077</v>
      </c>
      <c r="H43" s="261" t="str">
        <f t="shared" si="1"/>
        <v>32.26%</v>
      </c>
      <c r="I43" s="16"/>
      <c r="J43" s="16"/>
      <c r="K43" s="41"/>
    </row>
    <row r="44" spans="1:11">
      <c r="A44" s="16"/>
      <c r="B44" s="4">
        <f>'인원 입력 기능'!B42</f>
        <v>111</v>
      </c>
      <c r="C44" s="12">
        <f t="shared" si="0"/>
        <v>4</v>
      </c>
      <c r="D44" s="146">
        <f t="shared" si="5"/>
        <v>67</v>
      </c>
      <c r="E44" s="43">
        <f>'인원 입력 기능'!E42</f>
        <v>9105</v>
      </c>
      <c r="F44" s="1" t="str">
        <f t="shared" si="6"/>
        <v>2.04%</v>
      </c>
      <c r="G44" s="13">
        <f>SUM($E$7:E44)</f>
        <v>153182</v>
      </c>
      <c r="H44" s="261" t="str">
        <f t="shared" si="1"/>
        <v>34.3%</v>
      </c>
      <c r="I44" s="16"/>
      <c r="J44" s="16"/>
      <c r="K44" s="41"/>
    </row>
    <row r="45" spans="1:11">
      <c r="A45" s="16"/>
      <c r="B45" s="4">
        <f>'인원 입력 기능'!B43</f>
        <v>110</v>
      </c>
      <c r="C45" s="12">
        <f t="shared" si="0"/>
        <v>4</v>
      </c>
      <c r="D45" s="146">
        <f t="shared" si="5"/>
        <v>65</v>
      </c>
      <c r="E45" s="43">
        <f>'인원 입력 기능'!E43</f>
        <v>9652</v>
      </c>
      <c r="F45" s="1" t="str">
        <f t="shared" si="6"/>
        <v>2.16%</v>
      </c>
      <c r="G45" s="13">
        <f>SUM($E$7:E45)</f>
        <v>162834</v>
      </c>
      <c r="H45" s="261" t="str">
        <f t="shared" si="1"/>
        <v>36.46%</v>
      </c>
      <c r="I45" s="16"/>
      <c r="J45" s="16"/>
      <c r="K45" s="41"/>
    </row>
    <row r="46" spans="1:11">
      <c r="A46" s="16"/>
      <c r="B46" s="4">
        <f>'인원 입력 기능'!B44</f>
        <v>109</v>
      </c>
      <c r="C46" s="12">
        <f t="shared" si="0"/>
        <v>4</v>
      </c>
      <c r="D46" s="146">
        <f t="shared" si="5"/>
        <v>63</v>
      </c>
      <c r="E46" s="43">
        <f>'인원 입력 기능'!E44</f>
        <v>9190</v>
      </c>
      <c r="F46" s="1" t="str">
        <f t="shared" si="6"/>
        <v>2.06%</v>
      </c>
      <c r="G46" s="13">
        <f>SUM($E$7:E46)</f>
        <v>172024</v>
      </c>
      <c r="H46" s="261" t="str">
        <f t="shared" si="1"/>
        <v>38.52%</v>
      </c>
      <c r="I46" s="16"/>
      <c r="J46" s="16"/>
      <c r="K46" s="41"/>
    </row>
    <row r="47" spans="1:11">
      <c r="A47" s="16"/>
      <c r="B47" s="4">
        <f>'인원 입력 기능'!B45</f>
        <v>108</v>
      </c>
      <c r="C47" s="12">
        <f t="shared" si="0"/>
        <v>4</v>
      </c>
      <c r="D47" s="146">
        <f t="shared" si="5"/>
        <v>61</v>
      </c>
      <c r="E47" s="43">
        <f>'인원 입력 기능'!E45</f>
        <v>7418</v>
      </c>
      <c r="F47" s="1" t="str">
        <f t="shared" si="6"/>
        <v>1.66%</v>
      </c>
      <c r="G47" s="13">
        <f>SUM($E$7:E47)</f>
        <v>179442</v>
      </c>
      <c r="H47" s="261" t="str">
        <f t="shared" si="1"/>
        <v>40.18%</v>
      </c>
      <c r="I47" s="16"/>
      <c r="J47" s="16"/>
      <c r="K47" s="41"/>
    </row>
    <row r="48" spans="1:11">
      <c r="A48" s="16"/>
      <c r="B48" s="4">
        <f>'인원 입력 기능'!B46</f>
        <v>107</v>
      </c>
      <c r="C48" s="12">
        <f t="shared" si="0"/>
        <v>5</v>
      </c>
      <c r="D48" s="146">
        <f t="shared" si="5"/>
        <v>59</v>
      </c>
      <c r="E48" s="43">
        <f>'인원 입력 기능'!E46</f>
        <v>10025</v>
      </c>
      <c r="F48" s="1" t="str">
        <f t="shared" si="6"/>
        <v>2.24%</v>
      </c>
      <c r="G48" s="13">
        <f>SUM($E$7:E48)</f>
        <v>189467</v>
      </c>
      <c r="H48" s="261" t="str">
        <f t="shared" si="1"/>
        <v>42.43%</v>
      </c>
      <c r="I48" s="16"/>
      <c r="J48" s="16"/>
      <c r="K48" s="41"/>
    </row>
    <row r="49" spans="1:11">
      <c r="A49" s="16"/>
      <c r="B49" s="4">
        <f>'인원 입력 기능'!B47</f>
        <v>106</v>
      </c>
      <c r="C49" s="12">
        <f t="shared" si="0"/>
        <v>5</v>
      </c>
      <c r="D49" s="146">
        <f t="shared" si="5"/>
        <v>57</v>
      </c>
      <c r="E49" s="43">
        <f>'인원 입력 기능'!E47</f>
        <v>8900</v>
      </c>
      <c r="F49" s="1" t="str">
        <f t="shared" si="6"/>
        <v>1.99%</v>
      </c>
      <c r="G49" s="13">
        <f>SUM($E$7:E49)</f>
        <v>198367</v>
      </c>
      <c r="H49" s="261" t="str">
        <f t="shared" si="1"/>
        <v>44.42%</v>
      </c>
      <c r="I49" s="16"/>
      <c r="J49" s="16"/>
      <c r="K49" s="41"/>
    </row>
    <row r="50" spans="1:11">
      <c r="A50" s="16"/>
      <c r="B50" s="4">
        <f>'인원 입력 기능'!B48</f>
        <v>105</v>
      </c>
      <c r="C50" s="12">
        <f t="shared" si="0"/>
        <v>5</v>
      </c>
      <c r="D50" s="146">
        <f t="shared" si="5"/>
        <v>55</v>
      </c>
      <c r="E50" s="43">
        <f>'인원 입력 기능'!E48</f>
        <v>8709</v>
      </c>
      <c r="F50" s="1" t="str">
        <f t="shared" si="6"/>
        <v>1.95%</v>
      </c>
      <c r="G50" s="13">
        <f>SUM($E$7:E50)</f>
        <v>207076</v>
      </c>
      <c r="H50" s="261" t="str">
        <f t="shared" si="1"/>
        <v>46.37%</v>
      </c>
      <c r="I50" s="16"/>
      <c r="J50" s="16"/>
      <c r="K50" s="41"/>
    </row>
    <row r="51" spans="1:11">
      <c r="A51" s="16"/>
      <c r="B51" s="4">
        <f>'인원 입력 기능'!B49</f>
        <v>104</v>
      </c>
      <c r="C51" s="12">
        <f t="shared" si="0"/>
        <v>5</v>
      </c>
      <c r="D51" s="146">
        <f t="shared" si="5"/>
        <v>53</v>
      </c>
      <c r="E51" s="43">
        <f>'인원 입력 기능'!E49</f>
        <v>8507</v>
      </c>
      <c r="F51" s="1" t="str">
        <f t="shared" si="6"/>
        <v>1.9%</v>
      </c>
      <c r="G51" s="13">
        <f>SUM($E$7:E51)</f>
        <v>215583</v>
      </c>
      <c r="H51" s="261" t="str">
        <f t="shared" si="1"/>
        <v>48.27%</v>
      </c>
      <c r="I51" s="16"/>
      <c r="J51" s="16"/>
      <c r="K51" s="41"/>
    </row>
    <row r="52" spans="1:11">
      <c r="A52" s="16"/>
      <c r="B52" s="4">
        <f>'인원 입력 기능'!B50</f>
        <v>103</v>
      </c>
      <c r="C52" s="12">
        <f t="shared" si="0"/>
        <v>5</v>
      </c>
      <c r="D52" s="146">
        <f t="shared" si="5"/>
        <v>51</v>
      </c>
      <c r="E52" s="43">
        <f>'인원 입력 기능'!E50</f>
        <v>8416</v>
      </c>
      <c r="F52" s="1" t="str">
        <f t="shared" si="6"/>
        <v>1.88%</v>
      </c>
      <c r="G52" s="13">
        <f>SUM($E$7:E52)</f>
        <v>223999</v>
      </c>
      <c r="H52" s="261" t="str">
        <f t="shared" si="1"/>
        <v>50.16%</v>
      </c>
      <c r="I52" s="16"/>
      <c r="J52" s="16"/>
      <c r="K52" s="41"/>
    </row>
    <row r="53" spans="1:11">
      <c r="A53" s="16"/>
      <c r="B53" s="4">
        <f>'인원 입력 기능'!B51</f>
        <v>102</v>
      </c>
      <c r="C53" s="12">
        <f t="shared" si="0"/>
        <v>5</v>
      </c>
      <c r="D53" s="146">
        <f t="shared" si="5"/>
        <v>49</v>
      </c>
      <c r="E53" s="43">
        <f>'인원 입력 기능'!E51</f>
        <v>8183</v>
      </c>
      <c r="F53" s="1" t="str">
        <f t="shared" si="6"/>
        <v>1.83%</v>
      </c>
      <c r="G53" s="13">
        <f>SUM($E$7:E53)</f>
        <v>232182</v>
      </c>
      <c r="H53" s="261" t="str">
        <f t="shared" si="1"/>
        <v>51.99%</v>
      </c>
      <c r="I53" s="16"/>
      <c r="J53" s="16"/>
      <c r="K53" s="41"/>
    </row>
    <row r="54" spans="1:11">
      <c r="A54" s="16"/>
      <c r="B54" s="4">
        <f>'인원 입력 기능'!B52</f>
        <v>101</v>
      </c>
      <c r="C54" s="12">
        <f t="shared" si="0"/>
        <v>5</v>
      </c>
      <c r="D54" s="146">
        <f t="shared" si="5"/>
        <v>47</v>
      </c>
      <c r="E54" s="43">
        <f>'인원 입력 기능'!E52</f>
        <v>7960</v>
      </c>
      <c r="F54" s="1" t="str">
        <f t="shared" si="6"/>
        <v>1.78%</v>
      </c>
      <c r="G54" s="13">
        <f>SUM($E$7:E54)</f>
        <v>240142</v>
      </c>
      <c r="H54" s="261" t="str">
        <f t="shared" si="1"/>
        <v>53.77%</v>
      </c>
      <c r="I54" s="16"/>
      <c r="J54" s="16"/>
      <c r="K54" s="41"/>
    </row>
    <row r="55" spans="1:11">
      <c r="A55" s="16"/>
      <c r="B55" s="4">
        <f>'인원 입력 기능'!B53</f>
        <v>100</v>
      </c>
      <c r="C55" s="12">
        <f t="shared" si="0"/>
        <v>5</v>
      </c>
      <c r="D55" s="146">
        <f t="shared" si="5"/>
        <v>45</v>
      </c>
      <c r="E55" s="43">
        <f>'인원 입력 기능'!E53</f>
        <v>7510</v>
      </c>
      <c r="F55" s="1" t="str">
        <f t="shared" si="6"/>
        <v>1.68%</v>
      </c>
      <c r="G55" s="13">
        <f>SUM($E$7:E55)</f>
        <v>247652</v>
      </c>
      <c r="H55" s="261" t="str">
        <f t="shared" si="1"/>
        <v>55.46%</v>
      </c>
      <c r="I55" s="16"/>
      <c r="J55" s="16"/>
      <c r="K55" s="41"/>
    </row>
    <row r="56" spans="1:11">
      <c r="A56" s="16"/>
      <c r="B56" s="4">
        <f>'인원 입력 기능'!B54</f>
        <v>99</v>
      </c>
      <c r="C56" s="12">
        <f t="shared" si="0"/>
        <v>5</v>
      </c>
      <c r="D56" s="146">
        <f t="shared" si="5"/>
        <v>44</v>
      </c>
      <c r="E56" s="43">
        <f>'인원 입력 기능'!E54</f>
        <v>8260</v>
      </c>
      <c r="F56" s="1" t="str">
        <f t="shared" si="6"/>
        <v>1.85%</v>
      </c>
      <c r="G56" s="13">
        <f>SUM($E$7:E56)</f>
        <v>255912</v>
      </c>
      <c r="H56" s="261" t="str">
        <f t="shared" si="1"/>
        <v>57.3%</v>
      </c>
      <c r="I56" s="16"/>
      <c r="J56" s="16"/>
      <c r="K56" s="41"/>
    </row>
    <row r="57" spans="1:11">
      <c r="A57" s="16"/>
      <c r="B57" s="4">
        <f>'인원 입력 기능'!B55</f>
        <v>98</v>
      </c>
      <c r="C57" s="12">
        <f t="shared" si="0"/>
        <v>5</v>
      </c>
      <c r="D57" s="146">
        <f t="shared" si="5"/>
        <v>42</v>
      </c>
      <c r="E57" s="43">
        <f>'인원 입력 기능'!E55</f>
        <v>7832</v>
      </c>
      <c r="F57" s="1" t="str">
        <f t="shared" si="6"/>
        <v>1.75%</v>
      </c>
      <c r="G57" s="13">
        <f>SUM($E$7:E57)</f>
        <v>263744</v>
      </c>
      <c r="H57" s="261" t="str">
        <f t="shared" si="1"/>
        <v>59.06%</v>
      </c>
      <c r="I57" s="16"/>
      <c r="J57" s="16"/>
      <c r="K57" s="41"/>
    </row>
    <row r="58" spans="1:11">
      <c r="A58" s="16"/>
      <c r="B58" s="4">
        <f>'인원 입력 기능'!B56</f>
        <v>97</v>
      </c>
      <c r="C58" s="12">
        <f t="shared" si="0"/>
        <v>5</v>
      </c>
      <c r="D58" s="146">
        <f t="shared" si="5"/>
        <v>40</v>
      </c>
      <c r="E58" s="43">
        <f>'인원 입력 기능'!E56</f>
        <v>6546</v>
      </c>
      <c r="F58" s="1" t="str">
        <f t="shared" si="6"/>
        <v>1.47%</v>
      </c>
      <c r="G58" s="13">
        <f>SUM($E$7:E58)</f>
        <v>270290</v>
      </c>
      <c r="H58" s="261" t="str">
        <f t="shared" si="1"/>
        <v>60.52%</v>
      </c>
      <c r="I58" s="16"/>
      <c r="J58" s="16"/>
      <c r="K58" s="41"/>
    </row>
    <row r="59" spans="1:11">
      <c r="A59" s="16"/>
      <c r="B59" s="4">
        <f>'인원 입력 기능'!B57</f>
        <v>96</v>
      </c>
      <c r="C59" s="12">
        <f t="shared" si="0"/>
        <v>6</v>
      </c>
      <c r="D59" s="146">
        <f t="shared" si="5"/>
        <v>39</v>
      </c>
      <c r="E59" s="43">
        <f>'인원 입력 기능'!E57</f>
        <v>7392</v>
      </c>
      <c r="F59" s="1" t="str">
        <f t="shared" si="6"/>
        <v>1.66%</v>
      </c>
      <c r="G59" s="13">
        <f>SUM($E$7:E59)</f>
        <v>277682</v>
      </c>
      <c r="H59" s="261" t="str">
        <f t="shared" si="1"/>
        <v>62.18%</v>
      </c>
      <c r="I59" s="16"/>
      <c r="J59" s="16"/>
      <c r="K59" s="41"/>
    </row>
    <row r="60" spans="1:11">
      <c r="A60" s="16"/>
      <c r="B60" s="4">
        <f>'인원 입력 기능'!B58</f>
        <v>95</v>
      </c>
      <c r="C60" s="12">
        <f t="shared" si="0"/>
        <v>6</v>
      </c>
      <c r="D60" s="146">
        <f t="shared" si="5"/>
        <v>37</v>
      </c>
      <c r="E60" s="43">
        <f>'인원 입력 기능'!E58</f>
        <v>7188</v>
      </c>
      <c r="F60" s="1" t="str">
        <f t="shared" si="6"/>
        <v>1.61%</v>
      </c>
      <c r="G60" s="13">
        <f>SUM($E$7:E60)</f>
        <v>284870</v>
      </c>
      <c r="H60" s="261" t="str">
        <f t="shared" si="1"/>
        <v>63.79%</v>
      </c>
      <c r="I60" s="16"/>
      <c r="J60" s="16"/>
      <c r="K60" s="41"/>
    </row>
    <row r="61" spans="1:11">
      <c r="A61" s="16"/>
      <c r="B61" s="4">
        <f>'인원 입력 기능'!B59</f>
        <v>94</v>
      </c>
      <c r="C61" s="12">
        <f t="shared" si="0"/>
        <v>6</v>
      </c>
      <c r="D61" s="146">
        <f t="shared" si="5"/>
        <v>36</v>
      </c>
      <c r="E61" s="43">
        <f>'인원 입력 기능'!E59</f>
        <v>6026</v>
      </c>
      <c r="F61" s="1" t="str">
        <f t="shared" si="6"/>
        <v>1.35%</v>
      </c>
      <c r="G61" s="13">
        <f>SUM($E$7:E61)</f>
        <v>290896</v>
      </c>
      <c r="H61" s="261" t="str">
        <f t="shared" si="1"/>
        <v>65.14%</v>
      </c>
      <c r="I61" s="16"/>
      <c r="J61" s="16"/>
      <c r="K61" s="41"/>
    </row>
    <row r="62" spans="1:11">
      <c r="A62" s="16"/>
      <c r="B62" s="4">
        <f>'인원 입력 기능'!B60</f>
        <v>93</v>
      </c>
      <c r="C62" s="12">
        <f t="shared" si="0"/>
        <v>6</v>
      </c>
      <c r="D62" s="146">
        <f t="shared" si="5"/>
        <v>34</v>
      </c>
      <c r="E62" s="43">
        <f>'인원 입력 기능'!E60</f>
        <v>6416</v>
      </c>
      <c r="F62" s="1" t="str">
        <f t="shared" si="6"/>
        <v>1.44%</v>
      </c>
      <c r="G62" s="13">
        <f>SUM($E$7:E62)</f>
        <v>297312</v>
      </c>
      <c r="H62" s="261" t="str">
        <f t="shared" si="1"/>
        <v>66.58%</v>
      </c>
      <c r="I62" s="16"/>
      <c r="J62" s="16"/>
      <c r="K62" s="41"/>
    </row>
    <row r="63" spans="1:11">
      <c r="A63" s="16"/>
      <c r="B63" s="4">
        <f>'인원 입력 기능'!B61</f>
        <v>92</v>
      </c>
      <c r="C63" s="12">
        <f t="shared" si="0"/>
        <v>6</v>
      </c>
      <c r="D63" s="146">
        <f t="shared" si="5"/>
        <v>33</v>
      </c>
      <c r="E63" s="43">
        <f>'인원 입력 기능'!E61</f>
        <v>6902</v>
      </c>
      <c r="F63" s="1" t="str">
        <f t="shared" si="6"/>
        <v>1.55%</v>
      </c>
      <c r="G63" s="13">
        <f>SUM($E$7:E63)</f>
        <v>304214</v>
      </c>
      <c r="H63" s="261" t="str">
        <f t="shared" si="1"/>
        <v>68.12%</v>
      </c>
      <c r="I63" s="16"/>
      <c r="J63" s="16"/>
      <c r="K63" s="41"/>
    </row>
    <row r="64" spans="1:11">
      <c r="A64" s="16"/>
      <c r="B64" s="4">
        <f>'인원 입력 기능'!B62</f>
        <v>91</v>
      </c>
      <c r="C64" s="12">
        <f t="shared" si="0"/>
        <v>6</v>
      </c>
      <c r="D64" s="146">
        <f t="shared" si="5"/>
        <v>31</v>
      </c>
      <c r="E64" s="43">
        <f>'인원 입력 기능'!E62</f>
        <v>5731</v>
      </c>
      <c r="F64" s="1" t="str">
        <f t="shared" si="6"/>
        <v>1.28%</v>
      </c>
      <c r="G64" s="13">
        <f>SUM($E$7:E64)</f>
        <v>309945</v>
      </c>
      <c r="H64" s="261" t="str">
        <f t="shared" si="1"/>
        <v>69.4%</v>
      </c>
      <c r="I64" s="16"/>
      <c r="J64" s="16"/>
      <c r="K64" s="41"/>
    </row>
    <row r="65" spans="1:11">
      <c r="A65" s="16"/>
      <c r="B65" s="4">
        <f>'인원 입력 기능'!B63</f>
        <v>90</v>
      </c>
      <c r="C65" s="12">
        <f t="shared" si="0"/>
        <v>6</v>
      </c>
      <c r="D65" s="146">
        <f t="shared" si="5"/>
        <v>30</v>
      </c>
      <c r="E65" s="43">
        <f>'인원 입력 기능'!E63</f>
        <v>5498</v>
      </c>
      <c r="F65" s="1" t="str">
        <f t="shared" si="6"/>
        <v>1.23%</v>
      </c>
      <c r="G65" s="13">
        <f>SUM($E$7:E65)</f>
        <v>315443</v>
      </c>
      <c r="H65" s="261" t="str">
        <f t="shared" si="1"/>
        <v>70.64%</v>
      </c>
      <c r="I65" s="16"/>
      <c r="J65" s="16"/>
      <c r="K65" s="41"/>
    </row>
    <row r="66" spans="1:11">
      <c r="A66" s="16"/>
      <c r="B66" s="4">
        <f>'인원 입력 기능'!B64</f>
        <v>89</v>
      </c>
      <c r="C66" s="12">
        <f t="shared" si="0"/>
        <v>6</v>
      </c>
      <c r="D66" s="146">
        <f t="shared" si="5"/>
        <v>29</v>
      </c>
      <c r="E66" s="43">
        <f>'인원 입력 기능'!E64</f>
        <v>6425</v>
      </c>
      <c r="F66" s="1" t="str">
        <f t="shared" si="6"/>
        <v>1.44%</v>
      </c>
      <c r="G66" s="13">
        <f>SUM($E$7:E66)</f>
        <v>321868</v>
      </c>
      <c r="H66" s="261" t="str">
        <f t="shared" si="1"/>
        <v>72.07%</v>
      </c>
      <c r="I66" s="16"/>
      <c r="J66" s="16"/>
      <c r="K66" s="41"/>
    </row>
    <row r="67" spans="1:11">
      <c r="A67" s="16"/>
      <c r="B67" s="4">
        <f>'인원 입력 기능'!B65</f>
        <v>88</v>
      </c>
      <c r="C67" s="12">
        <f t="shared" si="0"/>
        <v>6</v>
      </c>
      <c r="D67" s="146">
        <f t="shared" si="5"/>
        <v>27</v>
      </c>
      <c r="E67" s="43">
        <f>'인원 입력 기능'!E65</f>
        <v>5340</v>
      </c>
      <c r="F67" s="1" t="str">
        <f t="shared" si="6"/>
        <v>1.2%</v>
      </c>
      <c r="G67" s="13">
        <f>SUM($E$7:E67)</f>
        <v>327208</v>
      </c>
      <c r="H67" s="261" t="str">
        <f t="shared" si="1"/>
        <v>73.27%</v>
      </c>
      <c r="I67" s="16"/>
      <c r="J67" s="16"/>
      <c r="K67" s="41"/>
    </row>
    <row r="68" spans="1:11">
      <c r="A68" s="16"/>
      <c r="B68" s="4">
        <f>'인원 입력 기능'!B66</f>
        <v>87</v>
      </c>
      <c r="C68" s="12">
        <f t="shared" si="0"/>
        <v>6</v>
      </c>
      <c r="D68" s="146">
        <f t="shared" si="5"/>
        <v>26</v>
      </c>
      <c r="E68" s="43">
        <f>'인원 입력 기능'!E66</f>
        <v>5812</v>
      </c>
      <c r="F68" s="1" t="str">
        <f t="shared" si="6"/>
        <v>1.3%</v>
      </c>
      <c r="G68" s="13">
        <f>SUM($E$7:E68)</f>
        <v>333020</v>
      </c>
      <c r="H68" s="261" t="str">
        <f t="shared" si="1"/>
        <v>74.57%</v>
      </c>
      <c r="I68" s="16"/>
      <c r="J68" s="16"/>
      <c r="K68" s="41"/>
    </row>
    <row r="69" spans="1:11">
      <c r="A69" s="16"/>
      <c r="B69" s="4">
        <f>'인원 입력 기능'!B67</f>
        <v>86</v>
      </c>
      <c r="C69" s="12">
        <f t="shared" si="0"/>
        <v>6</v>
      </c>
      <c r="D69" s="146">
        <f t="shared" si="5"/>
        <v>25</v>
      </c>
      <c r="E69" s="43">
        <f>'인원 입력 기능'!E67</f>
        <v>5039</v>
      </c>
      <c r="F69" s="1" t="str">
        <f t="shared" si="6"/>
        <v>1.13%</v>
      </c>
      <c r="G69" s="13">
        <f>SUM($E$7:E69)</f>
        <v>338059</v>
      </c>
      <c r="H69" s="261" t="str">
        <f t="shared" si="1"/>
        <v>75.7%</v>
      </c>
      <c r="I69" s="16"/>
      <c r="J69" s="16"/>
      <c r="K69" s="41"/>
    </row>
    <row r="70" spans="1:11">
      <c r="A70" s="16"/>
      <c r="B70" s="4">
        <f>'인원 입력 기능'!B68</f>
        <v>85</v>
      </c>
      <c r="C70" s="12">
        <f t="shared" si="0"/>
        <v>6</v>
      </c>
      <c r="D70" s="146">
        <f t="shared" si="5"/>
        <v>24</v>
      </c>
      <c r="E70" s="43">
        <f>'인원 입력 기능'!E68</f>
        <v>5091</v>
      </c>
      <c r="F70" s="1" t="str">
        <f t="shared" si="6"/>
        <v>1.14%</v>
      </c>
      <c r="G70" s="13">
        <f>SUM($E$7:E70)</f>
        <v>343150</v>
      </c>
      <c r="H70" s="261" t="str">
        <f t="shared" si="1"/>
        <v>76.84%</v>
      </c>
      <c r="I70" s="16"/>
      <c r="J70" s="16"/>
      <c r="K70" s="41"/>
    </row>
    <row r="71" spans="1:11">
      <c r="A71" s="16"/>
      <c r="B71" s="4">
        <f>'인원 입력 기능'!B69</f>
        <v>84</v>
      </c>
      <c r="C71" s="12">
        <f t="shared" ref="C71:C92" si="7">IF(ROUND(B71,0)&gt;=$N$7,1,IF(ROUND(B71,0)&gt;=$N$8,2,IF(ROUND(B71,0)&gt;=$N$9,3,IF(ROUND(B71,0)&gt;=$N$10,4,IF(ROUND(B71,0)&gt;=$N$11,5,IF(ROUND(B71,0)&gt;=$N$12,6,IF(ROUND(B71,0)&gt;=$N$13,7,IF(ROUND(B71,0)&gt;=$N$14,8,9))))))))</f>
        <v>6</v>
      </c>
      <c r="D71" s="146">
        <f t="shared" si="5"/>
        <v>23</v>
      </c>
      <c r="E71" s="43">
        <f>'인원 입력 기능'!E69</f>
        <v>4976</v>
      </c>
      <c r="F71" s="1" t="str">
        <f t="shared" si="6"/>
        <v>1.11%</v>
      </c>
      <c r="G71" s="13">
        <f>SUM($E$7:E71)</f>
        <v>348126</v>
      </c>
      <c r="H71" s="261" t="str">
        <f t="shared" ref="H71:H93" si="8">ROUND(G71*100/$H$3,2)&amp;"%"</f>
        <v>77.95%</v>
      </c>
      <c r="I71" s="16"/>
      <c r="J71" s="16"/>
      <c r="K71" s="41"/>
    </row>
    <row r="72" spans="1:11">
      <c r="A72" s="16"/>
      <c r="B72" s="4">
        <f>'인원 입력 기능'!B70</f>
        <v>83</v>
      </c>
      <c r="C72" s="12">
        <f t="shared" si="7"/>
        <v>7</v>
      </c>
      <c r="D72" s="146">
        <f t="shared" si="5"/>
        <v>22</v>
      </c>
      <c r="E72" s="43">
        <f>'인원 입력 기능'!E70</f>
        <v>4634</v>
      </c>
      <c r="F72" s="1" t="str">
        <f t="shared" si="6"/>
        <v>1.04%</v>
      </c>
      <c r="G72" s="13">
        <f>SUM($E$7:E72)</f>
        <v>352760</v>
      </c>
      <c r="H72" s="261" t="str">
        <f t="shared" si="8"/>
        <v>78.99%</v>
      </c>
      <c r="I72" s="16"/>
      <c r="J72" s="16"/>
      <c r="K72" s="41"/>
    </row>
    <row r="73" spans="1:11">
      <c r="A73" s="16"/>
      <c r="B73" s="4">
        <f>'인원 입력 기능'!B71</f>
        <v>82</v>
      </c>
      <c r="C73" s="12">
        <f t="shared" si="7"/>
        <v>7</v>
      </c>
      <c r="D73" s="146">
        <f t="shared" ref="D73:D92" si="9">ROUND(100*(1-(G72+G73)/2/$H$3),0)</f>
        <v>20</v>
      </c>
      <c r="E73" s="43">
        <f>'인원 입력 기능'!E71</f>
        <v>4713</v>
      </c>
      <c r="F73" s="1" t="str">
        <f t="shared" si="6"/>
        <v>1.06%</v>
      </c>
      <c r="G73" s="13">
        <f>SUM($E$7:E73)</f>
        <v>357473</v>
      </c>
      <c r="H73" s="261" t="str">
        <f t="shared" si="8"/>
        <v>80.05%</v>
      </c>
      <c r="I73" s="16"/>
      <c r="J73" s="16"/>
      <c r="K73" s="41"/>
    </row>
    <row r="74" spans="1:11">
      <c r="A74" s="16"/>
      <c r="B74" s="4">
        <f>'인원 입력 기능'!B72</f>
        <v>81</v>
      </c>
      <c r="C74" s="12">
        <f t="shared" si="7"/>
        <v>7</v>
      </c>
      <c r="D74" s="146">
        <f t="shared" si="9"/>
        <v>19</v>
      </c>
      <c r="E74" s="43">
        <f>'인원 입력 기능'!E72</f>
        <v>4505</v>
      </c>
      <c r="F74" s="1" t="str">
        <f t="shared" ref="F74:F93" si="10">IF(ROUND(E74*100/$H$3,2)&gt;0,ROUND(E74*100/$H$3,2),IF(ROUND(E74*100/$H$3,3)&gt;0,ROUND(E74*100/$H$3,3),IF(ROUND(E74*100/$H$3,4)&gt;0,ROUND(E74*100/$H$3,4),IF(ROUND(E74*100/$H$3,5)&gt;0,ROUND(E74*100/$H$3,5),0))))&amp;"%"</f>
        <v>1.01%</v>
      </c>
      <c r="G74" s="13">
        <f>SUM($E$7:E74)</f>
        <v>361978</v>
      </c>
      <c r="H74" s="261" t="str">
        <f t="shared" si="8"/>
        <v>81.06%</v>
      </c>
      <c r="I74" s="16"/>
      <c r="J74" s="16"/>
      <c r="K74" s="41"/>
    </row>
    <row r="75" spans="1:11">
      <c r="A75" s="16"/>
      <c r="B75" s="4">
        <f>'인원 입력 기능'!B73</f>
        <v>80</v>
      </c>
      <c r="C75" s="12">
        <f t="shared" si="7"/>
        <v>7</v>
      </c>
      <c r="D75" s="146">
        <f t="shared" si="9"/>
        <v>18</v>
      </c>
      <c r="E75" s="43">
        <f>'인원 입력 기능'!E73</f>
        <v>4197</v>
      </c>
      <c r="F75" s="1" t="str">
        <f t="shared" si="10"/>
        <v>0.94%</v>
      </c>
      <c r="G75" s="13">
        <f>SUM($E$7:E75)</f>
        <v>366175</v>
      </c>
      <c r="H75" s="261" t="str">
        <f t="shared" si="8"/>
        <v>82%</v>
      </c>
      <c r="I75" s="16"/>
      <c r="J75" s="16"/>
      <c r="K75" s="41"/>
    </row>
    <row r="76" spans="1:11">
      <c r="A76" s="16"/>
      <c r="B76" s="4">
        <f>'인원 입력 기능'!B74</f>
        <v>79</v>
      </c>
      <c r="C76" s="12">
        <f t="shared" si="7"/>
        <v>7</v>
      </c>
      <c r="D76" s="146">
        <f t="shared" si="9"/>
        <v>18</v>
      </c>
      <c r="E76" s="43">
        <f>'인원 입력 기능'!E74</f>
        <v>4155</v>
      </c>
      <c r="F76" s="1" t="str">
        <f t="shared" si="10"/>
        <v>0.93%</v>
      </c>
      <c r="G76" s="13">
        <f>SUM($E$7:E76)</f>
        <v>370330</v>
      </c>
      <c r="H76" s="261" t="str">
        <f t="shared" si="8"/>
        <v>82.93%</v>
      </c>
      <c r="I76" s="16"/>
      <c r="J76" s="16"/>
      <c r="K76" s="41"/>
    </row>
    <row r="77" spans="1:11">
      <c r="A77" s="16"/>
      <c r="B77" s="4">
        <f>'인원 입력 기능'!B75</f>
        <v>78</v>
      </c>
      <c r="C77" s="12">
        <f t="shared" si="7"/>
        <v>7</v>
      </c>
      <c r="D77" s="146">
        <f t="shared" si="9"/>
        <v>17</v>
      </c>
      <c r="E77" s="43">
        <f>'인원 입력 기능'!E75</f>
        <v>4200</v>
      </c>
      <c r="F77" s="1" t="str">
        <f t="shared" si="10"/>
        <v>0.94%</v>
      </c>
      <c r="G77" s="13">
        <f>SUM($E$7:E77)</f>
        <v>374530</v>
      </c>
      <c r="H77" s="261" t="str">
        <f t="shared" si="8"/>
        <v>83.87%</v>
      </c>
      <c r="I77" s="16"/>
      <c r="J77" s="16"/>
      <c r="K77" s="41"/>
    </row>
    <row r="78" spans="1:11">
      <c r="A78" s="16"/>
      <c r="B78" s="4">
        <f>'인원 입력 기능'!B76</f>
        <v>77</v>
      </c>
      <c r="C78" s="12">
        <f t="shared" si="7"/>
        <v>7</v>
      </c>
      <c r="D78" s="146">
        <f t="shared" si="9"/>
        <v>16</v>
      </c>
      <c r="E78" s="43">
        <f>'인원 입력 기능'!E76</f>
        <v>4252</v>
      </c>
      <c r="F78" s="1" t="str">
        <f t="shared" si="10"/>
        <v>0.95%</v>
      </c>
      <c r="G78" s="13">
        <f>SUM($E$7:E78)</f>
        <v>378782</v>
      </c>
      <c r="H78" s="261" t="str">
        <f t="shared" si="8"/>
        <v>84.82%</v>
      </c>
      <c r="I78" s="16"/>
      <c r="J78" s="16"/>
      <c r="K78" s="41"/>
    </row>
    <row r="79" spans="1:11">
      <c r="A79" s="16"/>
      <c r="B79" s="4">
        <f>'인원 입력 기능'!B77</f>
        <v>76</v>
      </c>
      <c r="C79" s="12">
        <f t="shared" si="7"/>
        <v>7</v>
      </c>
      <c r="D79" s="146">
        <f t="shared" si="9"/>
        <v>15</v>
      </c>
      <c r="E79" s="43">
        <f>'인원 입력 기능'!E77</f>
        <v>3778</v>
      </c>
      <c r="F79" s="1" t="str">
        <f t="shared" si="10"/>
        <v>0.85%</v>
      </c>
      <c r="G79" s="13">
        <f>SUM($E$7:E79)</f>
        <v>382560</v>
      </c>
      <c r="H79" s="261" t="str">
        <f t="shared" si="8"/>
        <v>85.66%</v>
      </c>
      <c r="I79" s="16"/>
      <c r="J79" s="16"/>
      <c r="K79" s="41"/>
    </row>
    <row r="80" spans="1:11">
      <c r="A80" s="16"/>
      <c r="B80" s="4">
        <f>'인원 입력 기능'!B78</f>
        <v>75</v>
      </c>
      <c r="C80" s="12">
        <f t="shared" si="7"/>
        <v>7</v>
      </c>
      <c r="D80" s="146">
        <f t="shared" si="9"/>
        <v>14</v>
      </c>
      <c r="E80" s="43">
        <f>'인원 입력 기능'!E78</f>
        <v>4012</v>
      </c>
      <c r="F80" s="1" t="str">
        <f t="shared" si="10"/>
        <v>0.9%</v>
      </c>
      <c r="G80" s="13">
        <f>SUM($E$7:E80)</f>
        <v>386572</v>
      </c>
      <c r="H80" s="261" t="str">
        <f t="shared" si="8"/>
        <v>86.56%</v>
      </c>
      <c r="I80" s="16"/>
      <c r="J80" s="16"/>
      <c r="K80" s="41"/>
    </row>
    <row r="81" spans="1:11">
      <c r="A81" s="16"/>
      <c r="B81" s="4">
        <f>'인원 입력 기능'!B79</f>
        <v>74</v>
      </c>
      <c r="C81" s="12">
        <f t="shared" si="7"/>
        <v>7</v>
      </c>
      <c r="D81" s="146">
        <f t="shared" si="9"/>
        <v>13</v>
      </c>
      <c r="E81" s="43">
        <f>'인원 입력 기능'!E79</f>
        <v>3861</v>
      </c>
      <c r="F81" s="1" t="str">
        <f t="shared" si="10"/>
        <v>0.86%</v>
      </c>
      <c r="G81" s="13">
        <f>SUM($E$7:E81)</f>
        <v>390433</v>
      </c>
      <c r="H81" s="261" t="str">
        <f t="shared" si="8"/>
        <v>87.43%</v>
      </c>
      <c r="I81" s="16"/>
      <c r="J81" s="16"/>
      <c r="K81" s="41"/>
    </row>
    <row r="82" spans="1:11">
      <c r="A82" s="16"/>
      <c r="B82" s="4">
        <f>'인원 입력 기능'!B80</f>
        <v>73</v>
      </c>
      <c r="C82" s="12">
        <f t="shared" si="7"/>
        <v>7</v>
      </c>
      <c r="D82" s="146">
        <f t="shared" si="9"/>
        <v>12</v>
      </c>
      <c r="E82" s="43">
        <f>'인원 입력 기능'!E80</f>
        <v>3529</v>
      </c>
      <c r="F82" s="1" t="str">
        <f t="shared" si="10"/>
        <v>0.79%</v>
      </c>
      <c r="G82" s="13">
        <f>SUM($E$7:E82)</f>
        <v>393962</v>
      </c>
      <c r="H82" s="261" t="str">
        <f t="shared" si="8"/>
        <v>88.22%</v>
      </c>
      <c r="I82" s="16"/>
      <c r="J82" s="16"/>
      <c r="K82" s="41"/>
    </row>
    <row r="83" spans="1:11">
      <c r="A83" s="16"/>
      <c r="B83" s="4">
        <f>'인원 입력 기능'!B81</f>
        <v>72</v>
      </c>
      <c r="C83" s="12">
        <f t="shared" si="7"/>
        <v>7</v>
      </c>
      <c r="D83" s="146">
        <f t="shared" si="9"/>
        <v>11</v>
      </c>
      <c r="E83" s="43">
        <f>'인원 입력 기능'!E81</f>
        <v>3975</v>
      </c>
      <c r="F83" s="1" t="str">
        <f t="shared" si="10"/>
        <v>0.89%</v>
      </c>
      <c r="G83" s="13">
        <f>SUM($E$7:E83)</f>
        <v>397937</v>
      </c>
      <c r="H83" s="261" t="str">
        <f t="shared" si="8"/>
        <v>89.11%</v>
      </c>
      <c r="I83" s="16"/>
      <c r="J83" s="16"/>
      <c r="K83" s="41"/>
    </row>
    <row r="84" spans="1:11">
      <c r="A84" s="16"/>
      <c r="B84" s="4">
        <f>'인원 입력 기능'!B82</f>
        <v>71</v>
      </c>
      <c r="C84" s="12">
        <f t="shared" si="7"/>
        <v>8</v>
      </c>
      <c r="D84" s="146">
        <f t="shared" si="9"/>
        <v>10</v>
      </c>
      <c r="E84" s="43">
        <f>'인원 입력 기능'!E82</f>
        <v>3512</v>
      </c>
      <c r="F84" s="1" t="str">
        <f t="shared" si="10"/>
        <v>0.79%</v>
      </c>
      <c r="G84" s="13">
        <f>SUM($E$7:E84)</f>
        <v>401449</v>
      </c>
      <c r="H84" s="261" t="str">
        <f t="shared" si="8"/>
        <v>89.89%</v>
      </c>
      <c r="I84" s="16"/>
      <c r="J84" s="16"/>
      <c r="K84" s="41"/>
    </row>
    <row r="85" spans="1:11">
      <c r="A85" s="16"/>
      <c r="B85" s="4">
        <f>'인원 입력 기능'!B83</f>
        <v>70</v>
      </c>
      <c r="C85" s="12">
        <f t="shared" si="7"/>
        <v>8</v>
      </c>
      <c r="D85" s="146">
        <f t="shared" si="9"/>
        <v>10</v>
      </c>
      <c r="E85" s="43">
        <f>'인원 입력 기능'!E83</f>
        <v>3231</v>
      </c>
      <c r="F85" s="1" t="str">
        <f t="shared" si="10"/>
        <v>0.72%</v>
      </c>
      <c r="G85" s="13">
        <f>SUM($E$7:E85)</f>
        <v>404680</v>
      </c>
      <c r="H85" s="261" t="str">
        <f t="shared" si="8"/>
        <v>90.62%</v>
      </c>
      <c r="I85" s="16"/>
      <c r="J85" s="16"/>
      <c r="K85" s="41"/>
    </row>
    <row r="86" spans="1:11">
      <c r="A86" s="16"/>
      <c r="B86" s="4">
        <f>'인원 입력 기능'!B84</f>
        <v>69</v>
      </c>
      <c r="C86" s="12">
        <f t="shared" si="7"/>
        <v>8</v>
      </c>
      <c r="D86" s="146">
        <f t="shared" si="9"/>
        <v>9</v>
      </c>
      <c r="E86" s="43">
        <f>'인원 입력 기능'!E84</f>
        <v>3420</v>
      </c>
      <c r="F86" s="1" t="str">
        <f t="shared" si="10"/>
        <v>0.77%</v>
      </c>
      <c r="G86" s="13">
        <f>SUM($E$7:E86)</f>
        <v>408100</v>
      </c>
      <c r="H86" s="261" t="str">
        <f t="shared" si="8"/>
        <v>91.38%</v>
      </c>
      <c r="I86" s="16"/>
      <c r="J86" s="16"/>
      <c r="K86" s="41"/>
    </row>
    <row r="87" spans="1:11">
      <c r="A87" s="16"/>
      <c r="B87" s="4">
        <f>'인원 입력 기능'!B85</f>
        <v>68</v>
      </c>
      <c r="C87" s="12">
        <f t="shared" si="7"/>
        <v>8</v>
      </c>
      <c r="D87" s="146">
        <f t="shared" si="9"/>
        <v>8</v>
      </c>
      <c r="E87" s="43">
        <f>'인원 입력 기능'!E85</f>
        <v>3700</v>
      </c>
      <c r="F87" s="1" t="str">
        <f t="shared" si="10"/>
        <v>0.83%</v>
      </c>
      <c r="G87" s="13">
        <f>SUM($E$7:E87)</f>
        <v>411800</v>
      </c>
      <c r="H87" s="261" t="str">
        <f t="shared" si="8"/>
        <v>92.21%</v>
      </c>
      <c r="I87" s="16"/>
      <c r="J87" s="16"/>
      <c r="K87" s="41"/>
    </row>
    <row r="88" spans="1:11">
      <c r="A88" s="16"/>
      <c r="B88" s="4">
        <f>'인원 입력 기능'!B86</f>
        <v>67</v>
      </c>
      <c r="C88" s="12">
        <f t="shared" si="7"/>
        <v>8</v>
      </c>
      <c r="D88" s="146">
        <f t="shared" si="9"/>
        <v>7</v>
      </c>
      <c r="E88" s="43">
        <f>'인원 입력 기능'!E86</f>
        <v>3110</v>
      </c>
      <c r="F88" s="1" t="str">
        <f t="shared" si="10"/>
        <v>0.7%</v>
      </c>
      <c r="G88" s="13">
        <f>SUM($E$7:E88)</f>
        <v>414910</v>
      </c>
      <c r="H88" s="261" t="str">
        <f t="shared" si="8"/>
        <v>92.91%</v>
      </c>
      <c r="I88" s="16"/>
      <c r="J88" s="16"/>
      <c r="K88" s="41"/>
    </row>
    <row r="89" spans="1:11">
      <c r="A89" s="16"/>
      <c r="B89" s="4">
        <f>'인원 입력 기능'!B87</f>
        <v>66</v>
      </c>
      <c r="C89" s="12">
        <f t="shared" si="7"/>
        <v>8</v>
      </c>
      <c r="D89" s="146">
        <f t="shared" si="9"/>
        <v>7</v>
      </c>
      <c r="E89" s="43">
        <f>'인원 입력 기능'!E87</f>
        <v>3380</v>
      </c>
      <c r="F89" s="1" t="str">
        <f t="shared" si="10"/>
        <v>0.76%</v>
      </c>
      <c r="G89" s="13">
        <f>SUM($E$7:E89)</f>
        <v>418290</v>
      </c>
      <c r="H89" s="261" t="str">
        <f t="shared" si="8"/>
        <v>93.67%</v>
      </c>
      <c r="I89" s="16"/>
      <c r="J89" s="16"/>
      <c r="K89" s="41"/>
    </row>
    <row r="90" spans="1:11">
      <c r="A90" s="16"/>
      <c r="B90" s="4">
        <f>'인원 입력 기능'!B88</f>
        <v>65</v>
      </c>
      <c r="C90" s="12">
        <f t="shared" si="7"/>
        <v>8</v>
      </c>
      <c r="D90" s="146">
        <f t="shared" si="9"/>
        <v>6</v>
      </c>
      <c r="E90" s="43">
        <f>'인원 입력 기능'!E88</f>
        <v>3129</v>
      </c>
      <c r="F90" s="1" t="str">
        <f t="shared" si="10"/>
        <v>0.7%</v>
      </c>
      <c r="G90" s="13">
        <f>SUM($E$7:E90)</f>
        <v>421419</v>
      </c>
      <c r="H90" s="261" t="str">
        <f t="shared" si="8"/>
        <v>94.37%</v>
      </c>
      <c r="I90" s="16"/>
      <c r="J90" s="16"/>
      <c r="K90" s="41"/>
    </row>
    <row r="91" spans="1:11">
      <c r="A91" s="16"/>
      <c r="B91" s="4">
        <f>'인원 입력 기능'!B89</f>
        <v>64</v>
      </c>
      <c r="C91" s="12">
        <f t="shared" si="7"/>
        <v>8</v>
      </c>
      <c r="D91" s="146">
        <f t="shared" si="9"/>
        <v>5</v>
      </c>
      <c r="E91" s="43">
        <f>'인원 입력 기능'!E89</f>
        <v>3331</v>
      </c>
      <c r="F91" s="1" t="str">
        <f t="shared" si="10"/>
        <v>0.75%</v>
      </c>
      <c r="G91" s="13">
        <f>SUM($E$7:E91)</f>
        <v>424750</v>
      </c>
      <c r="H91" s="261" t="str">
        <f t="shared" si="8"/>
        <v>95.11%</v>
      </c>
      <c r="I91" s="16"/>
      <c r="J91" s="16"/>
      <c r="K91" s="41"/>
    </row>
    <row r="92" spans="1:11">
      <c r="A92" s="16"/>
      <c r="B92" s="4">
        <f>'인원 입력 기능'!B90</f>
        <v>63</v>
      </c>
      <c r="C92" s="12">
        <f t="shared" si="7"/>
        <v>8</v>
      </c>
      <c r="D92" s="146">
        <f t="shared" si="9"/>
        <v>4</v>
      </c>
      <c r="E92" s="43">
        <f>'인원 입력 기능'!E90</f>
        <v>3834</v>
      </c>
      <c r="F92" s="1" t="str">
        <f t="shared" si="10"/>
        <v>0.86%</v>
      </c>
      <c r="G92" s="13">
        <f>SUM($E$7:E92)</f>
        <v>428584</v>
      </c>
      <c r="H92" s="261" t="str">
        <f t="shared" si="8"/>
        <v>95.97%</v>
      </c>
      <c r="I92" s="16"/>
      <c r="J92" s="16"/>
      <c r="K92" s="41"/>
    </row>
    <row r="93" spans="1:11">
      <c r="A93" s="16"/>
      <c r="B93" s="4">
        <f>'인원 입력 기능'!B91</f>
        <v>62</v>
      </c>
      <c r="C93" s="12">
        <f t="shared" ref="C93:C107" si="11">IF(ROUND(B93,0)&gt;=$N$7,1,IF(ROUND(B93,0)&gt;=$N$8,2,IF(ROUND(B93,0)&gt;=$N$9,3,IF(ROUND(B93,0)&gt;=$N$10,4,IF(ROUND(B93,0)&gt;=$N$11,5,IF(ROUND(B93,0)&gt;=$N$12,6,IF(ROUND(B93,0)&gt;=$N$13,7,IF(ROUND(B93,0)&gt;=$N$14,8,9))))))))</f>
        <v>8</v>
      </c>
      <c r="D93" s="146">
        <f t="shared" ref="D93:D107" si="12">ROUND(100*(1-(G92+G93)/2/$H$3),0)</f>
        <v>4</v>
      </c>
      <c r="E93" s="43">
        <f>'인원 입력 기능'!E91</f>
        <v>2751</v>
      </c>
      <c r="F93" s="1" t="str">
        <f t="shared" si="10"/>
        <v>0.62%</v>
      </c>
      <c r="G93" s="13">
        <f>SUM($E$7:E93)</f>
        <v>431335</v>
      </c>
      <c r="H93" s="261" t="str">
        <f t="shared" si="8"/>
        <v>96.59%</v>
      </c>
      <c r="I93" s="16"/>
      <c r="J93" s="16"/>
      <c r="K93" s="41"/>
    </row>
    <row r="94" spans="1:11" ht="0.25" customHeight="1">
      <c r="A94" s="16"/>
      <c r="B94" s="4">
        <f>'인원 입력 기능'!B92</f>
        <v>61</v>
      </c>
      <c r="C94" s="12">
        <f t="shared" si="11"/>
        <v>9</v>
      </c>
      <c r="D94" s="146">
        <f t="shared" si="12"/>
        <v>3</v>
      </c>
      <c r="E94" s="43">
        <f>'인원 입력 기능'!E92</f>
        <v>2236</v>
      </c>
      <c r="F94" s="1" t="str">
        <f t="shared" ref="F94:F102" si="13">IF(ROUND(E94*100/$H$3,2)&gt;0,ROUND(E94*100/$H$3,2),IF(ROUND(E94*100/$H$3,3)&gt;0,ROUND(E94*100/$H$3,3),IF(ROUND(E94*100/$H$3,4)&gt;0,ROUND(E94*100/$H$3,4),IF(ROUND(E94*100/$H$3,5)&gt;0,ROUND(E94*100/$H$3,5),0))))&amp;"%"</f>
        <v>0.5%</v>
      </c>
      <c r="G94" s="13">
        <f>SUM($E$7:E94)</f>
        <v>433571</v>
      </c>
      <c r="H94" s="261" t="str">
        <f t="shared" ref="H94:H102" si="14">ROUND(G94*100/$H$3,2)&amp;"%"</f>
        <v>97.09%</v>
      </c>
      <c r="I94" s="16"/>
      <c r="J94" s="16"/>
    </row>
    <row r="95" spans="1:11">
      <c r="A95" s="16"/>
      <c r="B95" s="4">
        <f>'인원 입력 기능'!B93</f>
        <v>60</v>
      </c>
      <c r="C95" s="12">
        <f t="shared" si="11"/>
        <v>9</v>
      </c>
      <c r="D95" s="146">
        <f t="shared" si="12"/>
        <v>3</v>
      </c>
      <c r="E95" s="43">
        <f>'인원 입력 기능'!E93</f>
        <v>2162</v>
      </c>
      <c r="F95" s="1" t="str">
        <f t="shared" si="13"/>
        <v>0.48%</v>
      </c>
      <c r="G95" s="13">
        <f>SUM($E$7:E95)</f>
        <v>435733</v>
      </c>
      <c r="H95" s="261" t="str">
        <f t="shared" si="14"/>
        <v>97.57%</v>
      </c>
      <c r="I95" s="16"/>
      <c r="J95" s="16"/>
    </row>
    <row r="96" spans="1:11">
      <c r="A96" s="16"/>
      <c r="B96" s="4">
        <f>'인원 입력 기능'!B94</f>
        <v>59</v>
      </c>
      <c r="C96" s="12">
        <f t="shared" si="11"/>
        <v>9</v>
      </c>
      <c r="D96" s="146">
        <f t="shared" si="12"/>
        <v>2</v>
      </c>
      <c r="E96" s="43">
        <f>'인원 입력 기능'!E94</f>
        <v>1510</v>
      </c>
      <c r="F96" s="1" t="str">
        <f t="shared" si="13"/>
        <v>0.34%</v>
      </c>
      <c r="G96" s="13">
        <f>SUM($E$7:E96)</f>
        <v>437243</v>
      </c>
      <c r="H96" s="261" t="str">
        <f t="shared" si="14"/>
        <v>97.91%</v>
      </c>
      <c r="I96" s="16"/>
      <c r="J96" s="16"/>
    </row>
    <row r="97" spans="1:10">
      <c r="A97" s="16"/>
      <c r="B97" s="4">
        <f>'인원 입력 기능'!B95</f>
        <v>58</v>
      </c>
      <c r="C97" s="12">
        <f t="shared" si="11"/>
        <v>9</v>
      </c>
      <c r="D97" s="146">
        <f t="shared" si="12"/>
        <v>2</v>
      </c>
      <c r="E97" s="43">
        <f>'인원 입력 기능'!E95</f>
        <v>1422</v>
      </c>
      <c r="F97" s="1" t="str">
        <f t="shared" si="13"/>
        <v>0.32%</v>
      </c>
      <c r="G97" s="13">
        <f>SUM($E$7:E97)</f>
        <v>438665</v>
      </c>
      <c r="H97" s="261" t="str">
        <f t="shared" si="14"/>
        <v>98.23%</v>
      </c>
      <c r="I97" s="16"/>
      <c r="J97" s="16"/>
    </row>
    <row r="98" spans="1:10">
      <c r="A98" s="16"/>
      <c r="B98" s="4">
        <f>'인원 입력 기능'!B96</f>
        <v>57</v>
      </c>
      <c r="C98" s="12">
        <f t="shared" si="11"/>
        <v>9</v>
      </c>
      <c r="D98" s="146">
        <f t="shared" si="12"/>
        <v>2</v>
      </c>
      <c r="E98" s="43">
        <f>'인원 입력 기능'!E96</f>
        <v>1588</v>
      </c>
      <c r="F98" s="1" t="str">
        <f t="shared" si="13"/>
        <v>0.36%</v>
      </c>
      <c r="G98" s="13">
        <f>SUM($E$7:E98)</f>
        <v>440253</v>
      </c>
      <c r="H98" s="261" t="str">
        <f t="shared" si="14"/>
        <v>98.58%</v>
      </c>
      <c r="I98" s="16"/>
      <c r="J98" s="16"/>
    </row>
    <row r="99" spans="1:10">
      <c r="A99" s="16"/>
      <c r="B99" s="4">
        <f>'인원 입력 기능'!B97</f>
        <v>56</v>
      </c>
      <c r="C99" s="12">
        <f t="shared" si="11"/>
        <v>9</v>
      </c>
      <c r="D99" s="146">
        <f t="shared" si="12"/>
        <v>1</v>
      </c>
      <c r="E99" s="43">
        <f>'인원 입력 기능'!E97</f>
        <v>1216</v>
      </c>
      <c r="F99" s="1" t="str">
        <f t="shared" si="13"/>
        <v>0.27%</v>
      </c>
      <c r="G99" s="13">
        <f>SUM($E$7:E99)</f>
        <v>441469</v>
      </c>
      <c r="H99" s="261" t="str">
        <f t="shared" si="14"/>
        <v>98.86%</v>
      </c>
      <c r="I99" s="16"/>
      <c r="J99" s="16"/>
    </row>
    <row r="100" spans="1:10">
      <c r="A100" s="16"/>
      <c r="B100" s="4">
        <f>'인원 입력 기능'!B98</f>
        <v>55</v>
      </c>
      <c r="C100" s="12">
        <f t="shared" si="11"/>
        <v>9</v>
      </c>
      <c r="D100" s="146">
        <f t="shared" si="12"/>
        <v>1</v>
      </c>
      <c r="E100" s="43">
        <f>'인원 입력 기능'!E98</f>
        <v>1124</v>
      </c>
      <c r="F100" s="1" t="str">
        <f t="shared" si="13"/>
        <v>0.25%</v>
      </c>
      <c r="G100" s="13">
        <f>SUM($E$7:E100)</f>
        <v>442593</v>
      </c>
      <c r="H100" s="261" t="str">
        <f t="shared" si="14"/>
        <v>99.11%</v>
      </c>
      <c r="I100" s="16"/>
      <c r="J100" s="16"/>
    </row>
    <row r="101" spans="1:10">
      <c r="A101" s="16"/>
      <c r="B101" s="4">
        <f>'인원 입력 기능'!B99</f>
        <v>54</v>
      </c>
      <c r="C101" s="12">
        <f t="shared" si="11"/>
        <v>9</v>
      </c>
      <c r="D101" s="146">
        <f t="shared" si="12"/>
        <v>1</v>
      </c>
      <c r="E101" s="43">
        <f>'인원 입력 기능'!E99</f>
        <v>1018</v>
      </c>
      <c r="F101" s="1" t="str">
        <f t="shared" si="13"/>
        <v>0.23%</v>
      </c>
      <c r="G101" s="13">
        <f>SUM($E$7:E101)</f>
        <v>443611</v>
      </c>
      <c r="H101" s="261" t="str">
        <f t="shared" si="14"/>
        <v>99.34%</v>
      </c>
      <c r="I101" s="16"/>
      <c r="J101" s="16"/>
    </row>
    <row r="102" spans="1:10">
      <c r="A102" s="16"/>
      <c r="B102" s="4">
        <f>'인원 입력 기능'!B100</f>
        <v>53</v>
      </c>
      <c r="C102" s="12">
        <f t="shared" si="11"/>
        <v>9</v>
      </c>
      <c r="D102" s="146">
        <f t="shared" si="12"/>
        <v>1</v>
      </c>
      <c r="E102" s="43">
        <f>'인원 입력 기능'!E100</f>
        <v>590</v>
      </c>
      <c r="F102" s="1" t="str">
        <f t="shared" si="13"/>
        <v>0.13%</v>
      </c>
      <c r="G102" s="13">
        <f>SUM($E$7:E102)</f>
        <v>444201</v>
      </c>
      <c r="H102" s="261" t="str">
        <f t="shared" si="14"/>
        <v>99.47%</v>
      </c>
      <c r="I102" s="16"/>
      <c r="J102" s="16"/>
    </row>
    <row r="103" spans="1:10">
      <c r="A103" s="16"/>
      <c r="B103" s="4">
        <f>'인원 입력 기능'!B101</f>
        <v>52</v>
      </c>
      <c r="C103" s="12">
        <f t="shared" si="11"/>
        <v>9</v>
      </c>
      <c r="D103" s="146">
        <f t="shared" si="12"/>
        <v>0</v>
      </c>
      <c r="E103" s="43">
        <f>'인원 입력 기능'!E101</f>
        <v>491</v>
      </c>
      <c r="F103" s="1" t="str">
        <f t="shared" ref="F103:F107" si="15">IF(ROUND(E103*100/$H$3,2)&gt;0,ROUND(E103*100/$H$3,2),IF(ROUND(E103*100/$H$3,3)&gt;0,ROUND(E103*100/$H$3,3),IF(ROUND(E103*100/$H$3,4)&gt;0,ROUND(E103*100/$H$3,4),IF(ROUND(E103*100/$H$3,5)&gt;0,ROUND(E103*100/$H$3,5),0))))&amp;"%"</f>
        <v>0.11%</v>
      </c>
      <c r="G103" s="13">
        <f>SUM($E$7:E103)</f>
        <v>444692</v>
      </c>
      <c r="H103" s="261" t="str">
        <f t="shared" ref="H103:H107" si="16">ROUND(G103*100/$H$3,2)&amp;"%"</f>
        <v>99.58%</v>
      </c>
      <c r="I103" s="16"/>
      <c r="J103" s="16"/>
    </row>
    <row r="104" spans="1:10">
      <c r="A104" s="16"/>
      <c r="B104" s="4">
        <f>'인원 입력 기능'!B102</f>
        <v>51</v>
      </c>
      <c r="C104" s="12">
        <f t="shared" si="11"/>
        <v>9</v>
      </c>
      <c r="D104" s="146">
        <f t="shared" si="12"/>
        <v>0</v>
      </c>
      <c r="E104" s="43">
        <f>'인원 입력 기능'!E102</f>
        <v>437</v>
      </c>
      <c r="F104" s="1" t="str">
        <f t="shared" si="15"/>
        <v>0.1%</v>
      </c>
      <c r="G104" s="13">
        <f>SUM($E$7:E104)</f>
        <v>445129</v>
      </c>
      <c r="H104" s="261" t="str">
        <f t="shared" si="16"/>
        <v>99.68%</v>
      </c>
      <c r="I104" s="16"/>
      <c r="J104" s="16"/>
    </row>
    <row r="105" spans="1:10">
      <c r="A105" s="16"/>
      <c r="B105" s="4">
        <f>'인원 입력 기능'!B103</f>
        <v>50</v>
      </c>
      <c r="C105" s="12">
        <f t="shared" si="11"/>
        <v>9</v>
      </c>
      <c r="D105" s="146">
        <f t="shared" si="12"/>
        <v>0</v>
      </c>
      <c r="E105" s="43">
        <f>'인원 입력 기능'!E103</f>
        <v>319</v>
      </c>
      <c r="F105" s="1" t="str">
        <f t="shared" si="15"/>
        <v>0.07%</v>
      </c>
      <c r="G105" s="13">
        <f>SUM($E$7:E105)</f>
        <v>445448</v>
      </c>
      <c r="H105" s="261" t="str">
        <f t="shared" si="16"/>
        <v>99.75%</v>
      </c>
      <c r="I105" s="16"/>
      <c r="J105" s="16"/>
    </row>
    <row r="106" spans="1:10">
      <c r="A106" s="16"/>
      <c r="B106" s="4">
        <f>'인원 입력 기능'!B104</f>
        <v>49</v>
      </c>
      <c r="C106" s="12">
        <f t="shared" si="11"/>
        <v>9</v>
      </c>
      <c r="D106" s="146">
        <f t="shared" si="12"/>
        <v>0</v>
      </c>
      <c r="E106" s="43">
        <f>'인원 입력 기능'!E104</f>
        <v>210</v>
      </c>
      <c r="F106" s="1" t="str">
        <f t="shared" si="15"/>
        <v>0.05%</v>
      </c>
      <c r="G106" s="13">
        <f>SUM($E$7:E106)</f>
        <v>445658</v>
      </c>
      <c r="H106" s="261" t="str">
        <f t="shared" si="16"/>
        <v>99.79%</v>
      </c>
      <c r="I106" s="16"/>
      <c r="J106" s="16"/>
    </row>
    <row r="107" spans="1:10">
      <c r="A107" s="16"/>
      <c r="B107" s="4">
        <f>'인원 입력 기능'!B105</f>
        <v>48</v>
      </c>
      <c r="C107" s="12">
        <f t="shared" si="11"/>
        <v>9</v>
      </c>
      <c r="D107" s="146">
        <f t="shared" si="12"/>
        <v>0</v>
      </c>
      <c r="E107" s="43">
        <f>'인원 입력 기능'!E105</f>
        <v>197</v>
      </c>
      <c r="F107" s="1" t="str">
        <f t="shared" si="15"/>
        <v>0.04%</v>
      </c>
      <c r="G107" s="13">
        <f>SUM($E$7:E107)</f>
        <v>445855</v>
      </c>
      <c r="H107" s="261" t="str">
        <f t="shared" si="16"/>
        <v>99.84%</v>
      </c>
      <c r="I107" s="16"/>
      <c r="J107" s="16"/>
    </row>
    <row r="108" spans="1:10">
      <c r="A108" s="16"/>
      <c r="B108" s="4">
        <f>'인원 입력 기능'!B106</f>
        <v>47</v>
      </c>
      <c r="C108" s="12">
        <f t="shared" ref="C108" si="17">IF(ROUND(B108,0)&gt;=$N$7,1,IF(ROUND(B108,0)&gt;=$N$8,2,IF(ROUND(B108,0)&gt;=$N$9,3,IF(ROUND(B108,0)&gt;=$N$10,4,IF(ROUND(B108,0)&gt;=$N$11,5,IF(ROUND(B108,0)&gt;=$N$12,6,IF(ROUND(B108,0)&gt;=$N$13,7,IF(ROUND(B108,0)&gt;=$N$14,8,9))))))))</f>
        <v>9</v>
      </c>
      <c r="D108" s="146">
        <f t="shared" ref="D108" si="18">ROUND(100*(1-(G107+G108)/2/$H$3),0)</f>
        <v>0</v>
      </c>
      <c r="E108" s="43">
        <f>'인원 입력 기능'!E106</f>
        <v>144</v>
      </c>
      <c r="F108" s="1" t="str">
        <f t="shared" ref="F108" si="19">IF(ROUND(E108*100/$H$3,2)&gt;0,ROUND(E108*100/$H$3,2),IF(ROUND(E108*100/$H$3,3)&gt;0,ROUND(E108*100/$H$3,3),IF(ROUND(E108*100/$H$3,4)&gt;0,ROUND(E108*100/$H$3,4),IF(ROUND(E108*100/$H$3,5)&gt;0,ROUND(E108*100/$H$3,5),0))))&amp;"%"</f>
        <v>0.03%</v>
      </c>
      <c r="G108" s="13">
        <f>SUM($E$7:E108)</f>
        <v>445999</v>
      </c>
      <c r="H108" s="261" t="str">
        <f t="shared" ref="H108" si="20">ROUND(G108*100/$H$3,2)&amp;"%"</f>
        <v>99.87%</v>
      </c>
      <c r="I108" s="16"/>
      <c r="J108" s="16"/>
    </row>
    <row r="109" spans="1:10">
      <c r="A109" s="16"/>
      <c r="B109" s="4">
        <f>'인원 입력 기능'!B107</f>
        <v>46</v>
      </c>
      <c r="C109" s="12">
        <f t="shared" ref="C109:C118" si="21">IF(ROUND(B109,0)&gt;=$N$7,1,IF(ROUND(B109,0)&gt;=$N$8,2,IF(ROUND(B109,0)&gt;=$N$9,3,IF(ROUND(B109,0)&gt;=$N$10,4,IF(ROUND(B109,0)&gt;=$N$11,5,IF(ROUND(B109,0)&gt;=$N$12,6,IF(ROUND(B109,0)&gt;=$N$13,7,IF(ROUND(B109,0)&gt;=$N$14,8,9))))))))</f>
        <v>9</v>
      </c>
      <c r="D109" s="146">
        <f t="shared" ref="D109:D118" si="22">ROUND(100*(1-(G108+G109)/2/$H$3),0)</f>
        <v>0</v>
      </c>
      <c r="E109" s="43">
        <f>'인원 입력 기능'!E107</f>
        <v>120</v>
      </c>
      <c r="F109" s="1" t="str">
        <f t="shared" ref="F109:F118" si="23">IF(ROUND(E109*100/$H$3,2)&gt;0,ROUND(E109*100/$H$3,2),IF(ROUND(E109*100/$H$3,3)&gt;0,ROUND(E109*100/$H$3,3),IF(ROUND(E109*100/$H$3,4)&gt;0,ROUND(E109*100/$H$3,4),IF(ROUND(E109*100/$H$3,5)&gt;0,ROUND(E109*100/$H$3,5),0))))&amp;"%"</f>
        <v>0.03%</v>
      </c>
      <c r="G109" s="13">
        <f>SUM($E$7:E109)</f>
        <v>446119</v>
      </c>
      <c r="H109" s="261" t="str">
        <f t="shared" ref="H109:H118" si="24">ROUND(G109*100/$H$3,2)&amp;"%"</f>
        <v>99.9%</v>
      </c>
      <c r="I109" s="16"/>
      <c r="J109" s="16"/>
    </row>
    <row r="110" spans="1:10">
      <c r="A110" s="16"/>
      <c r="B110" s="4">
        <f>'인원 입력 기능'!B108</f>
        <v>45</v>
      </c>
      <c r="C110" s="12">
        <f t="shared" si="21"/>
        <v>9</v>
      </c>
      <c r="D110" s="146">
        <f t="shared" si="22"/>
        <v>0</v>
      </c>
      <c r="E110" s="43">
        <f>'인원 입력 기능'!E108</f>
        <v>35</v>
      </c>
      <c r="F110" s="1" t="str">
        <f t="shared" si="23"/>
        <v>0.01%</v>
      </c>
      <c r="G110" s="13">
        <f>SUM($E$7:E110)</f>
        <v>446154</v>
      </c>
      <c r="H110" s="261" t="str">
        <f t="shared" si="24"/>
        <v>99.9%</v>
      </c>
      <c r="I110" s="16"/>
      <c r="J110" s="16"/>
    </row>
    <row r="111" spans="1:10">
      <c r="A111" s="16"/>
      <c r="B111" s="4">
        <f>'인원 입력 기능'!B109</f>
        <v>44</v>
      </c>
      <c r="C111" s="12">
        <f t="shared" si="21"/>
        <v>9</v>
      </c>
      <c r="D111" s="146">
        <f t="shared" si="22"/>
        <v>0</v>
      </c>
      <c r="E111" s="43">
        <f>'인원 입력 기능'!E109</f>
        <v>54</v>
      </c>
      <c r="F111" s="1" t="str">
        <f t="shared" si="23"/>
        <v>0.01%</v>
      </c>
      <c r="G111" s="13">
        <f>SUM($E$7:E111)</f>
        <v>446208</v>
      </c>
      <c r="H111" s="261" t="str">
        <f t="shared" si="24"/>
        <v>99.92%</v>
      </c>
      <c r="I111" s="16"/>
      <c r="J111" s="16"/>
    </row>
    <row r="112" spans="1:10">
      <c r="A112" s="16"/>
      <c r="B112" s="4">
        <f>'인원 입력 기능'!B110</f>
        <v>43</v>
      </c>
      <c r="C112" s="12">
        <f t="shared" si="21"/>
        <v>9</v>
      </c>
      <c r="D112" s="146">
        <f t="shared" si="22"/>
        <v>0</v>
      </c>
      <c r="E112" s="43">
        <f>'인원 입력 기능'!E110</f>
        <v>31</v>
      </c>
      <c r="F112" s="1" t="str">
        <f t="shared" si="23"/>
        <v>0.01%</v>
      </c>
      <c r="G112" s="13">
        <f>SUM($E$7:E112)</f>
        <v>446239</v>
      </c>
      <c r="H112" s="261" t="str">
        <f t="shared" si="24"/>
        <v>99.92%</v>
      </c>
      <c r="I112" s="16"/>
      <c r="J112" s="16"/>
    </row>
    <row r="113" spans="1:10">
      <c r="A113" s="16"/>
      <c r="B113" s="4">
        <f>'인원 입력 기능'!B111</f>
        <v>42</v>
      </c>
      <c r="C113" s="12">
        <f t="shared" si="21"/>
        <v>9</v>
      </c>
      <c r="D113" s="146">
        <f t="shared" si="22"/>
        <v>0</v>
      </c>
      <c r="E113" s="43">
        <f>'인원 입력 기능'!E111</f>
        <v>43</v>
      </c>
      <c r="F113" s="1" t="str">
        <f t="shared" si="23"/>
        <v>0.01%</v>
      </c>
      <c r="G113" s="13">
        <f>SUM($E$7:E113)</f>
        <v>446282</v>
      </c>
      <c r="H113" s="261" t="str">
        <f t="shared" si="24"/>
        <v>99.93%</v>
      </c>
      <c r="I113" s="16"/>
      <c r="J113" s="16"/>
    </row>
    <row r="114" spans="1:10">
      <c r="A114" s="16"/>
      <c r="B114" s="4">
        <f>'인원 입력 기능'!B112</f>
        <v>41</v>
      </c>
      <c r="C114" s="12">
        <f t="shared" si="21"/>
        <v>9</v>
      </c>
      <c r="D114" s="146">
        <f t="shared" si="22"/>
        <v>0</v>
      </c>
      <c r="E114" s="43">
        <f>'인원 입력 기능'!E112</f>
        <v>6</v>
      </c>
      <c r="F114" s="1" t="str">
        <f t="shared" si="23"/>
        <v>0.001%</v>
      </c>
      <c r="G114" s="13">
        <f>SUM($E$7:E114)</f>
        <v>446288</v>
      </c>
      <c r="H114" s="261" t="str">
        <f t="shared" si="24"/>
        <v>99.93%</v>
      </c>
      <c r="I114" s="16"/>
      <c r="J114" s="16"/>
    </row>
    <row r="115" spans="1:10">
      <c r="A115" s="16"/>
      <c r="B115" s="4">
        <f>'인원 입력 기능'!B113</f>
        <v>40</v>
      </c>
      <c r="C115" s="12">
        <f t="shared" si="21"/>
        <v>9</v>
      </c>
      <c r="D115" s="146">
        <f t="shared" si="22"/>
        <v>0</v>
      </c>
      <c r="E115" s="43">
        <f>'인원 입력 기능'!E113</f>
        <v>33</v>
      </c>
      <c r="F115" s="1" t="str">
        <f t="shared" si="23"/>
        <v>0.01%</v>
      </c>
      <c r="G115" s="13">
        <f>SUM($E$7:E115)</f>
        <v>446321</v>
      </c>
      <c r="H115" s="261" t="str">
        <f t="shared" si="24"/>
        <v>99.94%</v>
      </c>
      <c r="I115" s="16"/>
      <c r="J115" s="16"/>
    </row>
    <row r="116" spans="1:10">
      <c r="A116" s="16"/>
      <c r="B116" s="4">
        <f>'인원 입력 기능'!B114</f>
        <v>39</v>
      </c>
      <c r="C116" s="12">
        <f t="shared" si="21"/>
        <v>9</v>
      </c>
      <c r="D116" s="146">
        <f t="shared" si="22"/>
        <v>0</v>
      </c>
      <c r="E116" s="43">
        <f>'인원 입력 기능'!E114</f>
        <v>9</v>
      </c>
      <c r="F116" s="1" t="str">
        <f t="shared" si="23"/>
        <v>0.002%</v>
      </c>
      <c r="G116" s="13">
        <f>SUM($E$7:E116)</f>
        <v>446330</v>
      </c>
      <c r="H116" s="261" t="str">
        <f t="shared" si="24"/>
        <v>99.94%</v>
      </c>
      <c r="I116" s="16"/>
      <c r="J116" s="16"/>
    </row>
    <row r="117" spans="1:10">
      <c r="A117" s="16"/>
      <c r="B117" s="4">
        <f>'인원 입력 기능'!B115</f>
        <v>38</v>
      </c>
      <c r="C117" s="12">
        <f t="shared" si="21"/>
        <v>9</v>
      </c>
      <c r="D117" s="146">
        <f t="shared" si="22"/>
        <v>0</v>
      </c>
      <c r="E117" s="43">
        <f>'인원 입력 기능'!E115</f>
        <v>74</v>
      </c>
      <c r="F117" s="1" t="str">
        <f t="shared" si="23"/>
        <v>0.02%</v>
      </c>
      <c r="G117" s="13">
        <f>SUM($E$7:E117)</f>
        <v>446404</v>
      </c>
      <c r="H117" s="261" t="str">
        <f t="shared" si="24"/>
        <v>99.96%</v>
      </c>
      <c r="I117" s="16"/>
      <c r="J117" s="16"/>
    </row>
    <row r="118" spans="1:10" ht="17.5" thickBot="1">
      <c r="A118" s="16"/>
      <c r="B118" s="147">
        <f>'인원 입력 기능'!B116</f>
        <v>37</v>
      </c>
      <c r="C118" s="148">
        <f t="shared" si="21"/>
        <v>9</v>
      </c>
      <c r="D118" s="149">
        <f t="shared" si="22"/>
        <v>0</v>
      </c>
      <c r="E118" s="262">
        <f>'인원 입력 기능'!E116</f>
        <v>176</v>
      </c>
      <c r="F118" s="263" t="str">
        <f t="shared" si="23"/>
        <v>0.04%</v>
      </c>
      <c r="G118" s="264">
        <f>SUM($E$7:E118)</f>
        <v>446580</v>
      </c>
      <c r="H118" s="265" t="str">
        <f t="shared" si="24"/>
        <v>100%</v>
      </c>
      <c r="I118" s="16"/>
      <c r="J118" s="16"/>
    </row>
    <row r="119" spans="1:10">
      <c r="A119" s="16"/>
      <c r="B119" s="16"/>
      <c r="C119" s="16"/>
      <c r="D119" s="16"/>
      <c r="E119" s="16"/>
      <c r="F119" s="16"/>
      <c r="G119" s="16"/>
      <c r="H119" s="16"/>
      <c r="I119" s="16"/>
      <c r="J119" s="16"/>
    </row>
    <row r="120" spans="1:10">
      <c r="A120" s="16"/>
      <c r="B120" s="16"/>
      <c r="C120" s="16"/>
      <c r="D120" s="16"/>
      <c r="E120" s="16"/>
      <c r="F120" s="16"/>
      <c r="G120" s="16"/>
      <c r="H120" s="16"/>
      <c r="I120" s="16"/>
      <c r="J120" s="16"/>
    </row>
    <row r="121" spans="1:10">
      <c r="A121" s="16"/>
      <c r="B121" s="16"/>
      <c r="C121" s="16"/>
      <c r="D121" s="16"/>
      <c r="E121" s="16"/>
      <c r="F121" s="16"/>
      <c r="G121" s="16"/>
      <c r="H121" s="16"/>
      <c r="I121" s="16"/>
      <c r="J121" s="16"/>
    </row>
    <row r="122" spans="1:10">
      <c r="A122" s="16"/>
      <c r="B122" s="16"/>
      <c r="C122" s="16"/>
      <c r="D122" s="16"/>
      <c r="E122" s="16"/>
      <c r="F122" s="16"/>
      <c r="G122" s="16"/>
      <c r="H122" s="16"/>
      <c r="I122" s="16"/>
      <c r="J122" s="16"/>
    </row>
    <row r="123" spans="1:10">
      <c r="A123" s="18"/>
    </row>
  </sheetData>
  <mergeCells count="2">
    <mergeCell ref="C3:D3"/>
    <mergeCell ref="C4:D4"/>
  </mergeCells>
  <phoneticPr fontId="1" type="noConversion"/>
  <conditionalFormatting sqref="B7:B118">
    <cfRule type="expression" dxfId="18" priority="1">
      <formula>$B7=$B8</formula>
    </cfRule>
  </conditionalFormatting>
  <conditionalFormatting sqref="B7:H7 B17:C33 C8:D8 C9:C16 B8:B117 C34:C117 D9:D117 E8:H117 B118:H118">
    <cfRule type="expression" dxfId="17" priority="2">
      <formula>OR($B7=$N$7:$N$14)</formula>
    </cfRule>
  </conditionalFormatting>
  <pageMargins left="0.7" right="0.7" top="0.75" bottom="0.75" header="0.3" footer="0.3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FA90-3144-1D46-B50D-BE8A5A8E5554}">
  <sheetPr>
    <tabColor rgb="FFFFFF00"/>
    <pageSetUpPr fitToPage="1"/>
  </sheetPr>
  <dimension ref="A1:AB186"/>
  <sheetViews>
    <sheetView zoomScale="55" zoomScaleNormal="55" workbookViewId="0">
      <selection activeCell="F117" sqref="F117"/>
    </sheetView>
  </sheetViews>
  <sheetFormatPr defaultRowHeight="17"/>
  <cols>
    <col min="2" max="2" width="14.08203125" style="91" customWidth="1"/>
    <col min="3" max="26" width="14.08203125" customWidth="1"/>
    <col min="27" max="28" width="8.6640625" customWidth="1"/>
  </cols>
  <sheetData>
    <row r="1" spans="1:28" ht="17.5" thickBot="1">
      <c r="A1" s="16"/>
      <c r="B1" s="80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>
      <c r="A2" s="16"/>
      <c r="B2" s="97" t="s">
        <v>21</v>
      </c>
      <c r="C2" s="435" t="s">
        <v>95</v>
      </c>
      <c r="D2" s="436"/>
      <c r="E2" s="43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8" ht="17.5" thickBot="1">
      <c r="A3" s="16"/>
      <c r="B3" s="98" t="s">
        <v>8</v>
      </c>
      <c r="C3" s="398" t="s">
        <v>110</v>
      </c>
      <c r="D3" s="399"/>
      <c r="E3" s="400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8" ht="17.5" thickBot="1">
      <c r="A4" s="16"/>
      <c r="B4" s="81"/>
      <c r="C4" s="17"/>
      <c r="D4" s="17"/>
      <c r="E4" s="17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8" s="91" customFormat="1" ht="17.5" thickBot="1">
      <c r="A5" s="80"/>
      <c r="B5" s="82" t="s">
        <v>33</v>
      </c>
      <c r="C5" s="92">
        <v>24</v>
      </c>
      <c r="D5" s="93">
        <v>22</v>
      </c>
      <c r="E5" s="93">
        <v>21</v>
      </c>
      <c r="F5" s="93">
        <v>20</v>
      </c>
      <c r="G5" s="93">
        <v>19</v>
      </c>
      <c r="H5" s="93">
        <v>18</v>
      </c>
      <c r="I5" s="93">
        <v>17</v>
      </c>
      <c r="J5" s="93">
        <v>16</v>
      </c>
      <c r="K5" s="93">
        <v>15</v>
      </c>
      <c r="L5" s="93">
        <v>14</v>
      </c>
      <c r="M5" s="93">
        <v>13</v>
      </c>
      <c r="N5" s="93">
        <v>12</v>
      </c>
      <c r="O5" s="93">
        <v>11</v>
      </c>
      <c r="P5" s="93">
        <v>10</v>
      </c>
      <c r="Q5" s="93">
        <v>9</v>
      </c>
      <c r="R5" s="93">
        <v>8</v>
      </c>
      <c r="S5" s="93">
        <v>7</v>
      </c>
      <c r="T5" s="93">
        <v>6</v>
      </c>
      <c r="U5" s="93">
        <v>5</v>
      </c>
      <c r="V5" s="93">
        <v>4</v>
      </c>
      <c r="W5" s="93">
        <v>3</v>
      </c>
      <c r="X5" s="93">
        <v>2</v>
      </c>
      <c r="Y5" s="94">
        <v>0</v>
      </c>
      <c r="Z5" s="295"/>
      <c r="AA5" s="80"/>
    </row>
    <row r="6" spans="1:28">
      <c r="A6" s="16"/>
      <c r="B6" s="83">
        <v>100</v>
      </c>
      <c r="C6" s="150">
        <f>IF(OR($B6-C$5&gt;76, $B6-C$5=75, $B6-C$5=1, $B6-C$5&lt;0),"",ROUND(($B6-C$5)*'국어 표준점수 테이블'!$H$10+C$5*'국어 표준점수 테이블'!$H$11+'국어 표준점수 테이블'!$H$13,0))</f>
        <v>147</v>
      </c>
      <c r="D6" s="150" t="str">
        <f>IF(OR($B6-D$5&gt;76, $B6-D$5=75, $B6-D$5=1, $B6-D$5&lt;0),"",ROUND(($B6-D$5)*'국어 표준점수 테이블'!$H$10+D$5*'국어 표준점수 테이블'!$H$11+'국어 표준점수 테이블'!$H$13,0))</f>
        <v/>
      </c>
      <c r="E6" s="150" t="str">
        <f>IF(OR($B6-E$5&gt;76, $B6-E$5=75, $B6-E$5=1, $B6-E$5&lt;0),"",ROUND(($B6-E$5)*'국어 표준점수 테이블'!$H$10+E$5*'국어 표준점수 테이블'!$H$11+'국어 표준점수 테이블'!$H$13,0))</f>
        <v/>
      </c>
      <c r="F6" s="150" t="str">
        <f>IF(OR($B6-F$5&gt;76, $B6-F$5=75, $B6-F$5=1, $B6-F$5&lt;0),"",ROUND(($B6-F$5)*'국어 표준점수 테이블'!$H$10+F$5*'국어 표준점수 테이블'!$H$11+'국어 표준점수 테이블'!$H$13,0))</f>
        <v/>
      </c>
      <c r="G6" s="150" t="str">
        <f>IF(OR($B6-G$5&gt;76, $B6-G$5=75, $B6-G$5=1, $B6-G$5&lt;0),"",ROUND(($B6-G$5)*'국어 표준점수 테이블'!$H$10+G$5*'국어 표준점수 테이블'!$H$11+'국어 표준점수 테이블'!$H$13,0))</f>
        <v/>
      </c>
      <c r="H6" s="150" t="str">
        <f>IF(OR($B6-H$5&gt;76, $B6-H$5=75, $B6-H$5=1, $B6-H$5&lt;0),"",ROUND(($B6-H$5)*'국어 표준점수 테이블'!$H$10+H$5*'국어 표준점수 테이블'!$H$11+'국어 표준점수 테이블'!$H$13,0))</f>
        <v/>
      </c>
      <c r="I6" s="150" t="str">
        <f>IF(OR($B6-I$5&gt;76, $B6-I$5=75, $B6-I$5=1, $B6-I$5&lt;0),"",ROUND(($B6-I$5)*'국어 표준점수 테이블'!$H$10+I$5*'국어 표준점수 테이블'!$H$11+'국어 표준점수 테이블'!$H$13,0))</f>
        <v/>
      </c>
      <c r="J6" s="150" t="str">
        <f>IF(OR($B6-J$5&gt;76, $B6-J$5=75, $B6-J$5=1, $B6-J$5&lt;0),"",ROUND(($B6-J$5)*'국어 표준점수 테이블'!$H$10+J$5*'국어 표준점수 테이블'!$H$11+'국어 표준점수 테이블'!$H$13,0))</f>
        <v/>
      </c>
      <c r="K6" s="150" t="str">
        <f>IF(OR($B6-K$5&gt;76, $B6-K$5=75, $B6-K$5=1, $B6-K$5&lt;0),"",ROUND(($B6-K$5)*'국어 표준점수 테이블'!$H$10+K$5*'국어 표준점수 테이블'!$H$11+'국어 표준점수 테이블'!$H$13,0))</f>
        <v/>
      </c>
      <c r="L6" s="150" t="str">
        <f>IF(OR($B6-L$5&gt;76, $B6-L$5=75, $B6-L$5=1, $B6-L$5&lt;0),"",ROUND(($B6-L$5)*'국어 표준점수 테이블'!$H$10+L$5*'국어 표준점수 테이블'!$H$11+'국어 표준점수 테이블'!$H$13,0))</f>
        <v/>
      </c>
      <c r="M6" s="150" t="str">
        <f>IF(OR($B6-M$5&gt;76, $B6-M$5=75, $B6-M$5=1, $B6-M$5&lt;0),"",ROUND(($B6-M$5)*'국어 표준점수 테이블'!$H$10+M$5*'국어 표준점수 테이블'!$H$11+'국어 표준점수 테이블'!$H$13,0))</f>
        <v/>
      </c>
      <c r="N6" s="150" t="str">
        <f>IF(OR($B6-N$5&gt;76, $B6-N$5=75, $B6-N$5=1, $B6-N$5&lt;0),"",ROUND(($B6-N$5)*'국어 표준점수 테이블'!$H$10+N$5*'국어 표준점수 테이블'!$H$11+'국어 표준점수 테이블'!$H$13,0))</f>
        <v/>
      </c>
      <c r="O6" s="150" t="str">
        <f>IF(OR($B6-O$5&gt;76, $B6-O$5=75, $B6-O$5=1, $B6-O$5&lt;0),"",ROUND(($B6-O$5)*'국어 표준점수 테이블'!$H$10+O$5*'국어 표준점수 테이블'!$H$11+'국어 표준점수 테이블'!$H$13,0))</f>
        <v/>
      </c>
      <c r="P6" s="150" t="str">
        <f>IF(OR($B6-P$5&gt;76, $B6-P$5=75, $B6-P$5=1, $B6-P$5&lt;0),"",ROUND(($B6-P$5)*'국어 표준점수 테이블'!$H$10+P$5*'국어 표준점수 테이블'!$H$11+'국어 표준점수 테이블'!$H$13,0))</f>
        <v/>
      </c>
      <c r="Q6" s="150" t="str">
        <f>IF(OR($B6-Q$5&gt;76, $B6-Q$5=75, $B6-Q$5=1, $B6-Q$5&lt;0),"",ROUND(($B6-Q$5)*'국어 표준점수 테이블'!$H$10+Q$5*'국어 표준점수 테이블'!$H$11+'국어 표준점수 테이블'!$H$13,0))</f>
        <v/>
      </c>
      <c r="R6" s="150" t="str">
        <f>IF(OR($B6-R$5&gt;76, $B6-R$5=75, $B6-R$5=1, $B6-R$5&lt;0),"",ROUND(($B6-R$5)*'국어 표준점수 테이블'!$H$10+R$5*'국어 표준점수 테이블'!$H$11+'국어 표준점수 테이블'!$H$13,0))</f>
        <v/>
      </c>
      <c r="S6" s="150" t="str">
        <f>IF(OR($B6-S$5&gt;76, $B6-S$5=75, $B6-S$5=1, $B6-S$5&lt;0),"",ROUND(($B6-S$5)*'국어 표준점수 테이블'!$H$10+S$5*'국어 표준점수 테이블'!$H$11+'국어 표준점수 테이블'!$H$13,0))</f>
        <v/>
      </c>
      <c r="T6" s="150" t="str">
        <f>IF(OR($B6-T$5&gt;76, $B6-T$5=75, $B6-T$5=1, $B6-T$5&lt;0),"",ROUND(($B6-T$5)*'국어 표준점수 테이블'!$H$10+T$5*'국어 표준점수 테이블'!$H$11+'국어 표준점수 테이블'!$H$13,0))</f>
        <v/>
      </c>
      <c r="U6" s="150" t="str">
        <f>IF(OR($B6-U$5&gt;76, $B6-U$5=75, $B6-U$5=1, $B6-U$5&lt;0),"",ROUND(($B6-U$5)*'국어 표준점수 테이블'!$H$10+U$5*'국어 표준점수 테이블'!$H$11+'국어 표준점수 테이블'!$H$13,0))</f>
        <v/>
      </c>
      <c r="V6" s="150" t="str">
        <f>IF(OR($B6-V$5&gt;76, $B6-V$5=75, $B6-V$5=1, $B6-V$5&lt;0),"",ROUND(($B6-V$5)*'국어 표준점수 테이블'!$H$10+V$5*'국어 표준점수 테이블'!$H$11+'국어 표준점수 테이블'!$H$13,0))</f>
        <v/>
      </c>
      <c r="W6" s="150" t="str">
        <f>IF(OR($B6-W$5&gt;76, $B6-W$5=75, $B6-W$5=1, $B6-W$5&lt;0),"",ROUND(($B6-W$5)*'국어 표준점수 테이블'!$H$10+W$5*'국어 표준점수 테이블'!$H$11+'국어 표준점수 테이블'!$H$13,0))</f>
        <v/>
      </c>
      <c r="X6" s="150" t="str">
        <f>IF(OR($B6-X$5&gt;76, $B6-X$5=75, $B6-X$5=1, $B6-X$5&lt;0),"",ROUND(($B6-X$5)*'국어 표준점수 테이블'!$H$10+X$5*'국어 표준점수 테이블'!$H$11+'국어 표준점수 테이블'!$H$13,0))</f>
        <v/>
      </c>
      <c r="Y6" s="151" t="str">
        <f>IF(OR($B6-Y$5&gt;76, $B6-Y$5=75, $B6-Y$5=1, $B6-Y$5&lt;0),"",ROUND(($B6-Y$5)*'국어 표준점수 테이블'!$H$10+Y$5*'국어 표준점수 테이블'!$H$11+'국어 표준점수 테이블'!$H$13,0))</f>
        <v/>
      </c>
      <c r="Z6" s="14"/>
      <c r="AA6" s="17"/>
      <c r="AB6" s="178"/>
    </row>
    <row r="7" spans="1:28">
      <c r="A7" s="16"/>
      <c r="B7" s="84">
        <v>99</v>
      </c>
      <c r="C7" s="150" t="str">
        <f>IF(OR($B7-C$5&gt;76, $B7-C$5=75, $B7-C$5=1, $B7-C$5&lt;0),"",ROUND(($B7-C$5)*'국어 표준점수 테이블'!$H$10+C$5*'국어 표준점수 테이블'!$H$11+'국어 표준점수 테이블'!$H$13,0))</f>
        <v/>
      </c>
      <c r="D7" s="150" t="str">
        <f>IF(OR($B7-D$5&gt;76, $B7-D$5=75, $B7-D$5=1, $B7-D$5&lt;0),"",ROUND(($B7-D$5)*'국어 표준점수 테이블'!$H$10+D$5*'국어 표준점수 테이블'!$H$11+'국어 표준점수 테이블'!$H$13,0))</f>
        <v/>
      </c>
      <c r="E7" s="150" t="str">
        <f>IF(OR($B7-E$5&gt;76, $B7-E$5=75, $B7-E$5=1, $B7-E$5&lt;0),"",ROUND(($B7-E$5)*'국어 표준점수 테이블'!$H$10+E$5*'국어 표준점수 테이블'!$H$11+'국어 표준점수 테이블'!$H$13,0))</f>
        <v/>
      </c>
      <c r="F7" s="150" t="str">
        <f>IF(OR($B7-F$5&gt;76, $B7-F$5=75, $B7-F$5=1, $B7-F$5&lt;0),"",ROUND(($B7-F$5)*'국어 표준점수 테이블'!$H$10+F$5*'국어 표준점수 테이블'!$H$11+'국어 표준점수 테이블'!$H$13,0))</f>
        <v/>
      </c>
      <c r="G7" s="150" t="str">
        <f>IF(OR($B7-G$5&gt;76, $B7-G$5=75, $B7-G$5=1, $B7-G$5&lt;0),"",ROUND(($B7-G$5)*'국어 표준점수 테이블'!$H$10+G$5*'국어 표준점수 테이블'!$H$11+'국어 표준점수 테이블'!$H$13,0))</f>
        <v/>
      </c>
      <c r="H7" s="150" t="str">
        <f>IF(OR($B7-H$5&gt;76, $B7-H$5=75, $B7-H$5=1, $B7-H$5&lt;0),"",ROUND(($B7-H$5)*'국어 표준점수 테이블'!$H$10+H$5*'국어 표준점수 테이블'!$H$11+'국어 표준점수 테이블'!$H$13,0))</f>
        <v/>
      </c>
      <c r="I7" s="150" t="str">
        <f>IF(OR($B7-I$5&gt;76, $B7-I$5=75, $B7-I$5=1, $B7-I$5&lt;0),"",ROUND(($B7-I$5)*'국어 표준점수 테이블'!$H$10+I$5*'국어 표준점수 테이블'!$H$11+'국어 표준점수 테이블'!$H$13,0))</f>
        <v/>
      </c>
      <c r="J7" s="150" t="str">
        <f>IF(OR($B7-J$5&gt;76, $B7-J$5=75, $B7-J$5=1, $B7-J$5&lt;0),"",ROUND(($B7-J$5)*'국어 표준점수 테이블'!$H$10+J$5*'국어 표준점수 테이블'!$H$11+'국어 표준점수 테이블'!$H$13,0))</f>
        <v/>
      </c>
      <c r="K7" s="150" t="str">
        <f>IF(OR($B7-K$5&gt;76, $B7-K$5=75, $B7-K$5=1, $B7-K$5&lt;0),"",ROUND(($B7-K$5)*'국어 표준점수 테이블'!$H$10+K$5*'국어 표준점수 테이블'!$H$11+'국어 표준점수 테이블'!$H$13,0))</f>
        <v/>
      </c>
      <c r="L7" s="150" t="str">
        <f>IF(OR($B7-L$5&gt;76, $B7-L$5=75, $B7-L$5=1, $B7-L$5&lt;0),"",ROUND(($B7-L$5)*'국어 표준점수 테이블'!$H$10+L$5*'국어 표준점수 테이블'!$H$11+'국어 표준점수 테이블'!$H$13,0))</f>
        <v/>
      </c>
      <c r="M7" s="150" t="str">
        <f>IF(OR($B7-M$5&gt;76, $B7-M$5=75, $B7-M$5=1, $B7-M$5&lt;0),"",ROUND(($B7-M$5)*'국어 표준점수 테이블'!$H$10+M$5*'국어 표준점수 테이블'!$H$11+'국어 표준점수 테이블'!$H$13,0))</f>
        <v/>
      </c>
      <c r="N7" s="150" t="str">
        <f>IF(OR($B7-N$5&gt;76, $B7-N$5=75, $B7-N$5=1, $B7-N$5&lt;0),"",ROUND(($B7-N$5)*'국어 표준점수 테이블'!$H$10+N$5*'국어 표준점수 테이블'!$H$11+'국어 표준점수 테이블'!$H$13,0))</f>
        <v/>
      </c>
      <c r="O7" s="150" t="str">
        <f>IF(OR($B7-O$5&gt;76, $B7-O$5=75, $B7-O$5=1, $B7-O$5&lt;0),"",ROUND(($B7-O$5)*'국어 표준점수 테이블'!$H$10+O$5*'국어 표준점수 테이블'!$H$11+'국어 표준점수 테이블'!$H$13,0))</f>
        <v/>
      </c>
      <c r="P7" s="150" t="str">
        <f>IF(OR($B7-P$5&gt;76, $B7-P$5=75, $B7-P$5=1, $B7-P$5&lt;0),"",ROUND(($B7-P$5)*'국어 표준점수 테이블'!$H$10+P$5*'국어 표준점수 테이블'!$H$11+'국어 표준점수 테이블'!$H$13,0))</f>
        <v/>
      </c>
      <c r="Q7" s="150" t="str">
        <f>IF(OR($B7-Q$5&gt;76, $B7-Q$5=75, $B7-Q$5=1, $B7-Q$5&lt;0),"",ROUND(($B7-Q$5)*'국어 표준점수 테이블'!$H$10+Q$5*'국어 표준점수 테이블'!$H$11+'국어 표준점수 테이블'!$H$13,0))</f>
        <v/>
      </c>
      <c r="R7" s="150" t="str">
        <f>IF(OR($B7-R$5&gt;76, $B7-R$5=75, $B7-R$5=1, $B7-R$5&lt;0),"",ROUND(($B7-R$5)*'국어 표준점수 테이블'!$H$10+R$5*'국어 표준점수 테이블'!$H$11+'국어 표준점수 테이블'!$H$13,0))</f>
        <v/>
      </c>
      <c r="S7" s="150" t="str">
        <f>IF(OR($B7-S$5&gt;76, $B7-S$5=75, $B7-S$5=1, $B7-S$5&lt;0),"",ROUND(($B7-S$5)*'국어 표준점수 테이블'!$H$10+S$5*'국어 표준점수 테이블'!$H$11+'국어 표준점수 테이블'!$H$13,0))</f>
        <v/>
      </c>
      <c r="T7" s="150" t="str">
        <f>IF(OR($B7-T$5&gt;76, $B7-T$5=75, $B7-T$5=1, $B7-T$5&lt;0),"",ROUND(($B7-T$5)*'국어 표준점수 테이블'!$H$10+T$5*'국어 표준점수 테이블'!$H$11+'국어 표준점수 테이블'!$H$13,0))</f>
        <v/>
      </c>
      <c r="U7" s="150" t="str">
        <f>IF(OR($B7-U$5&gt;76, $B7-U$5=75, $B7-U$5=1, $B7-U$5&lt;0),"",ROUND(($B7-U$5)*'국어 표준점수 테이블'!$H$10+U$5*'국어 표준점수 테이블'!$H$11+'국어 표준점수 테이블'!$H$13,0))</f>
        <v/>
      </c>
      <c r="V7" s="150" t="str">
        <f>IF(OR($B7-V$5&gt;76, $B7-V$5=75, $B7-V$5=1, $B7-V$5&lt;0),"",ROUND(($B7-V$5)*'국어 표준점수 테이블'!$H$10+V$5*'국어 표준점수 테이블'!$H$11+'국어 표준점수 테이블'!$H$13,0))</f>
        <v/>
      </c>
      <c r="W7" s="150" t="str">
        <f>IF(OR($B7-W$5&gt;76, $B7-W$5=75, $B7-W$5=1, $B7-W$5&lt;0),"",ROUND(($B7-W$5)*'국어 표준점수 테이블'!$H$10+W$5*'국어 표준점수 테이블'!$H$11+'국어 표준점수 테이블'!$H$13,0))</f>
        <v/>
      </c>
      <c r="X7" s="150" t="str">
        <f>IF(OR($B7-X$5&gt;76, $B7-X$5=75, $B7-X$5=1, $B7-X$5&lt;0),"",ROUND(($B7-X$5)*'국어 표준점수 테이블'!$H$10+X$5*'국어 표준점수 테이블'!$H$11+'국어 표준점수 테이블'!$H$13,0))</f>
        <v/>
      </c>
      <c r="Y7" s="151" t="str">
        <f>IF(OR($B7-Y$5&gt;76, $B7-Y$5=75, $B7-Y$5=1, $B7-Y$5&lt;0),"",ROUND(($B7-Y$5)*'국어 표준점수 테이블'!$H$10+Y$5*'국어 표준점수 테이블'!$H$11+'국어 표준점수 테이블'!$H$13,0))</f>
        <v/>
      </c>
      <c r="Z7" s="14"/>
      <c r="AA7" s="17"/>
      <c r="AB7" s="178"/>
    </row>
    <row r="8" spans="1:28">
      <c r="A8" s="16"/>
      <c r="B8" s="84">
        <v>98</v>
      </c>
      <c r="C8" s="150">
        <f>IF(OR($B8-C$5&gt;76, $B8-C$5=75, $B8-C$5=1, $B8-C$5&lt;0),"",ROUND(($B8-C$5)*'국어 표준점수 테이블'!$H$10+C$5*'국어 표준점수 테이블'!$H$11+'국어 표준점수 테이블'!$H$13,0))</f>
        <v>145</v>
      </c>
      <c r="D8" s="150">
        <f>IF(OR($B8-D$5&gt;76, $B8-D$5=75, $B8-D$5=1, $B8-D$5&lt;0),"",ROUND(($B8-D$5)*'국어 표준점수 테이블'!$H$10+D$5*'국어 표준점수 테이블'!$H$11+'국어 표준점수 테이블'!$H$13,0))</f>
        <v>145</v>
      </c>
      <c r="E8" s="150" t="str">
        <f>IF(OR($B8-E$5&gt;76, $B8-E$5=75, $B8-E$5=1, $B8-E$5&lt;0),"",ROUND(($B8-E$5)*'국어 표준점수 테이블'!$H$10+E$5*'국어 표준점수 테이블'!$H$11+'국어 표준점수 테이블'!$H$13,0))</f>
        <v/>
      </c>
      <c r="F8" s="150" t="str">
        <f>IF(OR($B8-F$5&gt;76, $B8-F$5=75, $B8-F$5=1, $B8-F$5&lt;0),"",ROUND(($B8-F$5)*'국어 표준점수 테이블'!$H$10+F$5*'국어 표준점수 테이블'!$H$11+'국어 표준점수 테이블'!$H$13,0))</f>
        <v/>
      </c>
      <c r="G8" s="150" t="str">
        <f>IF(OR($B8-G$5&gt;76, $B8-G$5=75, $B8-G$5=1, $B8-G$5&lt;0),"",ROUND(($B8-G$5)*'국어 표준점수 테이블'!$H$10+G$5*'국어 표준점수 테이블'!$H$11+'국어 표준점수 테이블'!$H$13,0))</f>
        <v/>
      </c>
      <c r="H8" s="150" t="str">
        <f>IF(OR($B8-H$5&gt;76, $B8-H$5=75, $B8-H$5=1, $B8-H$5&lt;0),"",ROUND(($B8-H$5)*'국어 표준점수 테이블'!$H$10+H$5*'국어 표준점수 테이블'!$H$11+'국어 표준점수 테이블'!$H$13,0))</f>
        <v/>
      </c>
      <c r="I8" s="150" t="str">
        <f>IF(OR($B8-I$5&gt;76, $B8-I$5=75, $B8-I$5=1, $B8-I$5&lt;0),"",ROUND(($B8-I$5)*'국어 표준점수 테이블'!$H$10+I$5*'국어 표준점수 테이블'!$H$11+'국어 표준점수 테이블'!$H$13,0))</f>
        <v/>
      </c>
      <c r="J8" s="150" t="str">
        <f>IF(OR($B8-J$5&gt;76, $B8-J$5=75, $B8-J$5=1, $B8-J$5&lt;0),"",ROUND(($B8-J$5)*'국어 표준점수 테이블'!$H$10+J$5*'국어 표준점수 테이블'!$H$11+'국어 표준점수 테이블'!$H$13,0))</f>
        <v/>
      </c>
      <c r="K8" s="150" t="str">
        <f>IF(OR($B8-K$5&gt;76, $B8-K$5=75, $B8-K$5=1, $B8-K$5&lt;0),"",ROUND(($B8-K$5)*'국어 표준점수 테이블'!$H$10+K$5*'국어 표준점수 테이블'!$H$11+'국어 표준점수 테이블'!$H$13,0))</f>
        <v/>
      </c>
      <c r="L8" s="150" t="str">
        <f>IF(OR($B8-L$5&gt;76, $B8-L$5=75, $B8-L$5=1, $B8-L$5&lt;0),"",ROUND(($B8-L$5)*'국어 표준점수 테이블'!$H$10+L$5*'국어 표준점수 테이블'!$H$11+'국어 표준점수 테이블'!$H$13,0))</f>
        <v/>
      </c>
      <c r="M8" s="150" t="str">
        <f>IF(OR($B8-M$5&gt;76, $B8-M$5=75, $B8-M$5=1, $B8-M$5&lt;0),"",ROUND(($B8-M$5)*'국어 표준점수 테이블'!$H$10+M$5*'국어 표준점수 테이블'!$H$11+'국어 표준점수 테이블'!$H$13,0))</f>
        <v/>
      </c>
      <c r="N8" s="150" t="str">
        <f>IF(OR($B8-N$5&gt;76, $B8-N$5=75, $B8-N$5=1, $B8-N$5&lt;0),"",ROUND(($B8-N$5)*'국어 표준점수 테이블'!$H$10+N$5*'국어 표준점수 테이블'!$H$11+'국어 표준점수 테이블'!$H$13,0))</f>
        <v/>
      </c>
      <c r="O8" s="150" t="str">
        <f>IF(OR($B8-O$5&gt;76, $B8-O$5=75, $B8-O$5=1, $B8-O$5&lt;0),"",ROUND(($B8-O$5)*'국어 표준점수 테이블'!$H$10+O$5*'국어 표준점수 테이블'!$H$11+'국어 표준점수 테이블'!$H$13,0))</f>
        <v/>
      </c>
      <c r="P8" s="150" t="str">
        <f>IF(OR($B8-P$5&gt;76, $B8-P$5=75, $B8-P$5=1, $B8-P$5&lt;0),"",ROUND(($B8-P$5)*'국어 표준점수 테이블'!$H$10+P$5*'국어 표준점수 테이블'!$H$11+'국어 표준점수 테이블'!$H$13,0))</f>
        <v/>
      </c>
      <c r="Q8" s="150" t="str">
        <f>IF(OR($B8-Q$5&gt;76, $B8-Q$5=75, $B8-Q$5=1, $B8-Q$5&lt;0),"",ROUND(($B8-Q$5)*'국어 표준점수 테이블'!$H$10+Q$5*'국어 표준점수 테이블'!$H$11+'국어 표준점수 테이블'!$H$13,0))</f>
        <v/>
      </c>
      <c r="R8" s="150" t="str">
        <f>IF(OR($B8-R$5&gt;76, $B8-R$5=75, $B8-R$5=1, $B8-R$5&lt;0),"",ROUND(($B8-R$5)*'국어 표준점수 테이블'!$H$10+R$5*'국어 표준점수 테이블'!$H$11+'국어 표준점수 테이블'!$H$13,0))</f>
        <v/>
      </c>
      <c r="S8" s="150" t="str">
        <f>IF(OR($B8-S$5&gt;76, $B8-S$5=75, $B8-S$5=1, $B8-S$5&lt;0),"",ROUND(($B8-S$5)*'국어 표준점수 테이블'!$H$10+S$5*'국어 표준점수 테이블'!$H$11+'국어 표준점수 테이블'!$H$13,0))</f>
        <v/>
      </c>
      <c r="T8" s="150" t="str">
        <f>IF(OR($B8-T$5&gt;76, $B8-T$5=75, $B8-T$5=1, $B8-T$5&lt;0),"",ROUND(($B8-T$5)*'국어 표준점수 테이블'!$H$10+T$5*'국어 표준점수 테이블'!$H$11+'국어 표준점수 테이블'!$H$13,0))</f>
        <v/>
      </c>
      <c r="U8" s="150" t="str">
        <f>IF(OR($B8-U$5&gt;76, $B8-U$5=75, $B8-U$5=1, $B8-U$5&lt;0),"",ROUND(($B8-U$5)*'국어 표준점수 테이블'!$H$10+U$5*'국어 표준점수 테이블'!$H$11+'국어 표준점수 테이블'!$H$13,0))</f>
        <v/>
      </c>
      <c r="V8" s="150" t="str">
        <f>IF(OR($B8-V$5&gt;76, $B8-V$5=75, $B8-V$5=1, $B8-V$5&lt;0),"",ROUND(($B8-V$5)*'국어 표준점수 테이블'!$H$10+V$5*'국어 표준점수 테이블'!$H$11+'국어 표준점수 테이블'!$H$13,0))</f>
        <v/>
      </c>
      <c r="W8" s="150" t="str">
        <f>IF(OR($B8-W$5&gt;76, $B8-W$5=75, $B8-W$5=1, $B8-W$5&lt;0),"",ROUND(($B8-W$5)*'국어 표준점수 테이블'!$H$10+W$5*'국어 표준점수 테이블'!$H$11+'국어 표준점수 테이블'!$H$13,0))</f>
        <v/>
      </c>
      <c r="X8" s="150" t="str">
        <f>IF(OR($B8-X$5&gt;76, $B8-X$5=75, $B8-X$5=1, $B8-X$5&lt;0),"",ROUND(($B8-X$5)*'국어 표준점수 테이블'!$H$10+X$5*'국어 표준점수 테이블'!$H$11+'국어 표준점수 테이블'!$H$13,0))</f>
        <v/>
      </c>
      <c r="Y8" s="151" t="str">
        <f>IF(OR($B8-Y$5&gt;76, $B8-Y$5=75, $B8-Y$5=1, $B8-Y$5&lt;0),"",ROUND(($B8-Y$5)*'국어 표준점수 테이블'!$H$10+Y$5*'국어 표준점수 테이블'!$H$11+'국어 표준점수 테이블'!$H$13,0))</f>
        <v/>
      </c>
      <c r="Z8" s="14"/>
      <c r="AA8" s="17"/>
      <c r="AB8" s="178"/>
    </row>
    <row r="9" spans="1:28">
      <c r="A9" s="16"/>
      <c r="B9" s="84">
        <v>97</v>
      </c>
      <c r="C9" s="150">
        <f>IF(OR($B9-C$5&gt;76, $B9-C$5=75, $B9-C$5=1, $B9-C$5&lt;0),"",ROUND(($B9-C$5)*'국어 표준점수 테이블'!$H$10+C$5*'국어 표준점수 테이블'!$H$11+'국어 표준점수 테이블'!$H$13,0))</f>
        <v>144</v>
      </c>
      <c r="D9" s="150" t="str">
        <f>IF(OR($B9-D$5&gt;76, $B9-D$5=75, $B9-D$5=1, $B9-D$5&lt;0),"",ROUND(($B9-D$5)*'국어 표준점수 테이블'!$H$10+D$5*'국어 표준점수 테이블'!$H$11+'국어 표준점수 테이블'!$H$13,0))</f>
        <v/>
      </c>
      <c r="E9" s="150">
        <f>IF(OR($B9-E$5&gt;76, $B9-E$5=75, $B9-E$5=1, $B9-E$5&lt;0),"",ROUND(($B9-E$5)*'국어 표준점수 테이블'!$H$10+E$5*'국어 표준점수 테이블'!$H$11+'국어 표준점수 테이블'!$H$13,0))</f>
        <v>144</v>
      </c>
      <c r="F9" s="150" t="str">
        <f>IF(OR($B9-F$5&gt;76, $B9-F$5=75, $B9-F$5=1, $B9-F$5&lt;0),"",ROUND(($B9-F$5)*'국어 표준점수 테이블'!$H$10+F$5*'국어 표준점수 테이블'!$H$11+'국어 표준점수 테이블'!$H$13,0))</f>
        <v/>
      </c>
      <c r="G9" s="150" t="str">
        <f>IF(OR($B9-G$5&gt;76, $B9-G$5=75, $B9-G$5=1, $B9-G$5&lt;0),"",ROUND(($B9-G$5)*'국어 표준점수 테이블'!$H$10+G$5*'국어 표준점수 테이블'!$H$11+'국어 표준점수 테이블'!$H$13,0))</f>
        <v/>
      </c>
      <c r="H9" s="150" t="str">
        <f>IF(OR($B9-H$5&gt;76, $B9-H$5=75, $B9-H$5=1, $B9-H$5&lt;0),"",ROUND(($B9-H$5)*'국어 표준점수 테이블'!$H$10+H$5*'국어 표준점수 테이블'!$H$11+'국어 표준점수 테이블'!$H$13,0))</f>
        <v/>
      </c>
      <c r="I9" s="150" t="str">
        <f>IF(OR($B9-I$5&gt;76, $B9-I$5=75, $B9-I$5=1, $B9-I$5&lt;0),"",ROUND(($B9-I$5)*'국어 표준점수 테이블'!$H$10+I$5*'국어 표준점수 테이블'!$H$11+'국어 표준점수 테이블'!$H$13,0))</f>
        <v/>
      </c>
      <c r="J9" s="150" t="str">
        <f>IF(OR($B9-J$5&gt;76, $B9-J$5=75, $B9-J$5=1, $B9-J$5&lt;0),"",ROUND(($B9-J$5)*'국어 표준점수 테이블'!$H$10+J$5*'국어 표준점수 테이블'!$H$11+'국어 표준점수 테이블'!$H$13,0))</f>
        <v/>
      </c>
      <c r="K9" s="150" t="str">
        <f>IF(OR($B9-K$5&gt;76, $B9-K$5=75, $B9-K$5=1, $B9-K$5&lt;0),"",ROUND(($B9-K$5)*'국어 표준점수 테이블'!$H$10+K$5*'국어 표준점수 테이블'!$H$11+'국어 표준점수 테이블'!$H$13,0))</f>
        <v/>
      </c>
      <c r="L9" s="150" t="str">
        <f>IF(OR($B9-L$5&gt;76, $B9-L$5=75, $B9-L$5=1, $B9-L$5&lt;0),"",ROUND(($B9-L$5)*'국어 표준점수 테이블'!$H$10+L$5*'국어 표준점수 테이블'!$H$11+'국어 표준점수 테이블'!$H$13,0))</f>
        <v/>
      </c>
      <c r="M9" s="150" t="str">
        <f>IF(OR($B9-M$5&gt;76, $B9-M$5=75, $B9-M$5=1, $B9-M$5&lt;0),"",ROUND(($B9-M$5)*'국어 표준점수 테이블'!$H$10+M$5*'국어 표준점수 테이블'!$H$11+'국어 표준점수 테이블'!$H$13,0))</f>
        <v/>
      </c>
      <c r="N9" s="150" t="str">
        <f>IF(OR($B9-N$5&gt;76, $B9-N$5=75, $B9-N$5=1, $B9-N$5&lt;0),"",ROUND(($B9-N$5)*'국어 표준점수 테이블'!$H$10+N$5*'국어 표준점수 테이블'!$H$11+'국어 표준점수 테이블'!$H$13,0))</f>
        <v/>
      </c>
      <c r="O9" s="150" t="str">
        <f>IF(OR($B9-O$5&gt;76, $B9-O$5=75, $B9-O$5=1, $B9-O$5&lt;0),"",ROUND(($B9-O$5)*'국어 표준점수 테이블'!$H$10+O$5*'국어 표준점수 테이블'!$H$11+'국어 표준점수 테이블'!$H$13,0))</f>
        <v/>
      </c>
      <c r="P9" s="150" t="str">
        <f>IF(OR($B9-P$5&gt;76, $B9-P$5=75, $B9-P$5=1, $B9-P$5&lt;0),"",ROUND(($B9-P$5)*'국어 표준점수 테이블'!$H$10+P$5*'국어 표준점수 테이블'!$H$11+'국어 표준점수 테이블'!$H$13,0))</f>
        <v/>
      </c>
      <c r="Q9" s="150" t="str">
        <f>IF(OR($B9-Q$5&gt;76, $B9-Q$5=75, $B9-Q$5=1, $B9-Q$5&lt;0),"",ROUND(($B9-Q$5)*'국어 표준점수 테이블'!$H$10+Q$5*'국어 표준점수 테이블'!$H$11+'국어 표준점수 테이블'!$H$13,0))</f>
        <v/>
      </c>
      <c r="R9" s="150" t="str">
        <f>IF(OR($B9-R$5&gt;76, $B9-R$5=75, $B9-R$5=1, $B9-R$5&lt;0),"",ROUND(($B9-R$5)*'국어 표준점수 테이블'!$H$10+R$5*'국어 표준점수 테이블'!$H$11+'국어 표준점수 테이블'!$H$13,0))</f>
        <v/>
      </c>
      <c r="S9" s="150" t="str">
        <f>IF(OR($B9-S$5&gt;76, $B9-S$5=75, $B9-S$5=1, $B9-S$5&lt;0),"",ROUND(($B9-S$5)*'국어 표준점수 테이블'!$H$10+S$5*'국어 표준점수 테이블'!$H$11+'국어 표준점수 테이블'!$H$13,0))</f>
        <v/>
      </c>
      <c r="T9" s="150" t="str">
        <f>IF(OR($B9-T$5&gt;76, $B9-T$5=75, $B9-T$5=1, $B9-T$5&lt;0),"",ROUND(($B9-T$5)*'국어 표준점수 테이블'!$H$10+T$5*'국어 표준점수 테이블'!$H$11+'국어 표준점수 테이블'!$H$13,0))</f>
        <v/>
      </c>
      <c r="U9" s="150" t="str">
        <f>IF(OR($B9-U$5&gt;76, $B9-U$5=75, $B9-U$5=1, $B9-U$5&lt;0),"",ROUND(($B9-U$5)*'국어 표준점수 테이블'!$H$10+U$5*'국어 표준점수 테이블'!$H$11+'국어 표준점수 테이블'!$H$13,0))</f>
        <v/>
      </c>
      <c r="V9" s="150" t="str">
        <f>IF(OR($B9-V$5&gt;76, $B9-V$5=75, $B9-V$5=1, $B9-V$5&lt;0),"",ROUND(($B9-V$5)*'국어 표준점수 테이블'!$H$10+V$5*'국어 표준점수 테이블'!$H$11+'국어 표준점수 테이블'!$H$13,0))</f>
        <v/>
      </c>
      <c r="W9" s="150" t="str">
        <f>IF(OR($B9-W$5&gt;76, $B9-W$5=75, $B9-W$5=1, $B9-W$5&lt;0),"",ROUND(($B9-W$5)*'국어 표준점수 테이블'!$H$10+W$5*'국어 표준점수 테이블'!$H$11+'국어 표준점수 테이블'!$H$13,0))</f>
        <v/>
      </c>
      <c r="X9" s="150" t="str">
        <f>IF(OR($B9-X$5&gt;76, $B9-X$5=75, $B9-X$5=1, $B9-X$5&lt;0),"",ROUND(($B9-X$5)*'국어 표준점수 테이블'!$H$10+X$5*'국어 표준점수 테이블'!$H$11+'국어 표준점수 테이블'!$H$13,0))</f>
        <v/>
      </c>
      <c r="Y9" s="151" t="str">
        <f>IF(OR($B9-Y$5&gt;76, $B9-Y$5=75, $B9-Y$5=1, $B9-Y$5&lt;0),"",ROUND(($B9-Y$5)*'국어 표준점수 테이블'!$H$10+Y$5*'국어 표준점수 테이블'!$H$11+'국어 표준점수 테이블'!$H$13,0))</f>
        <v/>
      </c>
      <c r="Z9" s="14"/>
      <c r="AA9" s="17"/>
      <c r="AB9" s="178"/>
    </row>
    <row r="10" spans="1:28">
      <c r="A10" s="16"/>
      <c r="B10" s="85">
        <v>96</v>
      </c>
      <c r="C10" s="152">
        <f>IF(OR($B10-C$5&gt;76, $B10-C$5=75, $B10-C$5=1, $B10-C$5&lt;0),"",ROUND(($B10-C$5)*'국어 표준점수 테이블'!$H$10+C$5*'국어 표준점수 테이블'!$H$11+'국어 표준점수 테이블'!$H$13,0))</f>
        <v>143</v>
      </c>
      <c r="D10" s="152">
        <f>IF(OR($B10-D$5&gt;76, $B10-D$5=75, $B10-D$5=1, $B10-D$5&lt;0),"",ROUND(($B10-D$5)*'국어 표준점수 테이블'!$H$10+D$5*'국어 표준점수 테이블'!$H$11+'국어 표준점수 테이블'!$H$13,0))</f>
        <v>143</v>
      </c>
      <c r="E10" s="152" t="str">
        <f>IF(OR($B10-E$5&gt;76, $B10-E$5=75, $B10-E$5=1, $B10-E$5&lt;0),"",ROUND(($B10-E$5)*'국어 표준점수 테이블'!$H$10+E$5*'국어 표준점수 테이블'!$H$11+'국어 표준점수 테이블'!$H$13,0))</f>
        <v/>
      </c>
      <c r="F10" s="152">
        <f>IF(OR($B10-F$5&gt;76, $B10-F$5=75, $B10-F$5=1, $B10-F$5&lt;0),"",ROUND(($B10-F$5)*'국어 표준점수 테이블'!$H$10+F$5*'국어 표준점수 테이블'!$H$11+'국어 표준점수 테이블'!$H$13,0))</f>
        <v>144</v>
      </c>
      <c r="G10" s="152" t="str">
        <f>IF(OR($B10-G$5&gt;76, $B10-G$5=75, $B10-G$5=1, $B10-G$5&lt;0),"",ROUND(($B10-G$5)*'국어 표준점수 테이블'!$H$10+G$5*'국어 표준점수 테이블'!$H$11+'국어 표준점수 테이블'!$H$13,0))</f>
        <v/>
      </c>
      <c r="H10" s="152" t="str">
        <f>IF(OR($B10-H$5&gt;76, $B10-H$5=75, $B10-H$5=1, $B10-H$5&lt;0),"",ROUND(($B10-H$5)*'국어 표준점수 테이블'!$H$10+H$5*'국어 표준점수 테이블'!$H$11+'국어 표준점수 테이블'!$H$13,0))</f>
        <v/>
      </c>
      <c r="I10" s="152" t="str">
        <f>IF(OR($B10-I$5&gt;76, $B10-I$5=75, $B10-I$5=1, $B10-I$5&lt;0),"",ROUND(($B10-I$5)*'국어 표준점수 테이블'!$H$10+I$5*'국어 표준점수 테이블'!$H$11+'국어 표준점수 테이블'!$H$13,0))</f>
        <v/>
      </c>
      <c r="J10" s="152" t="str">
        <f>IF(OR($B10-J$5&gt;76, $B10-J$5=75, $B10-J$5=1, $B10-J$5&lt;0),"",ROUND(($B10-J$5)*'국어 표준점수 테이블'!$H$10+J$5*'국어 표준점수 테이블'!$H$11+'국어 표준점수 테이블'!$H$13,0))</f>
        <v/>
      </c>
      <c r="K10" s="152" t="str">
        <f>IF(OR($B10-K$5&gt;76, $B10-K$5=75, $B10-K$5=1, $B10-K$5&lt;0),"",ROUND(($B10-K$5)*'국어 표준점수 테이블'!$H$10+K$5*'국어 표준점수 테이블'!$H$11+'국어 표준점수 테이블'!$H$13,0))</f>
        <v/>
      </c>
      <c r="L10" s="152" t="str">
        <f>IF(OR($B10-L$5&gt;76, $B10-L$5=75, $B10-L$5=1, $B10-L$5&lt;0),"",ROUND(($B10-L$5)*'국어 표준점수 테이블'!$H$10+L$5*'국어 표준점수 테이블'!$H$11+'국어 표준점수 테이블'!$H$13,0))</f>
        <v/>
      </c>
      <c r="M10" s="152" t="str">
        <f>IF(OR($B10-M$5&gt;76, $B10-M$5=75, $B10-M$5=1, $B10-M$5&lt;0),"",ROUND(($B10-M$5)*'국어 표준점수 테이블'!$H$10+M$5*'국어 표준점수 테이블'!$H$11+'국어 표준점수 테이블'!$H$13,0))</f>
        <v/>
      </c>
      <c r="N10" s="152" t="str">
        <f>IF(OR($B10-N$5&gt;76, $B10-N$5=75, $B10-N$5=1, $B10-N$5&lt;0),"",ROUND(($B10-N$5)*'국어 표준점수 테이블'!$H$10+N$5*'국어 표준점수 테이블'!$H$11+'국어 표준점수 테이블'!$H$13,0))</f>
        <v/>
      </c>
      <c r="O10" s="152" t="str">
        <f>IF(OR($B10-O$5&gt;76, $B10-O$5=75, $B10-O$5=1, $B10-O$5&lt;0),"",ROUND(($B10-O$5)*'국어 표준점수 테이블'!$H$10+O$5*'국어 표준점수 테이블'!$H$11+'국어 표준점수 테이블'!$H$13,0))</f>
        <v/>
      </c>
      <c r="P10" s="152" t="str">
        <f>IF(OR($B10-P$5&gt;76, $B10-P$5=75, $B10-P$5=1, $B10-P$5&lt;0),"",ROUND(($B10-P$5)*'국어 표준점수 테이블'!$H$10+P$5*'국어 표준점수 테이블'!$H$11+'국어 표준점수 테이블'!$H$13,0))</f>
        <v/>
      </c>
      <c r="Q10" s="152" t="str">
        <f>IF(OR($B10-Q$5&gt;76, $B10-Q$5=75, $B10-Q$5=1, $B10-Q$5&lt;0),"",ROUND(($B10-Q$5)*'국어 표준점수 테이블'!$H$10+Q$5*'국어 표준점수 테이블'!$H$11+'국어 표준점수 테이블'!$H$13,0))</f>
        <v/>
      </c>
      <c r="R10" s="152" t="str">
        <f>IF(OR($B10-R$5&gt;76, $B10-R$5=75, $B10-R$5=1, $B10-R$5&lt;0),"",ROUND(($B10-R$5)*'국어 표준점수 테이블'!$H$10+R$5*'국어 표준점수 테이블'!$H$11+'국어 표준점수 테이블'!$H$13,0))</f>
        <v/>
      </c>
      <c r="S10" s="152" t="str">
        <f>IF(OR($B10-S$5&gt;76, $B10-S$5=75, $B10-S$5=1, $B10-S$5&lt;0),"",ROUND(($B10-S$5)*'국어 표준점수 테이블'!$H$10+S$5*'국어 표준점수 테이블'!$H$11+'국어 표준점수 테이블'!$H$13,0))</f>
        <v/>
      </c>
      <c r="T10" s="152" t="str">
        <f>IF(OR($B10-T$5&gt;76, $B10-T$5=75, $B10-T$5=1, $B10-T$5&lt;0),"",ROUND(($B10-T$5)*'국어 표준점수 테이블'!$H$10+T$5*'국어 표준점수 테이블'!$H$11+'국어 표준점수 테이블'!$H$13,0))</f>
        <v/>
      </c>
      <c r="U10" s="152" t="str">
        <f>IF(OR($B10-U$5&gt;76, $B10-U$5=75, $B10-U$5=1, $B10-U$5&lt;0),"",ROUND(($B10-U$5)*'국어 표준점수 테이블'!$H$10+U$5*'국어 표준점수 테이블'!$H$11+'국어 표준점수 테이블'!$H$13,0))</f>
        <v/>
      </c>
      <c r="V10" s="152" t="str">
        <f>IF(OR($B10-V$5&gt;76, $B10-V$5=75, $B10-V$5=1, $B10-V$5&lt;0),"",ROUND(($B10-V$5)*'국어 표준점수 테이블'!$H$10+V$5*'국어 표준점수 테이블'!$H$11+'국어 표준점수 테이블'!$H$13,0))</f>
        <v/>
      </c>
      <c r="W10" s="152" t="str">
        <f>IF(OR($B10-W$5&gt;76, $B10-W$5=75, $B10-W$5=1, $B10-W$5&lt;0),"",ROUND(($B10-W$5)*'국어 표준점수 테이블'!$H$10+W$5*'국어 표준점수 테이블'!$H$11+'국어 표준점수 테이블'!$H$13,0))</f>
        <v/>
      </c>
      <c r="X10" s="152" t="str">
        <f>IF(OR($B10-X$5&gt;76, $B10-X$5=75, $B10-X$5=1, $B10-X$5&lt;0),"",ROUND(($B10-X$5)*'국어 표준점수 테이블'!$H$10+X$5*'국어 표준점수 테이블'!$H$11+'국어 표준점수 테이블'!$H$13,0))</f>
        <v/>
      </c>
      <c r="Y10" s="153" t="str">
        <f>IF(OR($B10-Y$5&gt;76, $B10-Y$5=75, $B10-Y$5=1, $B10-Y$5&lt;0),"",ROUND(($B10-Y$5)*'국어 표준점수 테이블'!$H$10+Y$5*'국어 표준점수 테이블'!$H$11+'국어 표준점수 테이블'!$H$13,0))</f>
        <v/>
      </c>
      <c r="Z10" s="14"/>
      <c r="AA10" s="17"/>
      <c r="AB10" s="178"/>
    </row>
    <row r="11" spans="1:28">
      <c r="A11" s="16"/>
      <c r="B11" s="85">
        <v>95</v>
      </c>
      <c r="C11" s="152">
        <f>IF(OR($B11-C$5&gt;76, $B11-C$5=75, $B11-C$5=1, $B11-C$5&lt;0),"",ROUND(($B11-C$5)*'국어 표준점수 테이블'!$H$10+C$5*'국어 표준점수 테이블'!$H$11+'국어 표준점수 테이블'!$H$13,0))</f>
        <v>141</v>
      </c>
      <c r="D11" s="152">
        <f>IF(OR($B11-D$5&gt;76, $B11-D$5=75, $B11-D$5=1, $B11-D$5&lt;0),"",ROUND(($B11-D$5)*'국어 표준점수 테이블'!$H$10+D$5*'국어 표준점수 테이블'!$H$11+'국어 표준점수 테이블'!$H$13,0))</f>
        <v>142</v>
      </c>
      <c r="E11" s="152">
        <f>IF(OR($B11-E$5&gt;76, $B11-E$5=75, $B11-E$5=1, $B11-E$5&lt;0),"",ROUND(($B11-E$5)*'국어 표준점수 테이블'!$H$10+E$5*'국어 표준점수 테이블'!$H$11+'국어 표준점수 테이블'!$H$13,0))</f>
        <v>142</v>
      </c>
      <c r="F11" s="152" t="str">
        <f>IF(OR($B11-F$5&gt;76, $B11-F$5=75, $B11-F$5=1, $B11-F$5&lt;0),"",ROUND(($B11-F$5)*'국어 표준점수 테이블'!$H$10+F$5*'국어 표준점수 테이블'!$H$11+'국어 표준점수 테이블'!$H$13,0))</f>
        <v/>
      </c>
      <c r="G11" s="152">
        <f>IF(OR($B11-G$5&gt;76, $B11-G$5=75, $B11-G$5=1, $B11-G$5&lt;0),"",ROUND(($B11-G$5)*'국어 표준점수 테이블'!$H$10+G$5*'국어 표준점수 테이블'!$H$11+'국어 표준점수 테이블'!$H$13,0))</f>
        <v>143</v>
      </c>
      <c r="H11" s="152" t="str">
        <f>IF(OR($B11-H$5&gt;76, $B11-H$5=75, $B11-H$5=1, $B11-H$5&lt;0),"",ROUND(($B11-H$5)*'국어 표준점수 테이블'!$H$10+H$5*'국어 표준점수 테이블'!$H$11+'국어 표준점수 테이블'!$H$13,0))</f>
        <v/>
      </c>
      <c r="I11" s="152" t="str">
        <f>IF(OR($B11-I$5&gt;76, $B11-I$5=75, $B11-I$5=1, $B11-I$5&lt;0),"",ROUND(($B11-I$5)*'국어 표준점수 테이블'!$H$10+I$5*'국어 표준점수 테이블'!$H$11+'국어 표준점수 테이블'!$H$13,0))</f>
        <v/>
      </c>
      <c r="J11" s="152" t="str">
        <f>IF(OR($B11-J$5&gt;76, $B11-J$5=75, $B11-J$5=1, $B11-J$5&lt;0),"",ROUND(($B11-J$5)*'국어 표준점수 테이블'!$H$10+J$5*'국어 표준점수 테이블'!$H$11+'국어 표준점수 테이블'!$H$13,0))</f>
        <v/>
      </c>
      <c r="K11" s="152" t="str">
        <f>IF(OR($B11-K$5&gt;76, $B11-K$5=75, $B11-K$5=1, $B11-K$5&lt;0),"",ROUND(($B11-K$5)*'국어 표준점수 테이블'!$H$10+K$5*'국어 표준점수 테이블'!$H$11+'국어 표준점수 테이블'!$H$13,0))</f>
        <v/>
      </c>
      <c r="L11" s="152" t="str">
        <f>IF(OR($B11-L$5&gt;76, $B11-L$5=75, $B11-L$5=1, $B11-L$5&lt;0),"",ROUND(($B11-L$5)*'국어 표준점수 테이블'!$H$10+L$5*'국어 표준점수 테이블'!$H$11+'국어 표준점수 테이블'!$H$13,0))</f>
        <v/>
      </c>
      <c r="M11" s="152" t="str">
        <f>IF(OR($B11-M$5&gt;76, $B11-M$5=75, $B11-M$5=1, $B11-M$5&lt;0),"",ROUND(($B11-M$5)*'국어 표준점수 테이블'!$H$10+M$5*'국어 표준점수 테이블'!$H$11+'국어 표준점수 테이블'!$H$13,0))</f>
        <v/>
      </c>
      <c r="N11" s="152" t="str">
        <f>IF(OR($B11-N$5&gt;76, $B11-N$5=75, $B11-N$5=1, $B11-N$5&lt;0),"",ROUND(($B11-N$5)*'국어 표준점수 테이블'!$H$10+N$5*'국어 표준점수 테이블'!$H$11+'국어 표준점수 테이블'!$H$13,0))</f>
        <v/>
      </c>
      <c r="O11" s="152" t="str">
        <f>IF(OR($B11-O$5&gt;76, $B11-O$5=75, $B11-O$5=1, $B11-O$5&lt;0),"",ROUND(($B11-O$5)*'국어 표준점수 테이블'!$H$10+O$5*'국어 표준점수 테이블'!$H$11+'국어 표준점수 테이블'!$H$13,0))</f>
        <v/>
      </c>
      <c r="P11" s="152" t="str">
        <f>IF(OR($B11-P$5&gt;76, $B11-P$5=75, $B11-P$5=1, $B11-P$5&lt;0),"",ROUND(($B11-P$5)*'국어 표준점수 테이블'!$H$10+P$5*'국어 표준점수 테이블'!$H$11+'국어 표준점수 테이블'!$H$13,0))</f>
        <v/>
      </c>
      <c r="Q11" s="152" t="str">
        <f>IF(OR($B11-Q$5&gt;76, $B11-Q$5=75, $B11-Q$5=1, $B11-Q$5&lt;0),"",ROUND(($B11-Q$5)*'국어 표준점수 테이블'!$H$10+Q$5*'국어 표준점수 테이블'!$H$11+'국어 표준점수 테이블'!$H$13,0))</f>
        <v/>
      </c>
      <c r="R11" s="152" t="str">
        <f>IF(OR($B11-R$5&gt;76, $B11-R$5=75, $B11-R$5=1, $B11-R$5&lt;0),"",ROUND(($B11-R$5)*'국어 표준점수 테이블'!$H$10+R$5*'국어 표준점수 테이블'!$H$11+'국어 표준점수 테이블'!$H$13,0))</f>
        <v/>
      </c>
      <c r="S11" s="152" t="str">
        <f>IF(OR($B11-S$5&gt;76, $B11-S$5=75, $B11-S$5=1, $B11-S$5&lt;0),"",ROUND(($B11-S$5)*'국어 표준점수 테이블'!$H$10+S$5*'국어 표준점수 테이블'!$H$11+'국어 표준점수 테이블'!$H$13,0))</f>
        <v/>
      </c>
      <c r="T11" s="152" t="str">
        <f>IF(OR($B11-T$5&gt;76, $B11-T$5=75, $B11-T$5=1, $B11-T$5&lt;0),"",ROUND(($B11-T$5)*'국어 표준점수 테이블'!$H$10+T$5*'국어 표준점수 테이블'!$H$11+'국어 표준점수 테이블'!$H$13,0))</f>
        <v/>
      </c>
      <c r="U11" s="152" t="str">
        <f>IF(OR($B11-U$5&gt;76, $B11-U$5=75, $B11-U$5=1, $B11-U$5&lt;0),"",ROUND(($B11-U$5)*'국어 표준점수 테이블'!$H$10+U$5*'국어 표준점수 테이블'!$H$11+'국어 표준점수 테이블'!$H$13,0))</f>
        <v/>
      </c>
      <c r="V11" s="152" t="str">
        <f>IF(OR($B11-V$5&gt;76, $B11-V$5=75, $B11-V$5=1, $B11-V$5&lt;0),"",ROUND(($B11-V$5)*'국어 표준점수 테이블'!$H$10+V$5*'국어 표준점수 테이블'!$H$11+'국어 표준점수 테이블'!$H$13,0))</f>
        <v/>
      </c>
      <c r="W11" s="152" t="str">
        <f>IF(OR($B11-W$5&gt;76, $B11-W$5=75, $B11-W$5=1, $B11-W$5&lt;0),"",ROUND(($B11-W$5)*'국어 표준점수 테이블'!$H$10+W$5*'국어 표준점수 테이블'!$H$11+'국어 표준점수 테이블'!$H$13,0))</f>
        <v/>
      </c>
      <c r="X11" s="152" t="str">
        <f>IF(OR($B11-X$5&gt;76, $B11-X$5=75, $B11-X$5=1, $B11-X$5&lt;0),"",ROUND(($B11-X$5)*'국어 표준점수 테이블'!$H$10+X$5*'국어 표준점수 테이블'!$H$11+'국어 표준점수 테이블'!$H$13,0))</f>
        <v/>
      </c>
      <c r="Y11" s="153" t="str">
        <f>IF(OR($B11-Y$5&gt;76, $B11-Y$5=75, $B11-Y$5=1, $B11-Y$5&lt;0),"",ROUND(($B11-Y$5)*'국어 표준점수 테이블'!$H$10+Y$5*'국어 표준점수 테이블'!$H$11+'국어 표준점수 테이블'!$H$13,0))</f>
        <v/>
      </c>
      <c r="Z11" s="14"/>
      <c r="AA11" s="17"/>
      <c r="AB11" s="178"/>
    </row>
    <row r="12" spans="1:28">
      <c r="A12" s="16"/>
      <c r="B12" s="85">
        <v>94</v>
      </c>
      <c r="C12" s="152">
        <f>IF(OR($B12-C$5&gt;76, $B12-C$5=75, $B12-C$5=1, $B12-C$5&lt;0),"",ROUND(($B12-C$5)*'국어 표준점수 테이블'!$H$10+C$5*'국어 표준점수 테이블'!$H$11+'국어 표준점수 테이블'!$H$13,0))</f>
        <v>140</v>
      </c>
      <c r="D12" s="152">
        <f>IF(OR($B12-D$5&gt;76, $B12-D$5=75, $B12-D$5=1, $B12-D$5&lt;0),"",ROUND(($B12-D$5)*'국어 표준점수 테이블'!$H$10+D$5*'국어 표준점수 테이블'!$H$11+'국어 표준점수 테이블'!$H$13,0))</f>
        <v>141</v>
      </c>
      <c r="E12" s="152">
        <f>IF(OR($B12-E$5&gt;76, $B12-E$5=75, $B12-E$5=1, $B12-E$5&lt;0),"",ROUND(($B12-E$5)*'국어 표준점수 테이블'!$H$10+E$5*'국어 표준점수 테이블'!$H$11+'국어 표준점수 테이블'!$H$13,0))</f>
        <v>141</v>
      </c>
      <c r="F12" s="152">
        <f>IF(OR($B12-F$5&gt;76, $B12-F$5=75, $B12-F$5=1, $B12-F$5&lt;0),"",ROUND(($B12-F$5)*'국어 표준점수 테이블'!$H$10+F$5*'국어 표준점수 테이블'!$H$11+'국어 표준점수 테이블'!$H$13,0))</f>
        <v>141</v>
      </c>
      <c r="G12" s="152" t="str">
        <f>IF(OR($B12-G$5&gt;76, $B12-G$5=75, $B12-G$5=1, $B12-G$5&lt;0),"",ROUND(($B12-G$5)*'국어 표준점수 테이블'!$H$10+G$5*'국어 표준점수 테이블'!$H$11+'국어 표준점수 테이블'!$H$13,0))</f>
        <v/>
      </c>
      <c r="H12" s="152">
        <f>IF(OR($B12-H$5&gt;76, $B12-H$5=75, $B12-H$5=1, $B12-H$5&lt;0),"",ROUND(($B12-H$5)*'국어 표준점수 테이블'!$H$10+H$5*'국어 표준점수 테이블'!$H$11+'국어 표준점수 테이블'!$H$13,0))</f>
        <v>142</v>
      </c>
      <c r="I12" s="152" t="str">
        <f>IF(OR($B12-I$5&gt;76, $B12-I$5=75, $B12-I$5=1, $B12-I$5&lt;0),"",ROUND(($B12-I$5)*'국어 표준점수 테이블'!$H$10+I$5*'국어 표준점수 테이블'!$H$11+'국어 표준점수 테이블'!$H$13,0))</f>
        <v/>
      </c>
      <c r="J12" s="152" t="str">
        <f>IF(OR($B12-J$5&gt;76, $B12-J$5=75, $B12-J$5=1, $B12-J$5&lt;0),"",ROUND(($B12-J$5)*'국어 표준점수 테이블'!$H$10+J$5*'국어 표준점수 테이블'!$H$11+'국어 표준점수 테이블'!$H$13,0))</f>
        <v/>
      </c>
      <c r="K12" s="152" t="str">
        <f>IF(OR($B12-K$5&gt;76, $B12-K$5=75, $B12-K$5=1, $B12-K$5&lt;0),"",ROUND(($B12-K$5)*'국어 표준점수 테이블'!$H$10+K$5*'국어 표준점수 테이블'!$H$11+'국어 표준점수 테이블'!$H$13,0))</f>
        <v/>
      </c>
      <c r="L12" s="152" t="str">
        <f>IF(OR($B12-L$5&gt;76, $B12-L$5=75, $B12-L$5=1, $B12-L$5&lt;0),"",ROUND(($B12-L$5)*'국어 표준점수 테이블'!$H$10+L$5*'국어 표준점수 테이블'!$H$11+'국어 표준점수 테이블'!$H$13,0))</f>
        <v/>
      </c>
      <c r="M12" s="152" t="str">
        <f>IF(OR($B12-M$5&gt;76, $B12-M$5=75, $B12-M$5=1, $B12-M$5&lt;0),"",ROUND(($B12-M$5)*'국어 표준점수 테이블'!$H$10+M$5*'국어 표준점수 테이블'!$H$11+'국어 표준점수 테이블'!$H$13,0))</f>
        <v/>
      </c>
      <c r="N12" s="152" t="str">
        <f>IF(OR($B12-N$5&gt;76, $B12-N$5=75, $B12-N$5=1, $B12-N$5&lt;0),"",ROUND(($B12-N$5)*'국어 표준점수 테이블'!$H$10+N$5*'국어 표준점수 테이블'!$H$11+'국어 표준점수 테이블'!$H$13,0))</f>
        <v/>
      </c>
      <c r="O12" s="152" t="str">
        <f>IF(OR($B12-O$5&gt;76, $B12-O$5=75, $B12-O$5=1, $B12-O$5&lt;0),"",ROUND(($B12-O$5)*'국어 표준점수 테이블'!$H$10+O$5*'국어 표준점수 테이블'!$H$11+'국어 표준점수 테이블'!$H$13,0))</f>
        <v/>
      </c>
      <c r="P12" s="152" t="str">
        <f>IF(OR($B12-P$5&gt;76, $B12-P$5=75, $B12-P$5=1, $B12-P$5&lt;0),"",ROUND(($B12-P$5)*'국어 표준점수 테이블'!$H$10+P$5*'국어 표준점수 테이블'!$H$11+'국어 표준점수 테이블'!$H$13,0))</f>
        <v/>
      </c>
      <c r="Q12" s="152" t="str">
        <f>IF(OR($B12-Q$5&gt;76, $B12-Q$5=75, $B12-Q$5=1, $B12-Q$5&lt;0),"",ROUND(($B12-Q$5)*'국어 표준점수 테이블'!$H$10+Q$5*'국어 표준점수 테이블'!$H$11+'국어 표준점수 테이블'!$H$13,0))</f>
        <v/>
      </c>
      <c r="R12" s="152" t="str">
        <f>IF(OR($B12-R$5&gt;76, $B12-R$5=75, $B12-R$5=1, $B12-R$5&lt;0),"",ROUND(($B12-R$5)*'국어 표준점수 테이블'!$H$10+R$5*'국어 표준점수 테이블'!$H$11+'국어 표준점수 테이블'!$H$13,0))</f>
        <v/>
      </c>
      <c r="S12" s="152" t="str">
        <f>IF(OR($B12-S$5&gt;76, $B12-S$5=75, $B12-S$5=1, $B12-S$5&lt;0),"",ROUND(($B12-S$5)*'국어 표준점수 테이블'!$H$10+S$5*'국어 표준점수 테이블'!$H$11+'국어 표준점수 테이블'!$H$13,0))</f>
        <v/>
      </c>
      <c r="T12" s="152" t="str">
        <f>IF(OR($B12-T$5&gt;76, $B12-T$5=75, $B12-T$5=1, $B12-T$5&lt;0),"",ROUND(($B12-T$5)*'국어 표준점수 테이블'!$H$10+T$5*'국어 표준점수 테이블'!$H$11+'국어 표준점수 테이블'!$H$13,0))</f>
        <v/>
      </c>
      <c r="U12" s="152" t="str">
        <f>IF(OR($B12-U$5&gt;76, $B12-U$5=75, $B12-U$5=1, $B12-U$5&lt;0),"",ROUND(($B12-U$5)*'국어 표준점수 테이블'!$H$10+U$5*'국어 표준점수 테이블'!$H$11+'국어 표준점수 테이블'!$H$13,0))</f>
        <v/>
      </c>
      <c r="V12" s="152" t="str">
        <f>IF(OR($B12-V$5&gt;76, $B12-V$5=75, $B12-V$5=1, $B12-V$5&lt;0),"",ROUND(($B12-V$5)*'국어 표준점수 테이블'!$H$10+V$5*'국어 표준점수 테이블'!$H$11+'국어 표준점수 테이블'!$H$13,0))</f>
        <v/>
      </c>
      <c r="W12" s="152" t="str">
        <f>IF(OR($B12-W$5&gt;76, $B12-W$5=75, $B12-W$5=1, $B12-W$5&lt;0),"",ROUND(($B12-W$5)*'국어 표준점수 테이블'!$H$10+W$5*'국어 표준점수 테이블'!$H$11+'국어 표준점수 테이블'!$H$13,0))</f>
        <v/>
      </c>
      <c r="X12" s="152" t="str">
        <f>IF(OR($B12-X$5&gt;76, $B12-X$5=75, $B12-X$5=1, $B12-X$5&lt;0),"",ROUND(($B12-X$5)*'국어 표준점수 테이블'!$H$10+X$5*'국어 표준점수 테이블'!$H$11+'국어 표준점수 테이블'!$H$13,0))</f>
        <v/>
      </c>
      <c r="Y12" s="153" t="str">
        <f>IF(OR($B12-Y$5&gt;76, $B12-Y$5=75, $B12-Y$5=1, $B12-Y$5&lt;0),"",ROUND(($B12-Y$5)*'국어 표준점수 테이블'!$H$10+Y$5*'국어 표준점수 테이블'!$H$11+'국어 표준점수 테이블'!$H$13,0))</f>
        <v/>
      </c>
      <c r="Z12" s="14"/>
      <c r="AA12" s="17"/>
      <c r="AB12" s="178"/>
    </row>
    <row r="13" spans="1:28">
      <c r="A13" s="16"/>
      <c r="B13" s="85">
        <v>93</v>
      </c>
      <c r="C13" s="152">
        <f>IF(OR($B13-C$5&gt;76, $B13-C$5=75, $B13-C$5=1, $B13-C$5&lt;0),"",ROUND(($B13-C$5)*'국어 표준점수 테이블'!$H$10+C$5*'국어 표준점수 테이블'!$H$11+'국어 표준점수 테이블'!$H$13,0))</f>
        <v>139</v>
      </c>
      <c r="D13" s="152">
        <f>IF(OR($B13-D$5&gt;76, $B13-D$5=75, $B13-D$5=1, $B13-D$5&lt;0),"",ROUND(($B13-D$5)*'국어 표준점수 테이블'!$H$10+D$5*'국어 표준점수 테이블'!$H$11+'국어 표준점수 테이블'!$H$13,0))</f>
        <v>140</v>
      </c>
      <c r="E13" s="152">
        <f>IF(OR($B13-E$5&gt;76, $B13-E$5=75, $B13-E$5=1, $B13-E$5&lt;0),"",ROUND(($B13-E$5)*'국어 표준점수 테이블'!$H$10+E$5*'국어 표준점수 테이블'!$H$11+'국어 표준점수 테이블'!$H$13,0))</f>
        <v>140</v>
      </c>
      <c r="F13" s="152">
        <f>IF(OR($B13-F$5&gt;76, $B13-F$5=75, $B13-F$5=1, $B13-F$5&lt;0),"",ROUND(($B13-F$5)*'국어 표준점수 테이블'!$H$10+F$5*'국어 표준점수 테이블'!$H$11+'국어 표준점수 테이블'!$H$13,0))</f>
        <v>140</v>
      </c>
      <c r="G13" s="152">
        <f>IF(OR($B13-G$5&gt;76, $B13-G$5=75, $B13-G$5=1, $B13-G$5&lt;0),"",ROUND(($B13-G$5)*'국어 표준점수 테이블'!$H$10+G$5*'국어 표준점수 테이블'!$H$11+'국어 표준점수 테이블'!$H$13,0))</f>
        <v>140</v>
      </c>
      <c r="H13" s="152" t="str">
        <f>IF(OR($B13-H$5&gt;76, $B13-H$5=75, $B13-H$5=1, $B13-H$5&lt;0),"",ROUND(($B13-H$5)*'국어 표준점수 테이블'!$H$10+H$5*'국어 표준점수 테이블'!$H$11+'국어 표준점수 테이블'!$H$13,0))</f>
        <v/>
      </c>
      <c r="I13" s="152">
        <f>IF(OR($B13-I$5&gt;76, $B13-I$5=75, $B13-I$5=1, $B13-I$5&lt;0),"",ROUND(($B13-I$5)*'국어 표준점수 테이블'!$H$10+I$5*'국어 표준점수 테이블'!$H$11+'국어 표준점수 테이블'!$H$13,0))</f>
        <v>141</v>
      </c>
      <c r="J13" s="152" t="str">
        <f>IF(OR($B13-J$5&gt;76, $B13-J$5=75, $B13-J$5=1, $B13-J$5&lt;0),"",ROUND(($B13-J$5)*'국어 표준점수 테이블'!$H$10+J$5*'국어 표준점수 테이블'!$H$11+'국어 표준점수 테이블'!$H$13,0))</f>
        <v/>
      </c>
      <c r="K13" s="152" t="str">
        <f>IF(OR($B13-K$5&gt;76, $B13-K$5=75, $B13-K$5=1, $B13-K$5&lt;0),"",ROUND(($B13-K$5)*'국어 표준점수 테이블'!$H$10+K$5*'국어 표준점수 테이블'!$H$11+'국어 표준점수 테이블'!$H$13,0))</f>
        <v/>
      </c>
      <c r="L13" s="152" t="str">
        <f>IF(OR($B13-L$5&gt;76, $B13-L$5=75, $B13-L$5=1, $B13-L$5&lt;0),"",ROUND(($B13-L$5)*'국어 표준점수 테이블'!$H$10+L$5*'국어 표준점수 테이블'!$H$11+'국어 표준점수 테이블'!$H$13,0))</f>
        <v/>
      </c>
      <c r="M13" s="152" t="str">
        <f>IF(OR($B13-M$5&gt;76, $B13-M$5=75, $B13-M$5=1, $B13-M$5&lt;0),"",ROUND(($B13-M$5)*'국어 표준점수 테이블'!$H$10+M$5*'국어 표준점수 테이블'!$H$11+'국어 표준점수 테이블'!$H$13,0))</f>
        <v/>
      </c>
      <c r="N13" s="152" t="str">
        <f>IF(OR($B13-N$5&gt;76, $B13-N$5=75, $B13-N$5=1, $B13-N$5&lt;0),"",ROUND(($B13-N$5)*'국어 표준점수 테이블'!$H$10+N$5*'국어 표준점수 테이블'!$H$11+'국어 표준점수 테이블'!$H$13,0))</f>
        <v/>
      </c>
      <c r="O13" s="152" t="str">
        <f>IF(OR($B13-O$5&gt;76, $B13-O$5=75, $B13-O$5=1, $B13-O$5&lt;0),"",ROUND(($B13-O$5)*'국어 표준점수 테이블'!$H$10+O$5*'국어 표준점수 테이블'!$H$11+'국어 표준점수 테이블'!$H$13,0))</f>
        <v/>
      </c>
      <c r="P13" s="152" t="str">
        <f>IF(OR($B13-P$5&gt;76, $B13-P$5=75, $B13-P$5=1, $B13-P$5&lt;0),"",ROUND(($B13-P$5)*'국어 표준점수 테이블'!$H$10+P$5*'국어 표준점수 테이블'!$H$11+'국어 표준점수 테이블'!$H$13,0))</f>
        <v/>
      </c>
      <c r="Q13" s="152" t="str">
        <f>IF(OR($B13-Q$5&gt;76, $B13-Q$5=75, $B13-Q$5=1, $B13-Q$5&lt;0),"",ROUND(($B13-Q$5)*'국어 표준점수 테이블'!$H$10+Q$5*'국어 표준점수 테이블'!$H$11+'국어 표준점수 테이블'!$H$13,0))</f>
        <v/>
      </c>
      <c r="R13" s="152" t="str">
        <f>IF(OR($B13-R$5&gt;76, $B13-R$5=75, $B13-R$5=1, $B13-R$5&lt;0),"",ROUND(($B13-R$5)*'국어 표준점수 테이블'!$H$10+R$5*'국어 표준점수 테이블'!$H$11+'국어 표준점수 테이블'!$H$13,0))</f>
        <v/>
      </c>
      <c r="S13" s="152" t="str">
        <f>IF(OR($B13-S$5&gt;76, $B13-S$5=75, $B13-S$5=1, $B13-S$5&lt;0),"",ROUND(($B13-S$5)*'국어 표준점수 테이블'!$H$10+S$5*'국어 표준점수 테이블'!$H$11+'국어 표준점수 테이블'!$H$13,0))</f>
        <v/>
      </c>
      <c r="T13" s="152" t="str">
        <f>IF(OR($B13-T$5&gt;76, $B13-T$5=75, $B13-T$5=1, $B13-T$5&lt;0),"",ROUND(($B13-T$5)*'국어 표준점수 테이블'!$H$10+T$5*'국어 표준점수 테이블'!$H$11+'국어 표준점수 테이블'!$H$13,0))</f>
        <v/>
      </c>
      <c r="U13" s="152" t="str">
        <f>IF(OR($B13-U$5&gt;76, $B13-U$5=75, $B13-U$5=1, $B13-U$5&lt;0),"",ROUND(($B13-U$5)*'국어 표준점수 테이블'!$H$10+U$5*'국어 표준점수 테이블'!$H$11+'국어 표준점수 테이블'!$H$13,0))</f>
        <v/>
      </c>
      <c r="V13" s="152" t="str">
        <f>IF(OR($B13-V$5&gt;76, $B13-V$5=75, $B13-V$5=1, $B13-V$5&lt;0),"",ROUND(($B13-V$5)*'국어 표준점수 테이블'!$H$10+V$5*'국어 표준점수 테이블'!$H$11+'국어 표준점수 테이블'!$H$13,0))</f>
        <v/>
      </c>
      <c r="W13" s="152" t="str">
        <f>IF(OR($B13-W$5&gt;76, $B13-W$5=75, $B13-W$5=1, $B13-W$5&lt;0),"",ROUND(($B13-W$5)*'국어 표준점수 테이블'!$H$10+W$5*'국어 표준점수 테이블'!$H$11+'국어 표준점수 테이블'!$H$13,0))</f>
        <v/>
      </c>
      <c r="X13" s="152" t="str">
        <f>IF(OR($B13-X$5&gt;76, $B13-X$5=75, $B13-X$5=1, $B13-X$5&lt;0),"",ROUND(($B13-X$5)*'국어 표준점수 테이블'!$H$10+X$5*'국어 표준점수 테이블'!$H$11+'국어 표준점수 테이블'!$H$13,0))</f>
        <v/>
      </c>
      <c r="Y13" s="153" t="str">
        <f>IF(OR($B13-Y$5&gt;76, $B13-Y$5=75, $B13-Y$5=1, $B13-Y$5&lt;0),"",ROUND(($B13-Y$5)*'국어 표준점수 테이블'!$H$10+Y$5*'국어 표준점수 테이블'!$H$11+'국어 표준점수 테이블'!$H$13,0))</f>
        <v/>
      </c>
      <c r="Z13" s="14"/>
      <c r="AA13" s="17"/>
      <c r="AB13" s="178"/>
    </row>
    <row r="14" spans="1:28">
      <c r="A14" s="16"/>
      <c r="B14" s="86">
        <v>92</v>
      </c>
      <c r="C14" s="154">
        <f>IF(OR($B14-C$5&gt;76, $B14-C$5=75, $B14-C$5=1, $B14-C$5&lt;0),"",ROUND(($B14-C$5)*'국어 표준점수 테이블'!$H$10+C$5*'국어 표준점수 테이블'!$H$11+'국어 표준점수 테이블'!$H$13,0))</f>
        <v>138</v>
      </c>
      <c r="D14" s="154">
        <f>IF(OR($B14-D$5&gt;76, $B14-D$5=75, $B14-D$5=1, $B14-D$5&lt;0),"",ROUND(($B14-D$5)*'국어 표준점수 테이블'!$H$10+D$5*'국어 표준점수 테이블'!$H$11+'국어 표준점수 테이블'!$H$13,0))</f>
        <v>138</v>
      </c>
      <c r="E14" s="154">
        <f>IF(OR($B14-E$5&gt;76, $B14-E$5=75, $B14-E$5=1, $B14-E$5&lt;0),"",ROUND(($B14-E$5)*'국어 표준점수 테이블'!$H$10+E$5*'국어 표준점수 테이블'!$H$11+'국어 표준점수 테이블'!$H$13,0))</f>
        <v>139</v>
      </c>
      <c r="F14" s="154">
        <f>IF(OR($B14-F$5&gt;76, $B14-F$5=75, $B14-F$5=1, $B14-F$5&lt;0),"",ROUND(($B14-F$5)*'국어 표준점수 테이블'!$H$10+F$5*'국어 표준점수 테이블'!$H$11+'국어 표준점수 테이블'!$H$13,0))</f>
        <v>139</v>
      </c>
      <c r="G14" s="154">
        <f>IF(OR($B14-G$5&gt;76, $B14-G$5=75, $B14-G$5=1, $B14-G$5&lt;0),"",ROUND(($B14-G$5)*'국어 표준점수 테이블'!$H$10+G$5*'국어 표준점수 테이블'!$H$11+'국어 표준점수 테이블'!$H$13,0))</f>
        <v>139</v>
      </c>
      <c r="H14" s="154">
        <f>IF(OR($B14-H$5&gt;76, $B14-H$5=75, $B14-H$5=1, $B14-H$5&lt;0),"",ROUND(($B14-H$5)*'국어 표준점수 테이블'!$H$10+H$5*'국어 표준점수 테이블'!$H$11+'국어 표준점수 테이블'!$H$13,0))</f>
        <v>139</v>
      </c>
      <c r="I14" s="154" t="str">
        <f>IF(OR($B14-I$5&gt;76, $B14-I$5=75, $B14-I$5=1, $B14-I$5&lt;0),"",ROUND(($B14-I$5)*'국어 표준점수 테이블'!$H$10+I$5*'국어 표준점수 테이블'!$H$11+'국어 표준점수 테이블'!$H$13,0))</f>
        <v/>
      </c>
      <c r="J14" s="154">
        <f>IF(OR($B14-J$5&gt;76, $B14-J$5=75, $B14-J$5=1, $B14-J$5&lt;0),"",ROUND(($B14-J$5)*'국어 표준점수 테이블'!$H$10+J$5*'국어 표준점수 테이블'!$H$11+'국어 표준점수 테이블'!$H$13,0))</f>
        <v>140</v>
      </c>
      <c r="K14" s="154" t="str">
        <f>IF(OR($B14-K$5&gt;76, $B14-K$5=75, $B14-K$5=1, $B14-K$5&lt;0),"",ROUND(($B14-K$5)*'국어 표준점수 테이블'!$H$10+K$5*'국어 표준점수 테이블'!$H$11+'국어 표준점수 테이블'!$H$13,0))</f>
        <v/>
      </c>
      <c r="L14" s="154" t="str">
        <f>IF(OR($B14-L$5&gt;76, $B14-L$5=75, $B14-L$5=1, $B14-L$5&lt;0),"",ROUND(($B14-L$5)*'국어 표준점수 테이블'!$H$10+L$5*'국어 표준점수 테이블'!$H$11+'국어 표준점수 테이블'!$H$13,0))</f>
        <v/>
      </c>
      <c r="M14" s="154" t="str">
        <f>IF(OR($B14-M$5&gt;76, $B14-M$5=75, $B14-M$5=1, $B14-M$5&lt;0),"",ROUND(($B14-M$5)*'국어 표준점수 테이블'!$H$10+M$5*'국어 표준점수 테이블'!$H$11+'국어 표준점수 테이블'!$H$13,0))</f>
        <v/>
      </c>
      <c r="N14" s="154" t="str">
        <f>IF(OR($B14-N$5&gt;76, $B14-N$5=75, $B14-N$5=1, $B14-N$5&lt;0),"",ROUND(($B14-N$5)*'국어 표준점수 테이블'!$H$10+N$5*'국어 표준점수 테이블'!$H$11+'국어 표준점수 테이블'!$H$13,0))</f>
        <v/>
      </c>
      <c r="O14" s="154" t="str">
        <f>IF(OR($B14-O$5&gt;76, $B14-O$5=75, $B14-O$5=1, $B14-O$5&lt;0),"",ROUND(($B14-O$5)*'국어 표준점수 테이블'!$H$10+O$5*'국어 표준점수 테이블'!$H$11+'국어 표준점수 테이블'!$H$13,0))</f>
        <v/>
      </c>
      <c r="P14" s="154" t="str">
        <f>IF(OR($B14-P$5&gt;76, $B14-P$5=75, $B14-P$5=1, $B14-P$5&lt;0),"",ROUND(($B14-P$5)*'국어 표준점수 테이블'!$H$10+P$5*'국어 표준점수 테이블'!$H$11+'국어 표준점수 테이블'!$H$13,0))</f>
        <v/>
      </c>
      <c r="Q14" s="154" t="str">
        <f>IF(OR($B14-Q$5&gt;76, $B14-Q$5=75, $B14-Q$5=1, $B14-Q$5&lt;0),"",ROUND(($B14-Q$5)*'국어 표준점수 테이블'!$H$10+Q$5*'국어 표준점수 테이블'!$H$11+'국어 표준점수 테이블'!$H$13,0))</f>
        <v/>
      </c>
      <c r="R14" s="154" t="str">
        <f>IF(OR($B14-R$5&gt;76, $B14-R$5=75, $B14-R$5=1, $B14-R$5&lt;0),"",ROUND(($B14-R$5)*'국어 표준점수 테이블'!$H$10+R$5*'국어 표준점수 테이블'!$H$11+'국어 표준점수 테이블'!$H$13,0))</f>
        <v/>
      </c>
      <c r="S14" s="154" t="str">
        <f>IF(OR($B14-S$5&gt;76, $B14-S$5=75, $B14-S$5=1, $B14-S$5&lt;0),"",ROUND(($B14-S$5)*'국어 표준점수 테이블'!$H$10+S$5*'국어 표준점수 테이블'!$H$11+'국어 표준점수 테이블'!$H$13,0))</f>
        <v/>
      </c>
      <c r="T14" s="154" t="str">
        <f>IF(OR($B14-T$5&gt;76, $B14-T$5=75, $B14-T$5=1, $B14-T$5&lt;0),"",ROUND(($B14-T$5)*'국어 표준점수 테이블'!$H$10+T$5*'국어 표준점수 테이블'!$H$11+'국어 표준점수 테이블'!$H$13,0))</f>
        <v/>
      </c>
      <c r="U14" s="154" t="str">
        <f>IF(OR($B14-U$5&gt;76, $B14-U$5=75, $B14-U$5=1, $B14-U$5&lt;0),"",ROUND(($B14-U$5)*'국어 표준점수 테이블'!$H$10+U$5*'국어 표준점수 테이블'!$H$11+'국어 표준점수 테이블'!$H$13,0))</f>
        <v/>
      </c>
      <c r="V14" s="154" t="str">
        <f>IF(OR($B14-V$5&gt;76, $B14-V$5=75, $B14-V$5=1, $B14-V$5&lt;0),"",ROUND(($B14-V$5)*'국어 표준점수 테이블'!$H$10+V$5*'국어 표준점수 테이블'!$H$11+'국어 표준점수 테이블'!$H$13,0))</f>
        <v/>
      </c>
      <c r="W14" s="154" t="str">
        <f>IF(OR($B14-W$5&gt;76, $B14-W$5=75, $B14-W$5=1, $B14-W$5&lt;0),"",ROUND(($B14-W$5)*'국어 표준점수 테이블'!$H$10+W$5*'국어 표준점수 테이블'!$H$11+'국어 표준점수 테이블'!$H$13,0))</f>
        <v/>
      </c>
      <c r="X14" s="154" t="str">
        <f>IF(OR($B14-X$5&gt;76, $B14-X$5=75, $B14-X$5=1, $B14-X$5&lt;0),"",ROUND(($B14-X$5)*'국어 표준점수 테이블'!$H$10+X$5*'국어 표준점수 테이블'!$H$11+'국어 표준점수 테이블'!$H$13,0))</f>
        <v/>
      </c>
      <c r="Y14" s="155" t="str">
        <f>IF(OR($B14-Y$5&gt;76, $B14-Y$5=75, $B14-Y$5=1, $B14-Y$5&lt;0),"",ROUND(($B14-Y$5)*'국어 표준점수 테이블'!$H$10+Y$5*'국어 표준점수 테이블'!$H$11+'국어 표준점수 테이블'!$H$13,0))</f>
        <v/>
      </c>
      <c r="Z14" s="14"/>
      <c r="AA14" s="17"/>
      <c r="AB14" s="2"/>
    </row>
    <row r="15" spans="1:28">
      <c r="A15" s="16"/>
      <c r="B15" s="86">
        <v>91</v>
      </c>
      <c r="C15" s="154">
        <f>IF(OR($B15-C$5&gt;76, $B15-C$5=75, $B15-C$5=1, $B15-C$5&lt;0),"",ROUND(($B15-C$5)*'국어 표준점수 테이블'!$H$10+C$5*'국어 표준점수 테이블'!$H$11+'국어 표준점수 테이블'!$H$13,0))</f>
        <v>137</v>
      </c>
      <c r="D15" s="154">
        <f>IF(OR($B15-D$5&gt;76, $B15-D$5=75, $B15-D$5=1, $B15-D$5&lt;0),"",ROUND(($B15-D$5)*'국어 표준점수 테이블'!$H$10+D$5*'국어 표준점수 테이블'!$H$11+'국어 표준점수 테이블'!$H$13,0))</f>
        <v>137</v>
      </c>
      <c r="E15" s="154">
        <f>IF(OR($B15-E$5&gt;76, $B15-E$5=75, $B15-E$5=1, $B15-E$5&lt;0),"",ROUND(($B15-E$5)*'국어 표준점수 테이블'!$H$10+E$5*'국어 표준점수 테이블'!$H$11+'국어 표준점수 테이블'!$H$13,0))</f>
        <v>137</v>
      </c>
      <c r="F15" s="154">
        <f>IF(OR($B15-F$5&gt;76, $B15-F$5=75, $B15-F$5=1, $B15-F$5&lt;0),"",ROUND(($B15-F$5)*'국어 표준점수 테이블'!$H$10+F$5*'국어 표준점수 테이블'!$H$11+'국어 표준점수 테이블'!$H$13,0))</f>
        <v>138</v>
      </c>
      <c r="G15" s="154">
        <f>IF(OR($B15-G$5&gt;76, $B15-G$5=75, $B15-G$5=1, $B15-G$5&lt;0),"",ROUND(($B15-G$5)*'국어 표준점수 테이블'!$H$10+G$5*'국어 표준점수 테이블'!$H$11+'국어 표준점수 테이블'!$H$13,0))</f>
        <v>138</v>
      </c>
      <c r="H15" s="154">
        <f>IF(OR($B15-H$5&gt;76, $B15-H$5=75, $B15-H$5=1, $B15-H$5&lt;0),"",ROUND(($B15-H$5)*'국어 표준점수 테이블'!$H$10+H$5*'국어 표준점수 테이블'!$H$11+'국어 표준점수 테이블'!$H$13,0))</f>
        <v>138</v>
      </c>
      <c r="I15" s="154">
        <f>IF(OR($B15-I$5&gt;76, $B15-I$5=75, $B15-I$5=1, $B15-I$5&lt;0),"",ROUND(($B15-I$5)*'국어 표준점수 테이블'!$H$10+I$5*'국어 표준점수 테이블'!$H$11+'국어 표준점수 테이블'!$H$13,0))</f>
        <v>138</v>
      </c>
      <c r="J15" s="154" t="str">
        <f>IF(OR($B15-J$5&gt;76, $B15-J$5=75, $B15-J$5=1, $B15-J$5&lt;0),"",ROUND(($B15-J$5)*'국어 표준점수 테이블'!$H$10+J$5*'국어 표준점수 테이블'!$H$11+'국어 표준점수 테이블'!$H$13,0))</f>
        <v/>
      </c>
      <c r="K15" s="154">
        <f>IF(OR($B15-K$5&gt;76, $B15-K$5=75, $B15-K$5=1, $B15-K$5&lt;0),"",ROUND(($B15-K$5)*'국어 표준점수 테이블'!$H$10+K$5*'국어 표준점수 테이블'!$H$11+'국어 표준점수 테이블'!$H$13,0))</f>
        <v>139</v>
      </c>
      <c r="L15" s="154" t="str">
        <f>IF(OR($B15-L$5&gt;76, $B15-L$5=75, $B15-L$5=1, $B15-L$5&lt;0),"",ROUND(($B15-L$5)*'국어 표준점수 테이블'!$H$10+L$5*'국어 표준점수 테이블'!$H$11+'국어 표준점수 테이블'!$H$13,0))</f>
        <v/>
      </c>
      <c r="M15" s="154" t="str">
        <f>IF(OR($B15-M$5&gt;76, $B15-M$5=75, $B15-M$5=1, $B15-M$5&lt;0),"",ROUND(($B15-M$5)*'국어 표준점수 테이블'!$H$10+M$5*'국어 표준점수 테이블'!$H$11+'국어 표준점수 테이블'!$H$13,0))</f>
        <v/>
      </c>
      <c r="N15" s="154" t="str">
        <f>IF(OR($B15-N$5&gt;76, $B15-N$5=75, $B15-N$5=1, $B15-N$5&lt;0),"",ROUND(($B15-N$5)*'국어 표준점수 테이블'!$H$10+N$5*'국어 표준점수 테이블'!$H$11+'국어 표준점수 테이블'!$H$13,0))</f>
        <v/>
      </c>
      <c r="O15" s="154" t="str">
        <f>IF(OR($B15-O$5&gt;76, $B15-O$5=75, $B15-O$5=1, $B15-O$5&lt;0),"",ROUND(($B15-O$5)*'국어 표준점수 테이블'!$H$10+O$5*'국어 표준점수 테이블'!$H$11+'국어 표준점수 테이블'!$H$13,0))</f>
        <v/>
      </c>
      <c r="P15" s="154" t="str">
        <f>IF(OR($B15-P$5&gt;76, $B15-P$5=75, $B15-P$5=1, $B15-P$5&lt;0),"",ROUND(($B15-P$5)*'국어 표준점수 테이블'!$H$10+P$5*'국어 표준점수 테이블'!$H$11+'국어 표준점수 테이블'!$H$13,0))</f>
        <v/>
      </c>
      <c r="Q15" s="154" t="str">
        <f>IF(OR($B15-Q$5&gt;76, $B15-Q$5=75, $B15-Q$5=1, $B15-Q$5&lt;0),"",ROUND(($B15-Q$5)*'국어 표준점수 테이블'!$H$10+Q$5*'국어 표준점수 테이블'!$H$11+'국어 표준점수 테이블'!$H$13,0))</f>
        <v/>
      </c>
      <c r="R15" s="154" t="str">
        <f>IF(OR($B15-R$5&gt;76, $B15-R$5=75, $B15-R$5=1, $B15-R$5&lt;0),"",ROUND(($B15-R$5)*'국어 표준점수 테이블'!$H$10+R$5*'국어 표준점수 테이블'!$H$11+'국어 표준점수 테이블'!$H$13,0))</f>
        <v/>
      </c>
      <c r="S15" s="154" t="str">
        <f>IF(OR($B15-S$5&gt;76, $B15-S$5=75, $B15-S$5=1, $B15-S$5&lt;0),"",ROUND(($B15-S$5)*'국어 표준점수 테이블'!$H$10+S$5*'국어 표준점수 테이블'!$H$11+'국어 표준점수 테이블'!$H$13,0))</f>
        <v/>
      </c>
      <c r="T15" s="154" t="str">
        <f>IF(OR($B15-T$5&gt;76, $B15-T$5=75, $B15-T$5=1, $B15-T$5&lt;0),"",ROUND(($B15-T$5)*'국어 표준점수 테이블'!$H$10+T$5*'국어 표준점수 테이블'!$H$11+'국어 표준점수 테이블'!$H$13,0))</f>
        <v/>
      </c>
      <c r="U15" s="154" t="str">
        <f>IF(OR($B15-U$5&gt;76, $B15-U$5=75, $B15-U$5=1, $B15-U$5&lt;0),"",ROUND(($B15-U$5)*'국어 표준점수 테이블'!$H$10+U$5*'국어 표준점수 테이블'!$H$11+'국어 표준점수 테이블'!$H$13,0))</f>
        <v/>
      </c>
      <c r="V15" s="154" t="str">
        <f>IF(OR($B15-V$5&gt;76, $B15-V$5=75, $B15-V$5=1, $B15-V$5&lt;0),"",ROUND(($B15-V$5)*'국어 표준점수 테이블'!$H$10+V$5*'국어 표준점수 테이블'!$H$11+'국어 표준점수 테이블'!$H$13,0))</f>
        <v/>
      </c>
      <c r="W15" s="154" t="str">
        <f>IF(OR($B15-W$5&gt;76, $B15-W$5=75, $B15-W$5=1, $B15-W$5&lt;0),"",ROUND(($B15-W$5)*'국어 표준점수 테이블'!$H$10+W$5*'국어 표준점수 테이블'!$H$11+'국어 표준점수 테이블'!$H$13,0))</f>
        <v/>
      </c>
      <c r="X15" s="154" t="str">
        <f>IF(OR($B15-X$5&gt;76, $B15-X$5=75, $B15-X$5=1, $B15-X$5&lt;0),"",ROUND(($B15-X$5)*'국어 표준점수 테이블'!$H$10+X$5*'국어 표준점수 테이블'!$H$11+'국어 표준점수 테이블'!$H$13,0))</f>
        <v/>
      </c>
      <c r="Y15" s="155" t="str">
        <f>IF(OR($B15-Y$5&gt;76, $B15-Y$5=75, $B15-Y$5=1, $B15-Y$5&lt;0),"",ROUND(($B15-Y$5)*'국어 표준점수 테이블'!$H$10+Y$5*'국어 표준점수 테이블'!$H$11+'국어 표준점수 테이블'!$H$13,0))</f>
        <v/>
      </c>
      <c r="Z15" s="14"/>
      <c r="AA15" s="16"/>
    </row>
    <row r="16" spans="1:28">
      <c r="A16" s="16"/>
      <c r="B16" s="86">
        <v>90</v>
      </c>
      <c r="C16" s="154">
        <f>IF(OR($B16-C$5&gt;76, $B16-C$5=75, $B16-C$5=1, $B16-C$5&lt;0),"",ROUND(($B16-C$5)*'국어 표준점수 테이블'!$H$10+C$5*'국어 표준점수 테이블'!$H$11+'국어 표준점수 테이블'!$H$13,0))</f>
        <v>136</v>
      </c>
      <c r="D16" s="154">
        <f>IF(OR($B16-D$5&gt;76, $B16-D$5=75, $B16-D$5=1, $B16-D$5&lt;0),"",ROUND(($B16-D$5)*'국어 표준점수 테이블'!$H$10+D$5*'국어 표준점수 테이블'!$H$11+'국어 표준점수 테이블'!$H$13,0))</f>
        <v>136</v>
      </c>
      <c r="E16" s="154">
        <f>IF(OR($B16-E$5&gt;76, $B16-E$5=75, $B16-E$5=1, $B16-E$5&lt;0),"",ROUND(($B16-E$5)*'국어 표준점수 테이블'!$H$10+E$5*'국어 표준점수 테이블'!$H$11+'국어 표준점수 테이블'!$H$13,0))</f>
        <v>136</v>
      </c>
      <c r="F16" s="154">
        <f>IF(OR($B16-F$5&gt;76, $B16-F$5=75, $B16-F$5=1, $B16-F$5&lt;0),"",ROUND(($B16-F$5)*'국어 표준점수 테이블'!$H$10+F$5*'국어 표준점수 테이블'!$H$11+'국어 표준점수 테이블'!$H$13,0))</f>
        <v>137</v>
      </c>
      <c r="G16" s="154">
        <f>IF(OR($B16-G$5&gt;76, $B16-G$5=75, $B16-G$5=1, $B16-G$5&lt;0),"",ROUND(($B16-G$5)*'국어 표준점수 테이블'!$H$10+G$5*'국어 표준점수 테이블'!$H$11+'국어 표준점수 테이블'!$H$13,0))</f>
        <v>137</v>
      </c>
      <c r="H16" s="154">
        <f>IF(OR($B16-H$5&gt;76, $B16-H$5=75, $B16-H$5=1, $B16-H$5&lt;0),"",ROUND(($B16-H$5)*'국어 표준점수 테이블'!$H$10+H$5*'국어 표준점수 테이블'!$H$11+'국어 표준점수 테이블'!$H$13,0))</f>
        <v>137</v>
      </c>
      <c r="I16" s="154">
        <f>IF(OR($B16-I$5&gt;76, $B16-I$5=75, $B16-I$5=1, $B16-I$5&lt;0),"",ROUND(($B16-I$5)*'국어 표준점수 테이블'!$H$10+I$5*'국어 표준점수 테이블'!$H$11+'국어 표준점수 테이블'!$H$13,0))</f>
        <v>137</v>
      </c>
      <c r="J16" s="154">
        <f>IF(OR($B16-J$5&gt;76, $B16-J$5=75, $B16-J$5=1, $B16-J$5&lt;0),"",ROUND(($B16-J$5)*'국어 표준점수 테이블'!$H$10+J$5*'국어 표준점수 테이블'!$H$11+'국어 표준점수 테이블'!$H$13,0))</f>
        <v>138</v>
      </c>
      <c r="K16" s="154" t="str">
        <f>IF(OR($B16-K$5&gt;76, $B16-K$5=75, $B16-K$5=1, $B16-K$5&lt;0),"",ROUND(($B16-K$5)*'국어 표준점수 테이블'!$H$10+K$5*'국어 표준점수 테이블'!$H$11+'국어 표준점수 테이블'!$H$13,0))</f>
        <v/>
      </c>
      <c r="L16" s="154">
        <f>IF(OR($B16-L$5&gt;76, $B16-L$5=75, $B16-L$5=1, $B16-L$5&lt;0),"",ROUND(($B16-L$5)*'국어 표준점수 테이블'!$H$10+L$5*'국어 표준점수 테이블'!$H$11+'국어 표준점수 테이블'!$H$13,0))</f>
        <v>138</v>
      </c>
      <c r="M16" s="154" t="str">
        <f>IF(OR($B16-M$5&gt;76, $B16-M$5=75, $B16-M$5=1, $B16-M$5&lt;0),"",ROUND(($B16-M$5)*'국어 표준점수 테이블'!$H$10+M$5*'국어 표준점수 테이블'!$H$11+'국어 표준점수 테이블'!$H$13,0))</f>
        <v/>
      </c>
      <c r="N16" s="154" t="str">
        <f>IF(OR($B16-N$5&gt;76, $B16-N$5=75, $B16-N$5=1, $B16-N$5&lt;0),"",ROUND(($B16-N$5)*'국어 표준점수 테이블'!$H$10+N$5*'국어 표준점수 테이블'!$H$11+'국어 표준점수 테이블'!$H$13,0))</f>
        <v/>
      </c>
      <c r="O16" s="154" t="str">
        <f>IF(OR($B16-O$5&gt;76, $B16-O$5=75, $B16-O$5=1, $B16-O$5&lt;0),"",ROUND(($B16-O$5)*'국어 표준점수 테이블'!$H$10+O$5*'국어 표준점수 테이블'!$H$11+'국어 표준점수 테이블'!$H$13,0))</f>
        <v/>
      </c>
      <c r="P16" s="154" t="str">
        <f>IF(OR($B16-P$5&gt;76, $B16-P$5=75, $B16-P$5=1, $B16-P$5&lt;0),"",ROUND(($B16-P$5)*'국어 표준점수 테이블'!$H$10+P$5*'국어 표준점수 테이블'!$H$11+'국어 표준점수 테이블'!$H$13,0))</f>
        <v/>
      </c>
      <c r="Q16" s="154" t="str">
        <f>IF(OR($B16-Q$5&gt;76, $B16-Q$5=75, $B16-Q$5=1, $B16-Q$5&lt;0),"",ROUND(($B16-Q$5)*'국어 표준점수 테이블'!$H$10+Q$5*'국어 표준점수 테이블'!$H$11+'국어 표준점수 테이블'!$H$13,0))</f>
        <v/>
      </c>
      <c r="R16" s="154" t="str">
        <f>IF(OR($B16-R$5&gt;76, $B16-R$5=75, $B16-R$5=1, $B16-R$5&lt;0),"",ROUND(($B16-R$5)*'국어 표준점수 테이블'!$H$10+R$5*'국어 표준점수 테이블'!$H$11+'국어 표준점수 테이블'!$H$13,0))</f>
        <v/>
      </c>
      <c r="S16" s="154" t="str">
        <f>IF(OR($B16-S$5&gt;76, $B16-S$5=75, $B16-S$5=1, $B16-S$5&lt;0),"",ROUND(($B16-S$5)*'국어 표준점수 테이블'!$H$10+S$5*'국어 표준점수 테이블'!$H$11+'국어 표준점수 테이블'!$H$13,0))</f>
        <v/>
      </c>
      <c r="T16" s="154" t="str">
        <f>IF(OR($B16-T$5&gt;76, $B16-T$5=75, $B16-T$5=1, $B16-T$5&lt;0),"",ROUND(($B16-T$5)*'국어 표준점수 테이블'!$H$10+T$5*'국어 표준점수 테이블'!$H$11+'국어 표준점수 테이블'!$H$13,0))</f>
        <v/>
      </c>
      <c r="U16" s="154" t="str">
        <f>IF(OR($B16-U$5&gt;76, $B16-U$5=75, $B16-U$5=1, $B16-U$5&lt;0),"",ROUND(($B16-U$5)*'국어 표준점수 테이블'!$H$10+U$5*'국어 표준점수 테이블'!$H$11+'국어 표준점수 테이블'!$H$13,0))</f>
        <v/>
      </c>
      <c r="V16" s="154" t="str">
        <f>IF(OR($B16-V$5&gt;76, $B16-V$5=75, $B16-V$5=1, $B16-V$5&lt;0),"",ROUND(($B16-V$5)*'국어 표준점수 테이블'!$H$10+V$5*'국어 표준점수 테이블'!$H$11+'국어 표준점수 테이블'!$H$13,0))</f>
        <v/>
      </c>
      <c r="W16" s="154" t="str">
        <f>IF(OR($B16-W$5&gt;76, $B16-W$5=75, $B16-W$5=1, $B16-W$5&lt;0),"",ROUND(($B16-W$5)*'국어 표준점수 테이블'!$H$10+W$5*'국어 표준점수 테이블'!$H$11+'국어 표준점수 테이블'!$H$13,0))</f>
        <v/>
      </c>
      <c r="X16" s="154" t="str">
        <f>IF(OR($B16-X$5&gt;76, $B16-X$5=75, $B16-X$5=1, $B16-X$5&lt;0),"",ROUND(($B16-X$5)*'국어 표준점수 테이블'!$H$10+X$5*'국어 표준점수 테이블'!$H$11+'국어 표준점수 테이블'!$H$13,0))</f>
        <v/>
      </c>
      <c r="Y16" s="155" t="str">
        <f>IF(OR($B16-Y$5&gt;76, $B16-Y$5=75, $B16-Y$5=1, $B16-Y$5&lt;0),"",ROUND(($B16-Y$5)*'국어 표준점수 테이블'!$H$10+Y$5*'국어 표준점수 테이블'!$H$11+'국어 표준점수 테이블'!$H$13,0))</f>
        <v/>
      </c>
      <c r="Z16" s="14"/>
      <c r="AA16" s="16"/>
    </row>
    <row r="17" spans="1:27">
      <c r="A17" s="16"/>
      <c r="B17" s="86">
        <v>89</v>
      </c>
      <c r="C17" s="154">
        <f>IF(OR($B17-C$5&gt;76, $B17-C$5=75, $B17-C$5=1, $B17-C$5&lt;0),"",ROUND(($B17-C$5)*'국어 표준점수 테이블'!$H$10+C$5*'국어 표준점수 테이블'!$H$11+'국어 표준점수 테이블'!$H$13,0))</f>
        <v>134</v>
      </c>
      <c r="D17" s="154">
        <f>IF(OR($B17-D$5&gt;76, $B17-D$5=75, $B17-D$5=1, $B17-D$5&lt;0),"",ROUND(($B17-D$5)*'국어 표준점수 테이블'!$H$10+D$5*'국어 표준점수 테이블'!$H$11+'국어 표준점수 테이블'!$H$13,0))</f>
        <v>135</v>
      </c>
      <c r="E17" s="154">
        <f>IF(OR($B17-E$5&gt;76, $B17-E$5=75, $B17-E$5=1, $B17-E$5&lt;0),"",ROUND(($B17-E$5)*'국어 표준점수 테이블'!$H$10+E$5*'국어 표준점수 테이블'!$H$11+'국어 표준점수 테이블'!$H$13,0))</f>
        <v>135</v>
      </c>
      <c r="F17" s="154">
        <f>IF(OR($B17-F$5&gt;76, $B17-F$5=75, $B17-F$5=1, $B17-F$5&lt;0),"",ROUND(($B17-F$5)*'국어 표준점수 테이블'!$H$10+F$5*'국어 표준점수 테이블'!$H$11+'국어 표준점수 테이블'!$H$13,0))</f>
        <v>135</v>
      </c>
      <c r="G17" s="154">
        <f>IF(OR($B17-G$5&gt;76, $B17-G$5=75, $B17-G$5=1, $B17-G$5&lt;0),"",ROUND(($B17-G$5)*'국어 표준점수 테이블'!$H$10+G$5*'국어 표준점수 테이블'!$H$11+'국어 표준점수 테이블'!$H$13,0))</f>
        <v>136</v>
      </c>
      <c r="H17" s="154">
        <f>IF(OR($B17-H$5&gt;76, $B17-H$5=75, $B17-H$5=1, $B17-H$5&lt;0),"",ROUND(($B17-H$5)*'국어 표준점수 테이블'!$H$10+H$5*'국어 표준점수 테이블'!$H$11+'국어 표준점수 테이블'!$H$13,0))</f>
        <v>136</v>
      </c>
      <c r="I17" s="154">
        <f>IF(OR($B17-I$5&gt;76, $B17-I$5=75, $B17-I$5=1, $B17-I$5&lt;0),"",ROUND(($B17-I$5)*'국어 표준점수 테이블'!$H$10+I$5*'국어 표준점수 테이블'!$H$11+'국어 표준점수 테이블'!$H$13,0))</f>
        <v>136</v>
      </c>
      <c r="J17" s="154">
        <f>IF(OR($B17-J$5&gt;76, $B17-J$5=75, $B17-J$5=1, $B17-J$5&lt;0),"",ROUND(($B17-J$5)*'국어 표준점수 테이블'!$H$10+J$5*'국어 표준점수 테이블'!$H$11+'국어 표준점수 테이블'!$H$13,0))</f>
        <v>136</v>
      </c>
      <c r="K17" s="154">
        <f>IF(OR($B17-K$5&gt;76, $B17-K$5=75, $B17-K$5=1, $B17-K$5&lt;0),"",ROUND(($B17-K$5)*'국어 표준점수 테이블'!$H$10+K$5*'국어 표준점수 테이블'!$H$11+'국어 표준점수 테이블'!$H$13,0))</f>
        <v>137</v>
      </c>
      <c r="L17" s="154" t="str">
        <f>IF(OR($B17-L$5&gt;76, $B17-L$5=75, $B17-L$5=1, $B17-L$5&lt;0),"",ROUND(($B17-L$5)*'국어 표준점수 테이블'!$H$10+L$5*'국어 표준점수 테이블'!$H$11+'국어 표준점수 테이블'!$H$13,0))</f>
        <v/>
      </c>
      <c r="M17" s="154">
        <f>IF(OR($B17-M$5&gt;76, $B17-M$5=75, $B17-M$5=1, $B17-M$5&lt;0),"",ROUND(($B17-M$5)*'국어 표준점수 테이블'!$H$10+M$5*'국어 표준점수 테이블'!$H$11+'국어 표준점수 테이블'!$H$13,0))</f>
        <v>137</v>
      </c>
      <c r="N17" s="154" t="str">
        <f>IF(OR($B17-N$5&gt;76, $B17-N$5=75, $B17-N$5=1, $B17-N$5&lt;0),"",ROUND(($B17-N$5)*'국어 표준점수 테이블'!$H$10+N$5*'국어 표준점수 테이블'!$H$11+'국어 표준점수 테이블'!$H$13,0))</f>
        <v/>
      </c>
      <c r="O17" s="154" t="str">
        <f>IF(OR($B17-O$5&gt;76, $B17-O$5=75, $B17-O$5=1, $B17-O$5&lt;0),"",ROUND(($B17-O$5)*'국어 표준점수 테이블'!$H$10+O$5*'국어 표준점수 테이블'!$H$11+'국어 표준점수 테이블'!$H$13,0))</f>
        <v/>
      </c>
      <c r="P17" s="154" t="str">
        <f>IF(OR($B17-P$5&gt;76, $B17-P$5=75, $B17-P$5=1, $B17-P$5&lt;0),"",ROUND(($B17-P$5)*'국어 표준점수 테이블'!$H$10+P$5*'국어 표준점수 테이블'!$H$11+'국어 표준점수 테이블'!$H$13,0))</f>
        <v/>
      </c>
      <c r="Q17" s="154" t="str">
        <f>IF(OR($B17-Q$5&gt;76, $B17-Q$5=75, $B17-Q$5=1, $B17-Q$5&lt;0),"",ROUND(($B17-Q$5)*'국어 표준점수 테이블'!$H$10+Q$5*'국어 표준점수 테이블'!$H$11+'국어 표준점수 테이블'!$H$13,0))</f>
        <v/>
      </c>
      <c r="R17" s="154" t="str">
        <f>IF(OR($B17-R$5&gt;76, $B17-R$5=75, $B17-R$5=1, $B17-R$5&lt;0),"",ROUND(($B17-R$5)*'국어 표준점수 테이블'!$H$10+R$5*'국어 표준점수 테이블'!$H$11+'국어 표준점수 테이블'!$H$13,0))</f>
        <v/>
      </c>
      <c r="S17" s="154" t="str">
        <f>IF(OR($B17-S$5&gt;76, $B17-S$5=75, $B17-S$5=1, $B17-S$5&lt;0),"",ROUND(($B17-S$5)*'국어 표준점수 테이블'!$H$10+S$5*'국어 표준점수 테이블'!$H$11+'국어 표준점수 테이블'!$H$13,0))</f>
        <v/>
      </c>
      <c r="T17" s="154" t="str">
        <f>IF(OR($B17-T$5&gt;76, $B17-T$5=75, $B17-T$5=1, $B17-T$5&lt;0),"",ROUND(($B17-T$5)*'국어 표준점수 테이블'!$H$10+T$5*'국어 표준점수 테이블'!$H$11+'국어 표준점수 테이블'!$H$13,0))</f>
        <v/>
      </c>
      <c r="U17" s="154" t="str">
        <f>IF(OR($B17-U$5&gt;76, $B17-U$5=75, $B17-U$5=1, $B17-U$5&lt;0),"",ROUND(($B17-U$5)*'국어 표준점수 테이블'!$H$10+U$5*'국어 표준점수 테이블'!$H$11+'국어 표준점수 테이블'!$H$13,0))</f>
        <v/>
      </c>
      <c r="V17" s="154" t="str">
        <f>IF(OR($B17-V$5&gt;76, $B17-V$5=75, $B17-V$5=1, $B17-V$5&lt;0),"",ROUND(($B17-V$5)*'국어 표준점수 테이블'!$H$10+V$5*'국어 표준점수 테이블'!$H$11+'국어 표준점수 테이블'!$H$13,0))</f>
        <v/>
      </c>
      <c r="W17" s="154" t="str">
        <f>IF(OR($B17-W$5&gt;76, $B17-W$5=75, $B17-W$5=1, $B17-W$5&lt;0),"",ROUND(($B17-W$5)*'국어 표준점수 테이블'!$H$10+W$5*'국어 표준점수 테이블'!$H$11+'국어 표준점수 테이블'!$H$13,0))</f>
        <v/>
      </c>
      <c r="X17" s="154" t="str">
        <f>IF(OR($B17-X$5&gt;76, $B17-X$5=75, $B17-X$5=1, $B17-X$5&lt;0),"",ROUND(($B17-X$5)*'국어 표준점수 테이블'!$H$10+X$5*'국어 표준점수 테이블'!$H$11+'국어 표준점수 테이블'!$H$13,0))</f>
        <v/>
      </c>
      <c r="Y17" s="155" t="str">
        <f>IF(OR($B17-Y$5&gt;76, $B17-Y$5=75, $B17-Y$5=1, $B17-Y$5&lt;0),"",ROUND(($B17-Y$5)*'국어 표준점수 테이블'!$H$10+Y$5*'국어 표준점수 테이블'!$H$11+'국어 표준점수 테이블'!$H$13,0))</f>
        <v/>
      </c>
      <c r="Z17" s="14"/>
      <c r="AA17" s="16"/>
    </row>
    <row r="18" spans="1:27">
      <c r="A18" s="16"/>
      <c r="B18" s="87">
        <v>88</v>
      </c>
      <c r="C18" s="156">
        <f>IF(OR($B18-C$5&gt;76, $B18-C$5=75, $B18-C$5=1, $B18-C$5&lt;0),"",ROUND(($B18-C$5)*'국어 표준점수 테이블'!$H$10+C$5*'국어 표준점수 테이블'!$H$11+'국어 표준점수 테이블'!$H$13,0))</f>
        <v>133</v>
      </c>
      <c r="D18" s="156">
        <f>IF(OR($B18-D$5&gt;76, $B18-D$5=75, $B18-D$5=1, $B18-D$5&lt;0),"",ROUND(($B18-D$5)*'국어 표준점수 테이블'!$H$10+D$5*'국어 표준점수 테이블'!$H$11+'국어 표준점수 테이블'!$H$13,0))</f>
        <v>134</v>
      </c>
      <c r="E18" s="156">
        <f>IF(OR($B18-E$5&gt;76, $B18-E$5=75, $B18-E$5=1, $B18-E$5&lt;0),"",ROUND(($B18-E$5)*'국어 표준점수 테이블'!$H$10+E$5*'국어 표준점수 테이블'!$H$11+'국어 표준점수 테이블'!$H$13,0))</f>
        <v>134</v>
      </c>
      <c r="F18" s="156">
        <f>IF(OR($B18-F$5&gt;76, $B18-F$5=75, $B18-F$5=1, $B18-F$5&lt;0),"",ROUND(($B18-F$5)*'국어 표준점수 테이블'!$H$10+F$5*'국어 표준점수 테이블'!$H$11+'국어 표준점수 테이블'!$H$13,0))</f>
        <v>134</v>
      </c>
      <c r="G18" s="156">
        <f>IF(OR($B18-G$5&gt;76, $B18-G$5=75, $B18-G$5=1, $B18-G$5&lt;0),"",ROUND(($B18-G$5)*'국어 표준점수 테이블'!$H$10+G$5*'국어 표준점수 테이블'!$H$11+'국어 표준점수 테이블'!$H$13,0))</f>
        <v>135</v>
      </c>
      <c r="H18" s="156">
        <f>IF(OR($B18-H$5&gt;76, $B18-H$5=75, $B18-H$5=1, $B18-H$5&lt;0),"",ROUND(($B18-H$5)*'국어 표준점수 테이블'!$H$10+H$5*'국어 표준점수 테이블'!$H$11+'국어 표준점수 테이블'!$H$13,0))</f>
        <v>135</v>
      </c>
      <c r="I18" s="156">
        <f>IF(OR($B18-I$5&gt;76, $B18-I$5=75, $B18-I$5=1, $B18-I$5&lt;0),"",ROUND(($B18-I$5)*'국어 표준점수 테이블'!$H$10+I$5*'국어 표준점수 테이블'!$H$11+'국어 표준점수 테이블'!$H$13,0))</f>
        <v>135</v>
      </c>
      <c r="J18" s="156">
        <f>IF(OR($B18-J$5&gt;76, $B18-J$5=75, $B18-J$5=1, $B18-J$5&lt;0),"",ROUND(($B18-J$5)*'국어 표준점수 테이블'!$H$10+J$5*'국어 표준점수 테이블'!$H$11+'국어 표준점수 테이블'!$H$13,0))</f>
        <v>135</v>
      </c>
      <c r="K18" s="156">
        <f>IF(OR($B18-K$5&gt;76, $B18-K$5=75, $B18-K$5=1, $B18-K$5&lt;0),"",ROUND(($B18-K$5)*'국어 표준점수 테이블'!$H$10+K$5*'국어 표준점수 테이블'!$H$11+'국어 표준점수 테이블'!$H$13,0))</f>
        <v>135</v>
      </c>
      <c r="L18" s="156">
        <f>IF(OR($B18-L$5&gt;76, $B18-L$5=75, $B18-L$5=1, $B18-L$5&lt;0),"",ROUND(($B18-L$5)*'국어 표준점수 테이블'!$H$10+L$5*'국어 표준점수 테이블'!$H$11+'국어 표준점수 테이블'!$H$13,0))</f>
        <v>136</v>
      </c>
      <c r="M18" s="156" t="str">
        <f>IF(OR($B18-M$5&gt;76, $B18-M$5=75, $B18-M$5=1, $B18-M$5&lt;0),"",ROUND(($B18-M$5)*'국어 표준점수 테이블'!$H$10+M$5*'국어 표준점수 테이블'!$H$11+'국어 표준점수 테이블'!$H$13,0))</f>
        <v/>
      </c>
      <c r="N18" s="156">
        <f>IF(OR($B18-N$5&gt;76, $B18-N$5=75, $B18-N$5=1, $B18-N$5&lt;0),"",ROUND(($B18-N$5)*'국어 표준점수 테이블'!$H$10+N$5*'국어 표준점수 테이블'!$H$11+'국어 표준점수 테이블'!$H$13,0))</f>
        <v>136</v>
      </c>
      <c r="O18" s="156" t="str">
        <f>IF(OR($B18-O$5&gt;76, $B18-O$5=75, $B18-O$5=1, $B18-O$5&lt;0),"",ROUND(($B18-O$5)*'국어 표준점수 테이블'!$H$10+O$5*'국어 표준점수 테이블'!$H$11+'국어 표준점수 테이블'!$H$13,0))</f>
        <v/>
      </c>
      <c r="P18" s="156" t="str">
        <f>IF(OR($B18-P$5&gt;76, $B18-P$5=75, $B18-P$5=1, $B18-P$5&lt;0),"",ROUND(($B18-P$5)*'국어 표준점수 테이블'!$H$10+P$5*'국어 표준점수 테이블'!$H$11+'국어 표준점수 테이블'!$H$13,0))</f>
        <v/>
      </c>
      <c r="Q18" s="156" t="str">
        <f>IF(OR($B18-Q$5&gt;76, $B18-Q$5=75, $B18-Q$5=1, $B18-Q$5&lt;0),"",ROUND(($B18-Q$5)*'국어 표준점수 테이블'!$H$10+Q$5*'국어 표준점수 테이블'!$H$11+'국어 표준점수 테이블'!$H$13,0))</f>
        <v/>
      </c>
      <c r="R18" s="156" t="str">
        <f>IF(OR($B18-R$5&gt;76, $B18-R$5=75, $B18-R$5=1, $B18-R$5&lt;0),"",ROUND(($B18-R$5)*'국어 표준점수 테이블'!$H$10+R$5*'국어 표준점수 테이블'!$H$11+'국어 표준점수 테이블'!$H$13,0))</f>
        <v/>
      </c>
      <c r="S18" s="156" t="str">
        <f>IF(OR($B18-S$5&gt;76, $B18-S$5=75, $B18-S$5=1, $B18-S$5&lt;0),"",ROUND(($B18-S$5)*'국어 표준점수 테이블'!$H$10+S$5*'국어 표준점수 테이블'!$H$11+'국어 표준점수 테이블'!$H$13,0))</f>
        <v/>
      </c>
      <c r="T18" s="156" t="str">
        <f>IF(OR($B18-T$5&gt;76, $B18-T$5=75, $B18-T$5=1, $B18-T$5&lt;0),"",ROUND(($B18-T$5)*'국어 표준점수 테이블'!$H$10+T$5*'국어 표준점수 테이블'!$H$11+'국어 표준점수 테이블'!$H$13,0))</f>
        <v/>
      </c>
      <c r="U18" s="156" t="str">
        <f>IF(OR($B18-U$5&gt;76, $B18-U$5=75, $B18-U$5=1, $B18-U$5&lt;0),"",ROUND(($B18-U$5)*'국어 표준점수 테이블'!$H$10+U$5*'국어 표준점수 테이블'!$H$11+'국어 표준점수 테이블'!$H$13,0))</f>
        <v/>
      </c>
      <c r="V18" s="156" t="str">
        <f>IF(OR($B18-V$5&gt;76, $B18-V$5=75, $B18-V$5=1, $B18-V$5&lt;0),"",ROUND(($B18-V$5)*'국어 표준점수 테이블'!$H$10+V$5*'국어 표준점수 테이블'!$H$11+'국어 표준점수 테이블'!$H$13,0))</f>
        <v/>
      </c>
      <c r="W18" s="156" t="str">
        <f>IF(OR($B18-W$5&gt;76, $B18-W$5=75, $B18-W$5=1, $B18-W$5&lt;0),"",ROUND(($B18-W$5)*'국어 표준점수 테이블'!$H$10+W$5*'국어 표준점수 테이블'!$H$11+'국어 표준점수 테이블'!$H$13,0))</f>
        <v/>
      </c>
      <c r="X18" s="156" t="str">
        <f>IF(OR($B18-X$5&gt;76, $B18-X$5=75, $B18-X$5=1, $B18-X$5&lt;0),"",ROUND(($B18-X$5)*'국어 표준점수 테이블'!$H$10+X$5*'국어 표준점수 테이블'!$H$11+'국어 표준점수 테이블'!$H$13,0))</f>
        <v/>
      </c>
      <c r="Y18" s="157" t="str">
        <f>IF(OR($B18-Y$5&gt;76, $B18-Y$5=75, $B18-Y$5=1, $B18-Y$5&lt;0),"",ROUND(($B18-Y$5)*'국어 표준점수 테이블'!$H$10+Y$5*'국어 표준점수 테이블'!$H$11+'국어 표준점수 테이블'!$H$13,0))</f>
        <v/>
      </c>
      <c r="Z18" s="14"/>
      <c r="AA18" s="16"/>
    </row>
    <row r="19" spans="1:27">
      <c r="A19" s="16"/>
      <c r="B19" s="87">
        <v>87</v>
      </c>
      <c r="C19" s="156">
        <f>IF(OR($B19-C$5&gt;76, $B19-C$5=75, $B19-C$5=1, $B19-C$5&lt;0),"",ROUND(($B19-C$5)*'국어 표준점수 테이블'!$H$10+C$5*'국어 표준점수 테이블'!$H$11+'국어 표준점수 테이블'!$H$13,0))</f>
        <v>132</v>
      </c>
      <c r="D19" s="156">
        <f>IF(OR($B19-D$5&gt;76, $B19-D$5=75, $B19-D$5=1, $B19-D$5&lt;0),"",ROUND(($B19-D$5)*'국어 표준점수 테이블'!$H$10+D$5*'국어 표준점수 테이블'!$H$11+'국어 표준점수 테이블'!$H$13,0))</f>
        <v>133</v>
      </c>
      <c r="E19" s="156">
        <f>IF(OR($B19-E$5&gt;76, $B19-E$5=75, $B19-E$5=1, $B19-E$5&lt;0),"",ROUND(($B19-E$5)*'국어 표준점수 테이블'!$H$10+E$5*'국어 표준점수 테이블'!$H$11+'국어 표준점수 테이블'!$H$13,0))</f>
        <v>133</v>
      </c>
      <c r="F19" s="156">
        <f>IF(OR($B19-F$5&gt;76, $B19-F$5=75, $B19-F$5=1, $B19-F$5&lt;0),"",ROUND(($B19-F$5)*'국어 표준점수 테이블'!$H$10+F$5*'국어 표준점수 테이블'!$H$11+'국어 표준점수 테이블'!$H$13,0))</f>
        <v>133</v>
      </c>
      <c r="G19" s="156">
        <f>IF(OR($B19-G$5&gt;76, $B19-G$5=75, $B19-G$5=1, $B19-G$5&lt;0),"",ROUND(($B19-G$5)*'국어 표준점수 테이블'!$H$10+G$5*'국어 표준점수 테이블'!$H$11+'국어 표준점수 테이블'!$H$13,0))</f>
        <v>133</v>
      </c>
      <c r="H19" s="156">
        <f>IF(OR($B19-H$5&gt;76, $B19-H$5=75, $B19-H$5=1, $B19-H$5&lt;0),"",ROUND(($B19-H$5)*'국어 표준점수 테이블'!$H$10+H$5*'국어 표준점수 테이블'!$H$11+'국어 표준점수 테이블'!$H$13,0))</f>
        <v>134</v>
      </c>
      <c r="I19" s="156">
        <f>IF(OR($B19-I$5&gt;76, $B19-I$5=75, $B19-I$5=1, $B19-I$5&lt;0),"",ROUND(($B19-I$5)*'국어 표준점수 테이블'!$H$10+I$5*'국어 표준점수 테이블'!$H$11+'국어 표준점수 테이블'!$H$13,0))</f>
        <v>134</v>
      </c>
      <c r="J19" s="156">
        <f>IF(OR($B19-J$5&gt;76, $B19-J$5=75, $B19-J$5=1, $B19-J$5&lt;0),"",ROUND(($B19-J$5)*'국어 표준점수 테이블'!$H$10+J$5*'국어 표준점수 테이블'!$H$11+'국어 표준점수 테이블'!$H$13,0))</f>
        <v>134</v>
      </c>
      <c r="K19" s="156">
        <f>IF(OR($B19-K$5&gt;76, $B19-K$5=75, $B19-K$5=1, $B19-K$5&lt;0),"",ROUND(($B19-K$5)*'국어 표준점수 테이블'!$H$10+K$5*'국어 표준점수 테이블'!$H$11+'국어 표준점수 테이블'!$H$13,0))</f>
        <v>134</v>
      </c>
      <c r="L19" s="156">
        <f>IF(OR($B19-L$5&gt;76, $B19-L$5=75, $B19-L$5=1, $B19-L$5&lt;0),"",ROUND(($B19-L$5)*'국어 표준점수 테이블'!$H$10+L$5*'국어 표준점수 테이블'!$H$11+'국어 표준점수 테이블'!$H$13,0))</f>
        <v>135</v>
      </c>
      <c r="M19" s="156">
        <f>IF(OR($B19-M$5&gt;76, $B19-M$5=75, $B19-M$5=1, $B19-M$5&lt;0),"",ROUND(($B19-M$5)*'국어 표준점수 테이블'!$H$10+M$5*'국어 표준점수 테이블'!$H$11+'국어 표준점수 테이블'!$H$13,0))</f>
        <v>135</v>
      </c>
      <c r="N19" s="156" t="str">
        <f>IF(OR($B19-N$5&gt;76, $B19-N$5=75, $B19-N$5=1, $B19-N$5&lt;0),"",ROUND(($B19-N$5)*'국어 표준점수 테이블'!$H$10+N$5*'국어 표준점수 테이블'!$H$11+'국어 표준점수 테이블'!$H$13,0))</f>
        <v/>
      </c>
      <c r="O19" s="156">
        <f>IF(OR($B19-O$5&gt;76, $B19-O$5=75, $B19-O$5=1, $B19-O$5&lt;0),"",ROUND(($B19-O$5)*'국어 표준점수 테이블'!$H$10+O$5*'국어 표준점수 테이블'!$H$11+'국어 표준점수 테이블'!$H$13,0))</f>
        <v>135</v>
      </c>
      <c r="P19" s="156" t="str">
        <f>IF(OR($B19-P$5&gt;76, $B19-P$5=75, $B19-P$5=1, $B19-P$5&lt;0),"",ROUND(($B19-P$5)*'국어 표준점수 테이블'!$H$10+P$5*'국어 표준점수 테이블'!$H$11+'국어 표준점수 테이블'!$H$13,0))</f>
        <v/>
      </c>
      <c r="Q19" s="156" t="str">
        <f>IF(OR($B19-Q$5&gt;76, $B19-Q$5=75, $B19-Q$5=1, $B19-Q$5&lt;0),"",ROUND(($B19-Q$5)*'국어 표준점수 테이블'!$H$10+Q$5*'국어 표준점수 테이블'!$H$11+'국어 표준점수 테이블'!$H$13,0))</f>
        <v/>
      </c>
      <c r="R19" s="156" t="str">
        <f>IF(OR($B19-R$5&gt;76, $B19-R$5=75, $B19-R$5=1, $B19-R$5&lt;0),"",ROUND(($B19-R$5)*'국어 표준점수 테이블'!$H$10+R$5*'국어 표준점수 테이블'!$H$11+'국어 표준점수 테이블'!$H$13,0))</f>
        <v/>
      </c>
      <c r="S19" s="156" t="str">
        <f>IF(OR($B19-S$5&gt;76, $B19-S$5=75, $B19-S$5=1, $B19-S$5&lt;0),"",ROUND(($B19-S$5)*'국어 표준점수 테이블'!$H$10+S$5*'국어 표준점수 테이블'!$H$11+'국어 표준점수 테이블'!$H$13,0))</f>
        <v/>
      </c>
      <c r="T19" s="156" t="str">
        <f>IF(OR($B19-T$5&gt;76, $B19-T$5=75, $B19-T$5=1, $B19-T$5&lt;0),"",ROUND(($B19-T$5)*'국어 표준점수 테이블'!$H$10+T$5*'국어 표준점수 테이블'!$H$11+'국어 표준점수 테이블'!$H$13,0))</f>
        <v/>
      </c>
      <c r="U19" s="156" t="str">
        <f>IF(OR($B19-U$5&gt;76, $B19-U$5=75, $B19-U$5=1, $B19-U$5&lt;0),"",ROUND(($B19-U$5)*'국어 표준점수 테이블'!$H$10+U$5*'국어 표준점수 테이블'!$H$11+'국어 표준점수 테이블'!$H$13,0))</f>
        <v/>
      </c>
      <c r="V19" s="156" t="str">
        <f>IF(OR($B19-V$5&gt;76, $B19-V$5=75, $B19-V$5=1, $B19-V$5&lt;0),"",ROUND(($B19-V$5)*'국어 표준점수 테이블'!$H$10+V$5*'국어 표준점수 테이블'!$H$11+'국어 표준점수 테이블'!$H$13,0))</f>
        <v/>
      </c>
      <c r="W19" s="156" t="str">
        <f>IF(OR($B19-W$5&gt;76, $B19-W$5=75, $B19-W$5=1, $B19-W$5&lt;0),"",ROUND(($B19-W$5)*'국어 표준점수 테이블'!$H$10+W$5*'국어 표준점수 테이블'!$H$11+'국어 표준점수 테이블'!$H$13,0))</f>
        <v/>
      </c>
      <c r="X19" s="156" t="str">
        <f>IF(OR($B19-X$5&gt;76, $B19-X$5=75, $B19-X$5=1, $B19-X$5&lt;0),"",ROUND(($B19-X$5)*'국어 표준점수 테이블'!$H$10+X$5*'국어 표준점수 테이블'!$H$11+'국어 표준점수 테이블'!$H$13,0))</f>
        <v/>
      </c>
      <c r="Y19" s="157" t="str">
        <f>IF(OR($B19-Y$5&gt;76, $B19-Y$5=75, $B19-Y$5=1, $B19-Y$5&lt;0),"",ROUND(($B19-Y$5)*'국어 표준점수 테이블'!$H$10+Y$5*'국어 표준점수 테이블'!$H$11+'국어 표준점수 테이블'!$H$13,0))</f>
        <v/>
      </c>
      <c r="Z19" s="14"/>
      <c r="AA19" s="16"/>
    </row>
    <row r="20" spans="1:27">
      <c r="A20" s="16"/>
      <c r="B20" s="87">
        <v>86</v>
      </c>
      <c r="C20" s="156">
        <f>IF(OR($B20-C$5&gt;76, $B20-C$5=75, $B20-C$5=1, $B20-C$5&lt;0),"",ROUND(($B20-C$5)*'국어 표준점수 테이블'!$H$10+C$5*'국어 표준점수 테이블'!$H$11+'국어 표준점수 테이블'!$H$13,0))</f>
        <v>131</v>
      </c>
      <c r="D20" s="156">
        <f>IF(OR($B20-D$5&gt;76, $B20-D$5=75, $B20-D$5=1, $B20-D$5&lt;0),"",ROUND(($B20-D$5)*'국어 표준점수 테이블'!$H$10+D$5*'국어 표준점수 테이블'!$H$11+'국어 표준점수 테이블'!$H$13,0))</f>
        <v>131</v>
      </c>
      <c r="E20" s="156">
        <f>IF(OR($B20-E$5&gt;76, $B20-E$5=75, $B20-E$5=1, $B20-E$5&lt;0),"",ROUND(($B20-E$5)*'국어 표준점수 테이블'!$H$10+E$5*'국어 표준점수 테이블'!$H$11+'국어 표준점수 테이블'!$H$13,0))</f>
        <v>132</v>
      </c>
      <c r="F20" s="156">
        <f>IF(OR($B20-F$5&gt;76, $B20-F$5=75, $B20-F$5=1, $B20-F$5&lt;0),"",ROUND(($B20-F$5)*'국어 표준점수 테이블'!$H$10+F$5*'국어 표준점수 테이블'!$H$11+'국어 표준점수 테이블'!$H$13,0))</f>
        <v>132</v>
      </c>
      <c r="G20" s="156">
        <f>IF(OR($B20-G$5&gt;76, $B20-G$5=75, $B20-G$5=1, $B20-G$5&lt;0),"",ROUND(($B20-G$5)*'국어 표준점수 테이블'!$H$10+G$5*'국어 표준점수 테이블'!$H$11+'국어 표준점수 테이블'!$H$13,0))</f>
        <v>132</v>
      </c>
      <c r="H20" s="156">
        <f>IF(OR($B20-H$5&gt;76, $B20-H$5=75, $B20-H$5=1, $B20-H$5&lt;0),"",ROUND(($B20-H$5)*'국어 표준점수 테이블'!$H$10+H$5*'국어 표준점수 테이블'!$H$11+'국어 표준점수 테이블'!$H$13,0))</f>
        <v>132</v>
      </c>
      <c r="I20" s="156">
        <f>IF(OR($B20-I$5&gt;76, $B20-I$5=75, $B20-I$5=1, $B20-I$5&lt;0),"",ROUND(($B20-I$5)*'국어 표준점수 테이블'!$H$10+I$5*'국어 표준점수 테이블'!$H$11+'국어 표준점수 테이블'!$H$13,0))</f>
        <v>133</v>
      </c>
      <c r="J20" s="156">
        <f>IF(OR($B20-J$5&gt;76, $B20-J$5=75, $B20-J$5=1, $B20-J$5&lt;0),"",ROUND(($B20-J$5)*'국어 표준점수 테이블'!$H$10+J$5*'국어 표준점수 테이블'!$H$11+'국어 표준점수 테이블'!$H$13,0))</f>
        <v>133</v>
      </c>
      <c r="K20" s="156">
        <f>IF(OR($B20-K$5&gt;76, $B20-K$5=75, $B20-K$5=1, $B20-K$5&lt;0),"",ROUND(($B20-K$5)*'국어 표준점수 테이블'!$H$10+K$5*'국어 표준점수 테이블'!$H$11+'국어 표준점수 테이블'!$H$13,0))</f>
        <v>133</v>
      </c>
      <c r="L20" s="156">
        <f>IF(OR($B20-L$5&gt;76, $B20-L$5=75, $B20-L$5=1, $B20-L$5&lt;0),"",ROUND(($B20-L$5)*'국어 표준점수 테이블'!$H$10+L$5*'국어 표준점수 테이블'!$H$11+'국어 표준점수 테이블'!$H$13,0))</f>
        <v>133</v>
      </c>
      <c r="M20" s="156">
        <f>IF(OR($B20-M$5&gt;76, $B20-M$5=75, $B20-M$5=1, $B20-M$5&lt;0),"",ROUND(($B20-M$5)*'국어 표준점수 테이블'!$H$10+M$5*'국어 표준점수 테이블'!$H$11+'국어 표준점수 테이블'!$H$13,0))</f>
        <v>134</v>
      </c>
      <c r="N20" s="156">
        <f>IF(OR($B20-N$5&gt;76, $B20-N$5=75, $B20-N$5=1, $B20-N$5&lt;0),"",ROUND(($B20-N$5)*'국어 표준점수 테이블'!$H$10+N$5*'국어 표준점수 테이블'!$H$11+'국어 표준점수 테이블'!$H$13,0))</f>
        <v>134</v>
      </c>
      <c r="O20" s="156" t="str">
        <f>IF(OR($B20-O$5&gt;76, $B20-O$5=75, $B20-O$5=1, $B20-O$5&lt;0),"",ROUND(($B20-O$5)*'국어 표준점수 테이블'!$H$10+O$5*'국어 표준점수 테이블'!$H$11+'국어 표준점수 테이블'!$H$13,0))</f>
        <v/>
      </c>
      <c r="P20" s="156">
        <f>IF(OR($B20-P$5&gt;76, $B20-P$5=75, $B20-P$5=1, $B20-P$5&lt;0),"",ROUND(($B20-P$5)*'국어 표준점수 테이블'!$H$10+P$5*'국어 표준점수 테이블'!$H$11+'국어 표준점수 테이블'!$H$13,0))</f>
        <v>134</v>
      </c>
      <c r="Q20" s="156" t="str">
        <f>IF(OR($B20-Q$5&gt;76, $B20-Q$5=75, $B20-Q$5=1, $B20-Q$5&lt;0),"",ROUND(($B20-Q$5)*'국어 표준점수 테이블'!$H$10+Q$5*'국어 표준점수 테이블'!$H$11+'국어 표준점수 테이블'!$H$13,0))</f>
        <v/>
      </c>
      <c r="R20" s="156" t="str">
        <f>IF(OR($B20-R$5&gt;76, $B20-R$5=75, $B20-R$5=1, $B20-R$5&lt;0),"",ROUND(($B20-R$5)*'국어 표준점수 테이블'!$H$10+R$5*'국어 표준점수 테이블'!$H$11+'국어 표준점수 테이블'!$H$13,0))</f>
        <v/>
      </c>
      <c r="S20" s="156" t="str">
        <f>IF(OR($B20-S$5&gt;76, $B20-S$5=75, $B20-S$5=1, $B20-S$5&lt;0),"",ROUND(($B20-S$5)*'국어 표준점수 테이블'!$H$10+S$5*'국어 표준점수 테이블'!$H$11+'국어 표준점수 테이블'!$H$13,0))</f>
        <v/>
      </c>
      <c r="T20" s="156" t="str">
        <f>IF(OR($B20-T$5&gt;76, $B20-T$5=75, $B20-T$5=1, $B20-T$5&lt;0),"",ROUND(($B20-T$5)*'국어 표준점수 테이블'!$H$10+T$5*'국어 표준점수 테이블'!$H$11+'국어 표준점수 테이블'!$H$13,0))</f>
        <v/>
      </c>
      <c r="U20" s="156" t="str">
        <f>IF(OR($B20-U$5&gt;76, $B20-U$5=75, $B20-U$5=1, $B20-U$5&lt;0),"",ROUND(($B20-U$5)*'국어 표준점수 테이블'!$H$10+U$5*'국어 표준점수 테이블'!$H$11+'국어 표준점수 테이블'!$H$13,0))</f>
        <v/>
      </c>
      <c r="V20" s="156" t="str">
        <f>IF(OR($B20-V$5&gt;76, $B20-V$5=75, $B20-V$5=1, $B20-V$5&lt;0),"",ROUND(($B20-V$5)*'국어 표준점수 테이블'!$H$10+V$5*'국어 표준점수 테이블'!$H$11+'국어 표준점수 테이블'!$H$13,0))</f>
        <v/>
      </c>
      <c r="W20" s="156" t="str">
        <f>IF(OR($B20-W$5&gt;76, $B20-W$5=75, $B20-W$5=1, $B20-W$5&lt;0),"",ROUND(($B20-W$5)*'국어 표준점수 테이블'!$H$10+W$5*'국어 표준점수 테이블'!$H$11+'국어 표준점수 테이블'!$H$13,0))</f>
        <v/>
      </c>
      <c r="X20" s="156" t="str">
        <f>IF(OR($B20-X$5&gt;76, $B20-X$5=75, $B20-X$5=1, $B20-X$5&lt;0),"",ROUND(($B20-X$5)*'국어 표준점수 테이블'!$H$10+X$5*'국어 표준점수 테이블'!$H$11+'국어 표준점수 테이블'!$H$13,0))</f>
        <v/>
      </c>
      <c r="Y20" s="157" t="str">
        <f>IF(OR($B20-Y$5&gt;76, $B20-Y$5=75, $B20-Y$5=1, $B20-Y$5&lt;0),"",ROUND(($B20-Y$5)*'국어 표준점수 테이블'!$H$10+Y$5*'국어 표준점수 테이블'!$H$11+'국어 표준점수 테이블'!$H$13,0))</f>
        <v/>
      </c>
      <c r="Z20" s="14"/>
      <c r="AA20" s="16"/>
    </row>
    <row r="21" spans="1:27">
      <c r="A21" s="16"/>
      <c r="B21" s="87">
        <v>85</v>
      </c>
      <c r="C21" s="156">
        <f>IF(OR($B21-C$5&gt;76, $B21-C$5=75, $B21-C$5=1, $B21-C$5&lt;0),"",ROUND(($B21-C$5)*'국어 표준점수 테이블'!$H$10+C$5*'국어 표준점수 테이블'!$H$11+'국어 표준점수 테이블'!$H$13,0))</f>
        <v>130</v>
      </c>
      <c r="D21" s="156">
        <f>IF(OR($B21-D$5&gt;76, $B21-D$5=75, $B21-D$5=1, $B21-D$5&lt;0),"",ROUND(($B21-D$5)*'국어 표준점수 테이블'!$H$10+D$5*'국어 표준점수 테이블'!$H$11+'국어 표준점수 테이블'!$H$13,0))</f>
        <v>130</v>
      </c>
      <c r="E21" s="156">
        <f>IF(OR($B21-E$5&gt;76, $B21-E$5=75, $B21-E$5=1, $B21-E$5&lt;0),"",ROUND(($B21-E$5)*'국어 표준점수 테이블'!$H$10+E$5*'국어 표준점수 테이블'!$H$11+'국어 표준점수 테이블'!$H$13,0))</f>
        <v>131</v>
      </c>
      <c r="F21" s="156">
        <f>IF(OR($B21-F$5&gt;76, $B21-F$5=75, $B21-F$5=1, $B21-F$5&lt;0),"",ROUND(($B21-F$5)*'국어 표준점수 테이블'!$H$10+F$5*'국어 표준점수 테이블'!$H$11+'국어 표준점수 테이블'!$H$13,0))</f>
        <v>131</v>
      </c>
      <c r="G21" s="156">
        <f>IF(OR($B21-G$5&gt;76, $B21-G$5=75, $B21-G$5=1, $B21-G$5&lt;0),"",ROUND(($B21-G$5)*'국어 표준점수 테이블'!$H$10+G$5*'국어 표준점수 테이블'!$H$11+'국어 표준점수 테이블'!$H$13,0))</f>
        <v>131</v>
      </c>
      <c r="H21" s="156">
        <f>IF(OR($B21-H$5&gt;76, $B21-H$5=75, $B21-H$5=1, $B21-H$5&lt;0),"",ROUND(($B21-H$5)*'국어 표준점수 테이블'!$H$10+H$5*'국어 표준점수 테이블'!$H$11+'국어 표준점수 테이블'!$H$13,0))</f>
        <v>131</v>
      </c>
      <c r="I21" s="156">
        <f>IF(OR($B21-I$5&gt;76, $B21-I$5=75, $B21-I$5=1, $B21-I$5&lt;0),"",ROUND(($B21-I$5)*'국어 표준점수 테이블'!$H$10+I$5*'국어 표준점수 테이블'!$H$11+'국어 표준점수 테이블'!$H$13,0))</f>
        <v>132</v>
      </c>
      <c r="J21" s="156">
        <f>IF(OR($B21-J$5&gt;76, $B21-J$5=75, $B21-J$5=1, $B21-J$5&lt;0),"",ROUND(($B21-J$5)*'국어 표준점수 테이블'!$H$10+J$5*'국어 표준점수 테이블'!$H$11+'국어 표준점수 테이블'!$H$13,0))</f>
        <v>132</v>
      </c>
      <c r="K21" s="156">
        <f>IF(OR($B21-K$5&gt;76, $B21-K$5=75, $B21-K$5=1, $B21-K$5&lt;0),"",ROUND(($B21-K$5)*'국어 표준점수 테이블'!$H$10+K$5*'국어 표준점수 테이블'!$H$11+'국어 표준점수 테이블'!$H$13,0))</f>
        <v>132</v>
      </c>
      <c r="L21" s="156">
        <f>IF(OR($B21-L$5&gt;76, $B21-L$5=75, $B21-L$5=1, $B21-L$5&lt;0),"",ROUND(($B21-L$5)*'국어 표준점수 테이블'!$H$10+L$5*'국어 표준점수 테이블'!$H$11+'국어 표준점수 테이블'!$H$13,0))</f>
        <v>132</v>
      </c>
      <c r="M21" s="156">
        <f>IF(OR($B21-M$5&gt;76, $B21-M$5=75, $B21-M$5=1, $B21-M$5&lt;0),"",ROUND(($B21-M$5)*'국어 표준점수 테이블'!$H$10+M$5*'국어 표준점수 테이블'!$H$11+'국어 표준점수 테이블'!$H$13,0))</f>
        <v>133</v>
      </c>
      <c r="N21" s="156">
        <f>IF(OR($B21-N$5&gt;76, $B21-N$5=75, $B21-N$5=1, $B21-N$5&lt;0),"",ROUND(($B21-N$5)*'국어 표준점수 테이블'!$H$10+N$5*'국어 표준점수 테이블'!$H$11+'국어 표준점수 테이블'!$H$13,0))</f>
        <v>133</v>
      </c>
      <c r="O21" s="156">
        <f>IF(OR($B21-O$5&gt;76, $B21-O$5=75, $B21-O$5=1, $B21-O$5&lt;0),"",ROUND(($B21-O$5)*'국어 표준점수 테이블'!$H$10+O$5*'국어 표준점수 테이블'!$H$11+'국어 표준점수 테이블'!$H$13,0))</f>
        <v>133</v>
      </c>
      <c r="P21" s="156" t="str">
        <f>IF(OR($B21-P$5&gt;76, $B21-P$5=75, $B21-P$5=1, $B21-P$5&lt;0),"",ROUND(($B21-P$5)*'국어 표준점수 테이블'!$H$10+P$5*'국어 표준점수 테이블'!$H$11+'국어 표준점수 테이블'!$H$13,0))</f>
        <v/>
      </c>
      <c r="Q21" s="156">
        <f>IF(OR($B21-Q$5&gt;76, $B21-Q$5=75, $B21-Q$5=1, $B21-Q$5&lt;0),"",ROUND(($B21-Q$5)*'국어 표준점수 테이블'!$H$10+Q$5*'국어 표준점수 테이블'!$H$11+'국어 표준점수 테이블'!$H$13,0))</f>
        <v>133</v>
      </c>
      <c r="R21" s="156" t="str">
        <f>IF(OR($B21-R$5&gt;76, $B21-R$5=75, $B21-R$5=1, $B21-R$5&lt;0),"",ROUND(($B21-R$5)*'국어 표준점수 테이블'!$H$10+R$5*'국어 표준점수 테이블'!$H$11+'국어 표준점수 테이블'!$H$13,0))</f>
        <v/>
      </c>
      <c r="S21" s="156" t="str">
        <f>IF(OR($B21-S$5&gt;76, $B21-S$5=75, $B21-S$5=1, $B21-S$5&lt;0),"",ROUND(($B21-S$5)*'국어 표준점수 테이블'!$H$10+S$5*'국어 표준점수 테이블'!$H$11+'국어 표준점수 테이블'!$H$13,0))</f>
        <v/>
      </c>
      <c r="T21" s="156" t="str">
        <f>IF(OR($B21-T$5&gt;76, $B21-T$5=75, $B21-T$5=1, $B21-T$5&lt;0),"",ROUND(($B21-T$5)*'국어 표준점수 테이블'!$H$10+T$5*'국어 표준점수 테이블'!$H$11+'국어 표준점수 테이블'!$H$13,0))</f>
        <v/>
      </c>
      <c r="U21" s="156" t="str">
        <f>IF(OR($B21-U$5&gt;76, $B21-U$5=75, $B21-U$5=1, $B21-U$5&lt;0),"",ROUND(($B21-U$5)*'국어 표준점수 테이블'!$H$10+U$5*'국어 표준점수 테이블'!$H$11+'국어 표준점수 테이블'!$H$13,0))</f>
        <v/>
      </c>
      <c r="V21" s="156" t="str">
        <f>IF(OR($B21-V$5&gt;76, $B21-V$5=75, $B21-V$5=1, $B21-V$5&lt;0),"",ROUND(($B21-V$5)*'국어 표준점수 테이블'!$H$10+V$5*'국어 표준점수 테이블'!$H$11+'국어 표준점수 테이블'!$H$13,0))</f>
        <v/>
      </c>
      <c r="W21" s="156" t="str">
        <f>IF(OR($B21-W$5&gt;76, $B21-W$5=75, $B21-W$5=1, $B21-W$5&lt;0),"",ROUND(($B21-W$5)*'국어 표준점수 테이블'!$H$10+W$5*'국어 표준점수 테이블'!$H$11+'국어 표준점수 테이블'!$H$13,0))</f>
        <v/>
      </c>
      <c r="X21" s="156" t="str">
        <f>IF(OR($B21-X$5&gt;76, $B21-X$5=75, $B21-X$5=1, $B21-X$5&lt;0),"",ROUND(($B21-X$5)*'국어 표준점수 테이블'!$H$10+X$5*'국어 표준점수 테이블'!$H$11+'국어 표준점수 테이블'!$H$13,0))</f>
        <v/>
      </c>
      <c r="Y21" s="157" t="str">
        <f>IF(OR($B21-Y$5&gt;76, $B21-Y$5=75, $B21-Y$5=1, $B21-Y$5&lt;0),"",ROUND(($B21-Y$5)*'국어 표준점수 테이블'!$H$10+Y$5*'국어 표준점수 테이블'!$H$11+'국어 표준점수 테이블'!$H$13,0))</f>
        <v/>
      </c>
      <c r="Z21" s="14"/>
      <c r="AA21" s="16"/>
    </row>
    <row r="22" spans="1:27">
      <c r="A22" s="16"/>
      <c r="B22" s="88">
        <v>84</v>
      </c>
      <c r="C22" s="158">
        <f>IF(OR($B22-C$5&gt;76, $B22-C$5=75, $B22-C$5=1, $B22-C$5&lt;0),"",ROUND(($B22-C$5)*'국어 표준점수 테이블'!$H$10+C$5*'국어 표준점수 테이블'!$H$11+'국어 표준점수 테이블'!$H$13,0))</f>
        <v>129</v>
      </c>
      <c r="D22" s="158">
        <f>IF(OR($B22-D$5&gt;76, $B22-D$5=75, $B22-D$5=1, $B22-D$5&lt;0),"",ROUND(($B22-D$5)*'국어 표준점수 테이블'!$H$10+D$5*'국어 표준점수 테이블'!$H$11+'국어 표준점수 테이블'!$H$13,0))</f>
        <v>129</v>
      </c>
      <c r="E22" s="158">
        <f>IF(OR($B22-E$5&gt;76, $B22-E$5=75, $B22-E$5=1, $B22-E$5&lt;0),"",ROUND(($B22-E$5)*'국어 표준점수 테이블'!$H$10+E$5*'국어 표준점수 테이블'!$H$11+'국어 표준점수 테이블'!$H$13,0))</f>
        <v>129</v>
      </c>
      <c r="F22" s="158">
        <f>IF(OR($B22-F$5&gt;76, $B22-F$5=75, $B22-F$5=1, $B22-F$5&lt;0),"",ROUND(($B22-F$5)*'국어 표준점수 테이블'!$H$10+F$5*'국어 표준점수 테이블'!$H$11+'국어 표준점수 테이블'!$H$13,0))</f>
        <v>130</v>
      </c>
      <c r="G22" s="158">
        <f>IF(OR($B22-G$5&gt;76, $B22-G$5=75, $B22-G$5=1, $B22-G$5&lt;0),"",ROUND(($B22-G$5)*'국어 표준점수 테이블'!$H$10+G$5*'국어 표준점수 테이블'!$H$11+'국어 표준점수 테이블'!$H$13,0))</f>
        <v>130</v>
      </c>
      <c r="H22" s="158">
        <f>IF(OR($B22-H$5&gt;76, $B22-H$5=75, $B22-H$5=1, $B22-H$5&lt;0),"",ROUND(($B22-H$5)*'국어 표준점수 테이블'!$H$10+H$5*'국어 표준점수 테이블'!$H$11+'국어 표준점수 테이블'!$H$13,0))</f>
        <v>130</v>
      </c>
      <c r="I22" s="158">
        <f>IF(OR($B22-I$5&gt;76, $B22-I$5=75, $B22-I$5=1, $B22-I$5&lt;0),"",ROUND(($B22-I$5)*'국어 표준점수 테이블'!$H$10+I$5*'국어 표준점수 테이블'!$H$11+'국어 표준점수 테이블'!$H$13,0))</f>
        <v>130</v>
      </c>
      <c r="J22" s="158">
        <f>IF(OR($B22-J$5&gt;76, $B22-J$5=75, $B22-J$5=1, $B22-J$5&lt;0),"",ROUND(($B22-J$5)*'국어 표준점수 테이블'!$H$10+J$5*'국어 표준점수 테이블'!$H$11+'국어 표준점수 테이블'!$H$13,0))</f>
        <v>131</v>
      </c>
      <c r="K22" s="158">
        <f>IF(OR($B22-K$5&gt;76, $B22-K$5=75, $B22-K$5=1, $B22-K$5&lt;0),"",ROUND(($B22-K$5)*'국어 표준점수 테이블'!$H$10+K$5*'국어 표준점수 테이블'!$H$11+'국어 표준점수 테이블'!$H$13,0))</f>
        <v>131</v>
      </c>
      <c r="L22" s="158">
        <f>IF(OR($B22-L$5&gt;76, $B22-L$5=75, $B22-L$5=1, $B22-L$5&lt;0),"",ROUND(($B22-L$5)*'국어 표준점수 테이블'!$H$10+L$5*'국어 표준점수 테이블'!$H$11+'국어 표준점수 테이블'!$H$13,0))</f>
        <v>131</v>
      </c>
      <c r="M22" s="158">
        <f>IF(OR($B22-M$5&gt;76, $B22-M$5=75, $B22-M$5=1, $B22-M$5&lt;0),"",ROUND(($B22-M$5)*'국어 표준점수 테이블'!$H$10+M$5*'국어 표준점수 테이블'!$H$11+'국어 표준점수 테이블'!$H$13,0))</f>
        <v>131</v>
      </c>
      <c r="N22" s="158">
        <f>IF(OR($B22-N$5&gt;76, $B22-N$5=75, $B22-N$5=1, $B22-N$5&lt;0),"",ROUND(($B22-N$5)*'국어 표준점수 테이블'!$H$10+N$5*'국어 표준점수 테이블'!$H$11+'국어 표준점수 테이블'!$H$13,0))</f>
        <v>132</v>
      </c>
      <c r="O22" s="158">
        <f>IF(OR($B22-O$5&gt;76, $B22-O$5=75, $B22-O$5=1, $B22-O$5&lt;0),"",ROUND(($B22-O$5)*'국어 표준점수 테이블'!$H$10+O$5*'국어 표준점수 테이블'!$H$11+'국어 표준점수 테이블'!$H$13,0))</f>
        <v>132</v>
      </c>
      <c r="P22" s="158">
        <f>IF(OR($B22-P$5&gt;76, $B22-P$5=75, $B22-P$5=1, $B22-P$5&lt;0),"",ROUND(($B22-P$5)*'국어 표준점수 테이블'!$H$10+P$5*'국어 표준점수 테이블'!$H$11+'국어 표준점수 테이블'!$H$13,0))</f>
        <v>132</v>
      </c>
      <c r="Q22" s="158" t="str">
        <f>IF(OR($B22-Q$5&gt;76, $B22-Q$5=75, $B22-Q$5=1, $B22-Q$5&lt;0),"",ROUND(($B22-Q$5)*'국어 표준점수 테이블'!$H$10+Q$5*'국어 표준점수 테이블'!$H$11+'국어 표준점수 테이블'!$H$13,0))</f>
        <v/>
      </c>
      <c r="R22" s="158">
        <f>IF(OR($B22-R$5&gt;76, $B22-R$5=75, $B22-R$5=1, $B22-R$5&lt;0),"",ROUND(($B22-R$5)*'국어 표준점수 테이블'!$H$10+R$5*'국어 표준점수 테이블'!$H$11+'국어 표준점수 테이블'!$H$13,0))</f>
        <v>133</v>
      </c>
      <c r="S22" s="158" t="str">
        <f>IF(OR($B22-S$5&gt;76, $B22-S$5=75, $B22-S$5=1, $B22-S$5&lt;0),"",ROUND(($B22-S$5)*'국어 표준점수 테이블'!$H$10+S$5*'국어 표준점수 테이블'!$H$11+'국어 표준점수 테이블'!$H$13,0))</f>
        <v/>
      </c>
      <c r="T22" s="158" t="str">
        <f>IF(OR($B22-T$5&gt;76, $B22-T$5=75, $B22-T$5=1, $B22-T$5&lt;0),"",ROUND(($B22-T$5)*'국어 표준점수 테이블'!$H$10+T$5*'국어 표준점수 테이블'!$H$11+'국어 표준점수 테이블'!$H$13,0))</f>
        <v/>
      </c>
      <c r="U22" s="158" t="str">
        <f>IF(OR($B22-U$5&gt;76, $B22-U$5=75, $B22-U$5=1, $B22-U$5&lt;0),"",ROUND(($B22-U$5)*'국어 표준점수 테이블'!$H$10+U$5*'국어 표준점수 테이블'!$H$11+'국어 표준점수 테이블'!$H$13,0))</f>
        <v/>
      </c>
      <c r="V22" s="158" t="str">
        <f>IF(OR($B22-V$5&gt;76, $B22-V$5=75, $B22-V$5=1, $B22-V$5&lt;0),"",ROUND(($B22-V$5)*'국어 표준점수 테이블'!$H$10+V$5*'국어 표준점수 테이블'!$H$11+'국어 표준점수 테이블'!$H$13,0))</f>
        <v/>
      </c>
      <c r="W22" s="158" t="str">
        <f>IF(OR($B22-W$5&gt;76, $B22-W$5=75, $B22-W$5=1, $B22-W$5&lt;0),"",ROUND(($B22-W$5)*'국어 표준점수 테이블'!$H$10+W$5*'국어 표준점수 테이블'!$H$11+'국어 표준점수 테이블'!$H$13,0))</f>
        <v/>
      </c>
      <c r="X22" s="158" t="str">
        <f>IF(OR($B22-X$5&gt;76, $B22-X$5=75, $B22-X$5=1, $B22-X$5&lt;0),"",ROUND(($B22-X$5)*'국어 표준점수 테이블'!$H$10+X$5*'국어 표준점수 테이블'!$H$11+'국어 표준점수 테이블'!$H$13,0))</f>
        <v/>
      </c>
      <c r="Y22" s="159" t="str">
        <f>IF(OR($B22-Y$5&gt;76, $B22-Y$5=75, $B22-Y$5=1, $B22-Y$5&lt;0),"",ROUND(($B22-Y$5)*'국어 표준점수 테이블'!$H$10+Y$5*'국어 표준점수 테이블'!$H$11+'국어 표준점수 테이블'!$H$13,0))</f>
        <v/>
      </c>
      <c r="Z22" s="14"/>
      <c r="AA22" s="16"/>
    </row>
    <row r="23" spans="1:27">
      <c r="A23" s="16"/>
      <c r="B23" s="88">
        <v>83</v>
      </c>
      <c r="C23" s="158">
        <f>IF(OR($B23-C$5&gt;76, $B23-C$5=75, $B23-C$5=1, $B23-C$5&lt;0),"",ROUND(($B23-C$5)*'국어 표준점수 테이블'!$H$10+C$5*'국어 표준점수 테이블'!$H$11+'국어 표준점수 테이블'!$H$13,0))</f>
        <v>128</v>
      </c>
      <c r="D23" s="158">
        <f>IF(OR($B23-D$5&gt;76, $B23-D$5=75, $B23-D$5=1, $B23-D$5&lt;0),"",ROUND(($B23-D$5)*'국어 표준점수 테이블'!$H$10+D$5*'국어 표준점수 테이블'!$H$11+'국어 표준점수 테이블'!$H$13,0))</f>
        <v>128</v>
      </c>
      <c r="E23" s="158">
        <f>IF(OR($B23-E$5&gt;76, $B23-E$5=75, $B23-E$5=1, $B23-E$5&lt;0),"",ROUND(($B23-E$5)*'국어 표준점수 테이블'!$H$10+E$5*'국어 표준점수 테이블'!$H$11+'국어 표준점수 테이블'!$H$13,0))</f>
        <v>128</v>
      </c>
      <c r="F23" s="158">
        <f>IF(OR($B23-F$5&gt;76, $B23-F$5=75, $B23-F$5=1, $B23-F$5&lt;0),"",ROUND(($B23-F$5)*'국어 표준점수 테이블'!$H$10+F$5*'국어 표준점수 테이블'!$H$11+'국어 표준점수 테이블'!$H$13,0))</f>
        <v>128</v>
      </c>
      <c r="G23" s="158">
        <f>IF(OR($B23-G$5&gt;76, $B23-G$5=75, $B23-G$5=1, $B23-G$5&lt;0),"",ROUND(($B23-G$5)*'국어 표준점수 테이블'!$H$10+G$5*'국어 표준점수 테이블'!$H$11+'국어 표준점수 테이블'!$H$13,0))</f>
        <v>129</v>
      </c>
      <c r="H23" s="158">
        <f>IF(OR($B23-H$5&gt;76, $B23-H$5=75, $B23-H$5=1, $B23-H$5&lt;0),"",ROUND(($B23-H$5)*'국어 표준점수 테이블'!$H$10+H$5*'국어 표준점수 테이블'!$H$11+'국어 표준점수 테이블'!$H$13,0))</f>
        <v>129</v>
      </c>
      <c r="I23" s="158">
        <f>IF(OR($B23-I$5&gt;76, $B23-I$5=75, $B23-I$5=1, $B23-I$5&lt;0),"",ROUND(($B23-I$5)*'국어 표준점수 테이블'!$H$10+I$5*'국어 표준점수 테이블'!$H$11+'국어 표준점수 테이블'!$H$13,0))</f>
        <v>129</v>
      </c>
      <c r="J23" s="158">
        <f>IF(OR($B23-J$5&gt;76, $B23-J$5=75, $B23-J$5=1, $B23-J$5&lt;0),"",ROUND(($B23-J$5)*'국어 표준점수 테이블'!$H$10+J$5*'국어 표준점수 테이블'!$H$11+'국어 표준점수 테이블'!$H$13,0))</f>
        <v>129</v>
      </c>
      <c r="K23" s="158">
        <f>IF(OR($B23-K$5&gt;76, $B23-K$5=75, $B23-K$5=1, $B23-K$5&lt;0),"",ROUND(($B23-K$5)*'국어 표준점수 테이블'!$H$10+K$5*'국어 표준점수 테이블'!$H$11+'국어 표준점수 테이블'!$H$13,0))</f>
        <v>130</v>
      </c>
      <c r="L23" s="158">
        <f>IF(OR($B23-L$5&gt;76, $B23-L$5=75, $B23-L$5=1, $B23-L$5&lt;0),"",ROUND(($B23-L$5)*'국어 표준점수 테이블'!$H$10+L$5*'국어 표준점수 테이블'!$H$11+'국어 표준점수 테이블'!$H$13,0))</f>
        <v>130</v>
      </c>
      <c r="M23" s="158">
        <f>IF(OR($B23-M$5&gt;76, $B23-M$5=75, $B23-M$5=1, $B23-M$5&lt;0),"",ROUND(($B23-M$5)*'국어 표준점수 테이블'!$H$10+M$5*'국어 표준점수 테이블'!$H$11+'국어 표준점수 테이블'!$H$13,0))</f>
        <v>130</v>
      </c>
      <c r="N23" s="158">
        <f>IF(OR($B23-N$5&gt;76, $B23-N$5=75, $B23-N$5=1, $B23-N$5&lt;0),"",ROUND(($B23-N$5)*'국어 표준점수 테이블'!$H$10+N$5*'국어 표준점수 테이블'!$H$11+'국어 표준점수 테이블'!$H$13,0))</f>
        <v>130</v>
      </c>
      <c r="O23" s="158">
        <f>IF(OR($B23-O$5&gt;76, $B23-O$5=75, $B23-O$5=1, $B23-O$5&lt;0),"",ROUND(($B23-O$5)*'국어 표준점수 테이블'!$H$10+O$5*'국어 표준점수 테이블'!$H$11+'국어 표준점수 테이블'!$H$13,0))</f>
        <v>131</v>
      </c>
      <c r="P23" s="158">
        <f>IF(OR($B23-P$5&gt;76, $B23-P$5=75, $B23-P$5=1, $B23-P$5&lt;0),"",ROUND(($B23-P$5)*'국어 표준점수 테이블'!$H$10+P$5*'국어 표준점수 테이블'!$H$11+'국어 표준점수 테이블'!$H$13,0))</f>
        <v>131</v>
      </c>
      <c r="Q23" s="158">
        <f>IF(OR($B23-Q$5&gt;76, $B23-Q$5=75, $B23-Q$5=1, $B23-Q$5&lt;0),"",ROUND(($B23-Q$5)*'국어 표준점수 테이블'!$H$10+Q$5*'국어 표준점수 테이블'!$H$11+'국어 표준점수 테이블'!$H$13,0))</f>
        <v>131</v>
      </c>
      <c r="R23" s="158" t="str">
        <f>IF(OR($B23-R$5&gt;76, $B23-R$5=75, $B23-R$5=1, $B23-R$5&lt;0),"",ROUND(($B23-R$5)*'국어 표준점수 테이블'!$H$10+R$5*'국어 표준점수 테이블'!$H$11+'국어 표준점수 테이블'!$H$13,0))</f>
        <v/>
      </c>
      <c r="S23" s="158">
        <f>IF(OR($B23-S$5&gt;76, $B23-S$5=75, $B23-S$5=1, $B23-S$5&lt;0),"",ROUND(($B23-S$5)*'국어 표준점수 테이블'!$H$10+S$5*'국어 표준점수 테이블'!$H$11+'국어 표준점수 테이블'!$H$13,0))</f>
        <v>132</v>
      </c>
      <c r="T23" s="158" t="str">
        <f>IF(OR($B23-T$5&gt;76, $B23-T$5=75, $B23-T$5=1, $B23-T$5&lt;0),"",ROUND(($B23-T$5)*'국어 표준점수 테이블'!$H$10+T$5*'국어 표준점수 테이블'!$H$11+'국어 표준점수 테이블'!$H$13,0))</f>
        <v/>
      </c>
      <c r="U23" s="158" t="str">
        <f>IF(OR($B23-U$5&gt;76, $B23-U$5=75, $B23-U$5=1, $B23-U$5&lt;0),"",ROUND(($B23-U$5)*'국어 표준점수 테이블'!$H$10+U$5*'국어 표준점수 테이블'!$H$11+'국어 표준점수 테이블'!$H$13,0))</f>
        <v/>
      </c>
      <c r="V23" s="158" t="str">
        <f>IF(OR($B23-V$5&gt;76, $B23-V$5=75, $B23-V$5=1, $B23-V$5&lt;0),"",ROUND(($B23-V$5)*'국어 표준점수 테이블'!$H$10+V$5*'국어 표준점수 테이블'!$H$11+'국어 표준점수 테이블'!$H$13,0))</f>
        <v/>
      </c>
      <c r="W23" s="158" t="str">
        <f>IF(OR($B23-W$5&gt;76, $B23-W$5=75, $B23-W$5=1, $B23-W$5&lt;0),"",ROUND(($B23-W$5)*'국어 표준점수 테이블'!$H$10+W$5*'국어 표준점수 테이블'!$H$11+'국어 표준점수 테이블'!$H$13,0))</f>
        <v/>
      </c>
      <c r="X23" s="158" t="str">
        <f>IF(OR($B23-X$5&gt;76, $B23-X$5=75, $B23-X$5=1, $B23-X$5&lt;0),"",ROUND(($B23-X$5)*'국어 표준점수 테이블'!$H$10+X$5*'국어 표준점수 테이블'!$H$11+'국어 표준점수 테이블'!$H$13,0))</f>
        <v/>
      </c>
      <c r="Y23" s="159" t="str">
        <f>IF(OR($B23-Y$5&gt;76, $B23-Y$5=75, $B23-Y$5=1, $B23-Y$5&lt;0),"",ROUND(($B23-Y$5)*'국어 표준점수 테이블'!$H$10+Y$5*'국어 표준점수 테이블'!$H$11+'국어 표준점수 테이블'!$H$13,0))</f>
        <v/>
      </c>
      <c r="Z23" s="14"/>
      <c r="AA23" s="16"/>
    </row>
    <row r="24" spans="1:27">
      <c r="A24" s="16"/>
      <c r="B24" s="88">
        <v>82</v>
      </c>
      <c r="C24" s="158">
        <f>IF(OR($B24-C$5&gt;76, $B24-C$5=75, $B24-C$5=1, $B24-C$5&lt;0),"",ROUND(($B24-C$5)*'국어 표준점수 테이블'!$H$10+C$5*'국어 표준점수 테이블'!$H$11+'국어 표준점수 테이블'!$H$13,0))</f>
        <v>126</v>
      </c>
      <c r="D24" s="158">
        <f>IF(OR($B24-D$5&gt;76, $B24-D$5=75, $B24-D$5=1, $B24-D$5&lt;0),"",ROUND(($B24-D$5)*'국어 표준점수 테이블'!$H$10+D$5*'국어 표준점수 테이블'!$H$11+'국어 표준점수 테이블'!$H$13,0))</f>
        <v>127</v>
      </c>
      <c r="E24" s="158">
        <f>IF(OR($B24-E$5&gt;76, $B24-E$5=75, $B24-E$5=1, $B24-E$5&lt;0),"",ROUND(($B24-E$5)*'국어 표준점수 테이블'!$H$10+E$5*'국어 표준점수 테이블'!$H$11+'국어 표준점수 테이블'!$H$13,0))</f>
        <v>127</v>
      </c>
      <c r="F24" s="158">
        <f>IF(OR($B24-F$5&gt;76, $B24-F$5=75, $B24-F$5=1, $B24-F$5&lt;0),"",ROUND(($B24-F$5)*'국어 표준점수 테이블'!$H$10+F$5*'국어 표준점수 테이블'!$H$11+'국어 표준점수 테이블'!$H$13,0))</f>
        <v>127</v>
      </c>
      <c r="G24" s="158">
        <f>IF(OR($B24-G$5&gt;76, $B24-G$5=75, $B24-G$5=1, $B24-G$5&lt;0),"",ROUND(($B24-G$5)*'국어 표준점수 테이블'!$H$10+G$5*'국어 표준점수 테이블'!$H$11+'국어 표준점수 테이블'!$H$13,0))</f>
        <v>128</v>
      </c>
      <c r="H24" s="158">
        <f>IF(OR($B24-H$5&gt;76, $B24-H$5=75, $B24-H$5=1, $B24-H$5&lt;0),"",ROUND(($B24-H$5)*'국어 표준점수 테이블'!$H$10+H$5*'국어 표준점수 테이블'!$H$11+'국어 표준점수 테이블'!$H$13,0))</f>
        <v>128</v>
      </c>
      <c r="I24" s="158">
        <f>IF(OR($B24-I$5&gt;76, $B24-I$5=75, $B24-I$5=1, $B24-I$5&lt;0),"",ROUND(($B24-I$5)*'국어 표준점수 테이블'!$H$10+I$5*'국어 표준점수 테이블'!$H$11+'국어 표준점수 테이블'!$H$13,0))</f>
        <v>128</v>
      </c>
      <c r="J24" s="158">
        <f>IF(OR($B24-J$5&gt;76, $B24-J$5=75, $B24-J$5=1, $B24-J$5&lt;0),"",ROUND(($B24-J$5)*'국어 표준점수 테이블'!$H$10+J$5*'국어 표준점수 테이블'!$H$11+'국어 표준점수 테이블'!$H$13,0))</f>
        <v>128</v>
      </c>
      <c r="K24" s="158">
        <f>IF(OR($B24-K$5&gt;76, $B24-K$5=75, $B24-K$5=1, $B24-K$5&lt;0),"",ROUND(($B24-K$5)*'국어 표준점수 테이블'!$H$10+K$5*'국어 표준점수 테이블'!$H$11+'국어 표준점수 테이블'!$H$13,0))</f>
        <v>129</v>
      </c>
      <c r="L24" s="158">
        <f>IF(OR($B24-L$5&gt;76, $B24-L$5=75, $B24-L$5=1, $B24-L$5&lt;0),"",ROUND(($B24-L$5)*'국어 표준점수 테이블'!$H$10+L$5*'국어 표준점수 테이블'!$H$11+'국어 표준점수 테이블'!$H$13,0))</f>
        <v>129</v>
      </c>
      <c r="M24" s="158">
        <f>IF(OR($B24-M$5&gt;76, $B24-M$5=75, $B24-M$5=1, $B24-M$5&lt;0),"",ROUND(($B24-M$5)*'국어 표준점수 테이블'!$H$10+M$5*'국어 표준점수 테이블'!$H$11+'국어 표준점수 테이블'!$H$13,0))</f>
        <v>129</v>
      </c>
      <c r="N24" s="158">
        <f>IF(OR($B24-N$5&gt;76, $B24-N$5=75, $B24-N$5=1, $B24-N$5&lt;0),"",ROUND(($B24-N$5)*'국어 표준점수 테이블'!$H$10+N$5*'국어 표준점수 테이블'!$H$11+'국어 표준점수 테이블'!$H$13,0))</f>
        <v>129</v>
      </c>
      <c r="O24" s="158">
        <f>IF(OR($B24-O$5&gt;76, $B24-O$5=75, $B24-O$5=1, $B24-O$5&lt;0),"",ROUND(($B24-O$5)*'국어 표준점수 테이블'!$H$10+O$5*'국어 표준점수 테이블'!$H$11+'국어 표준점수 테이블'!$H$13,0))</f>
        <v>130</v>
      </c>
      <c r="P24" s="158">
        <f>IF(OR($B24-P$5&gt;76, $B24-P$5=75, $B24-P$5=1, $B24-P$5&lt;0),"",ROUND(($B24-P$5)*'국어 표준점수 테이블'!$H$10+P$5*'국어 표준점수 테이블'!$H$11+'국어 표준점수 테이블'!$H$13,0))</f>
        <v>130</v>
      </c>
      <c r="Q24" s="158">
        <f>IF(OR($B24-Q$5&gt;76, $B24-Q$5=75, $B24-Q$5=1, $B24-Q$5&lt;0),"",ROUND(($B24-Q$5)*'국어 표준점수 테이블'!$H$10+Q$5*'국어 표준점수 테이블'!$H$11+'국어 표준점수 테이블'!$H$13,0))</f>
        <v>130</v>
      </c>
      <c r="R24" s="158">
        <f>IF(OR($B24-R$5&gt;76, $B24-R$5=75, $B24-R$5=1, $B24-R$5&lt;0),"",ROUND(($B24-R$5)*'국어 표준점수 테이블'!$H$10+R$5*'국어 표준점수 테이블'!$H$11+'국어 표준점수 테이블'!$H$13,0))</f>
        <v>130</v>
      </c>
      <c r="S24" s="158" t="str">
        <f>IF(OR($B24-S$5&gt;76, $B24-S$5=75, $B24-S$5=1, $B24-S$5&lt;0),"",ROUND(($B24-S$5)*'국어 표준점수 테이블'!$H$10+S$5*'국어 표준점수 테이블'!$H$11+'국어 표준점수 테이블'!$H$13,0))</f>
        <v/>
      </c>
      <c r="T24" s="158">
        <f>IF(OR($B24-T$5&gt;76, $B24-T$5=75, $B24-T$5=1, $B24-T$5&lt;0),"",ROUND(($B24-T$5)*'국어 표준점수 테이블'!$H$10+T$5*'국어 표준점수 테이블'!$H$11+'국어 표준점수 테이블'!$H$13,0))</f>
        <v>131</v>
      </c>
      <c r="U24" s="158" t="str">
        <f>IF(OR($B24-U$5&gt;76, $B24-U$5=75, $B24-U$5=1, $B24-U$5&lt;0),"",ROUND(($B24-U$5)*'국어 표준점수 테이블'!$H$10+U$5*'국어 표준점수 테이블'!$H$11+'국어 표준점수 테이블'!$H$13,0))</f>
        <v/>
      </c>
      <c r="V24" s="158" t="str">
        <f>IF(OR($B24-V$5&gt;76, $B24-V$5=75, $B24-V$5=1, $B24-V$5&lt;0),"",ROUND(($B24-V$5)*'국어 표준점수 테이블'!$H$10+V$5*'국어 표준점수 테이블'!$H$11+'국어 표준점수 테이블'!$H$13,0))</f>
        <v/>
      </c>
      <c r="W24" s="158" t="str">
        <f>IF(OR($B24-W$5&gt;76, $B24-W$5=75, $B24-W$5=1, $B24-W$5&lt;0),"",ROUND(($B24-W$5)*'국어 표준점수 테이블'!$H$10+W$5*'국어 표준점수 테이블'!$H$11+'국어 표준점수 테이블'!$H$13,0))</f>
        <v/>
      </c>
      <c r="X24" s="158" t="str">
        <f>IF(OR($B24-X$5&gt;76, $B24-X$5=75, $B24-X$5=1, $B24-X$5&lt;0),"",ROUND(($B24-X$5)*'국어 표준점수 테이블'!$H$10+X$5*'국어 표준점수 테이블'!$H$11+'국어 표준점수 테이블'!$H$13,0))</f>
        <v/>
      </c>
      <c r="Y24" s="159" t="str">
        <f>IF(OR($B24-Y$5&gt;76, $B24-Y$5=75, $B24-Y$5=1, $B24-Y$5&lt;0),"",ROUND(($B24-Y$5)*'국어 표준점수 테이블'!$H$10+Y$5*'국어 표준점수 테이블'!$H$11+'국어 표준점수 테이블'!$H$13,0))</f>
        <v/>
      </c>
      <c r="Z24" s="14"/>
      <c r="AA24" s="16"/>
    </row>
    <row r="25" spans="1:27">
      <c r="A25" s="16"/>
      <c r="B25" s="88">
        <v>81</v>
      </c>
      <c r="C25" s="158">
        <f>IF(OR($B25-C$5&gt;76, $B25-C$5=75, $B25-C$5=1, $B25-C$5&lt;0),"",ROUND(($B25-C$5)*'국어 표준점수 테이블'!$H$10+C$5*'국어 표준점수 테이블'!$H$11+'국어 표준점수 테이블'!$H$13,0))</f>
        <v>125</v>
      </c>
      <c r="D25" s="158">
        <f>IF(OR($B25-D$5&gt;76, $B25-D$5=75, $B25-D$5=1, $B25-D$5&lt;0),"",ROUND(($B25-D$5)*'국어 표준점수 테이블'!$H$10+D$5*'국어 표준점수 테이블'!$H$11+'국어 표준점수 테이블'!$H$13,0))</f>
        <v>126</v>
      </c>
      <c r="E25" s="158">
        <f>IF(OR($B25-E$5&gt;76, $B25-E$5=75, $B25-E$5=1, $B25-E$5&lt;0),"",ROUND(($B25-E$5)*'국어 표준점수 테이블'!$H$10+E$5*'국어 표준점수 테이블'!$H$11+'국어 표준점수 테이블'!$H$13,0))</f>
        <v>126</v>
      </c>
      <c r="F25" s="158">
        <f>IF(OR($B25-F$5&gt;76, $B25-F$5=75, $B25-F$5=1, $B25-F$5&lt;0),"",ROUND(($B25-F$5)*'국어 표준점수 테이블'!$H$10+F$5*'국어 표준점수 테이블'!$H$11+'국어 표준점수 테이블'!$H$13,0))</f>
        <v>126</v>
      </c>
      <c r="G25" s="158">
        <f>IF(OR($B25-G$5&gt;76, $B25-G$5=75, $B25-G$5=1, $B25-G$5&lt;0),"",ROUND(($B25-G$5)*'국어 표준점수 테이블'!$H$10+G$5*'국어 표준점수 테이블'!$H$11+'국어 표준점수 테이블'!$H$13,0))</f>
        <v>126</v>
      </c>
      <c r="H25" s="158">
        <f>IF(OR($B25-H$5&gt;76, $B25-H$5=75, $B25-H$5=1, $B25-H$5&lt;0),"",ROUND(($B25-H$5)*'국어 표준점수 테이블'!$H$10+H$5*'국어 표준점수 테이블'!$H$11+'국어 표준점수 테이블'!$H$13,0))</f>
        <v>127</v>
      </c>
      <c r="I25" s="158">
        <f>IF(OR($B25-I$5&gt;76, $B25-I$5=75, $B25-I$5=1, $B25-I$5&lt;0),"",ROUND(($B25-I$5)*'국어 표준점수 테이블'!$H$10+I$5*'국어 표준점수 테이블'!$H$11+'국어 표준점수 테이블'!$H$13,0))</f>
        <v>127</v>
      </c>
      <c r="J25" s="158">
        <f>IF(OR($B25-J$5&gt;76, $B25-J$5=75, $B25-J$5=1, $B25-J$5&lt;0),"",ROUND(($B25-J$5)*'국어 표준점수 테이블'!$H$10+J$5*'국어 표준점수 테이블'!$H$11+'국어 표준점수 테이블'!$H$13,0))</f>
        <v>127</v>
      </c>
      <c r="K25" s="158">
        <f>IF(OR($B25-K$5&gt;76, $B25-K$5=75, $B25-K$5=1, $B25-K$5&lt;0),"",ROUND(($B25-K$5)*'국어 표준점수 테이블'!$H$10+K$5*'국어 표준점수 테이블'!$H$11+'국어 표준점수 테이블'!$H$13,0))</f>
        <v>127</v>
      </c>
      <c r="L25" s="158">
        <f>IF(OR($B25-L$5&gt;76, $B25-L$5=75, $B25-L$5=1, $B25-L$5&lt;0),"",ROUND(($B25-L$5)*'국어 표준점수 테이블'!$H$10+L$5*'국어 표준점수 테이블'!$H$11+'국어 표준점수 테이블'!$H$13,0))</f>
        <v>128</v>
      </c>
      <c r="M25" s="158">
        <f>IF(OR($B25-M$5&gt;76, $B25-M$5=75, $B25-M$5=1, $B25-M$5&lt;0),"",ROUND(($B25-M$5)*'국어 표준점수 테이블'!$H$10+M$5*'국어 표준점수 테이블'!$H$11+'국어 표준점수 테이블'!$H$13,0))</f>
        <v>128</v>
      </c>
      <c r="N25" s="158">
        <f>IF(OR($B25-N$5&gt;76, $B25-N$5=75, $B25-N$5=1, $B25-N$5&lt;0),"",ROUND(($B25-N$5)*'국어 표준점수 테이블'!$H$10+N$5*'국어 표준점수 테이블'!$H$11+'국어 표준점수 테이블'!$H$13,0))</f>
        <v>128</v>
      </c>
      <c r="O25" s="158">
        <f>IF(OR($B25-O$5&gt;76, $B25-O$5=75, $B25-O$5=1, $B25-O$5&lt;0),"",ROUND(($B25-O$5)*'국어 표준점수 테이블'!$H$10+O$5*'국어 표준점수 테이블'!$H$11+'국어 표준점수 테이블'!$H$13,0))</f>
        <v>128</v>
      </c>
      <c r="P25" s="158">
        <f>IF(OR($B25-P$5&gt;76, $B25-P$5=75, $B25-P$5=1, $B25-P$5&lt;0),"",ROUND(($B25-P$5)*'국어 표준점수 테이블'!$H$10+P$5*'국어 표준점수 테이블'!$H$11+'국어 표준점수 테이블'!$H$13,0))</f>
        <v>129</v>
      </c>
      <c r="Q25" s="158">
        <f>IF(OR($B25-Q$5&gt;76, $B25-Q$5=75, $B25-Q$5=1, $B25-Q$5&lt;0),"",ROUND(($B25-Q$5)*'국어 표준점수 테이블'!$H$10+Q$5*'국어 표준점수 테이블'!$H$11+'국어 표준점수 테이블'!$H$13,0))</f>
        <v>129</v>
      </c>
      <c r="R25" s="158">
        <f>IF(OR($B25-R$5&gt;76, $B25-R$5=75, $B25-R$5=1, $B25-R$5&lt;0),"",ROUND(($B25-R$5)*'국어 표준점수 테이블'!$H$10+R$5*'국어 표준점수 테이블'!$H$11+'국어 표준점수 테이블'!$H$13,0))</f>
        <v>129</v>
      </c>
      <c r="S25" s="158">
        <f>IF(OR($B25-S$5&gt;76, $B25-S$5=75, $B25-S$5=1, $B25-S$5&lt;0),"",ROUND(($B25-S$5)*'국어 표준점수 테이블'!$H$10+S$5*'국어 표준점수 테이블'!$H$11+'국어 표준점수 테이블'!$H$13,0))</f>
        <v>129</v>
      </c>
      <c r="T25" s="158" t="str">
        <f>IF(OR($B25-T$5&gt;76, $B25-T$5=75, $B25-T$5=1, $B25-T$5&lt;0),"",ROUND(($B25-T$5)*'국어 표준점수 테이블'!$H$10+T$5*'국어 표준점수 테이블'!$H$11+'국어 표준점수 테이블'!$H$13,0))</f>
        <v/>
      </c>
      <c r="U25" s="158">
        <f>IF(OR($B25-U$5&gt;76, $B25-U$5=75, $B25-U$5=1, $B25-U$5&lt;0),"",ROUND(($B25-U$5)*'국어 표준점수 테이블'!$H$10+U$5*'국어 표준점수 테이블'!$H$11+'국어 표준점수 테이블'!$H$13,0))</f>
        <v>130</v>
      </c>
      <c r="V25" s="158" t="str">
        <f>IF(OR($B25-V$5&gt;76, $B25-V$5=75, $B25-V$5=1, $B25-V$5&lt;0),"",ROUND(($B25-V$5)*'국어 표준점수 테이블'!$H$10+V$5*'국어 표준점수 테이블'!$H$11+'국어 표준점수 테이블'!$H$13,0))</f>
        <v/>
      </c>
      <c r="W25" s="158" t="str">
        <f>IF(OR($B25-W$5&gt;76, $B25-W$5=75, $B25-W$5=1, $B25-W$5&lt;0),"",ROUND(($B25-W$5)*'국어 표준점수 테이블'!$H$10+W$5*'국어 표준점수 테이블'!$H$11+'국어 표준점수 테이블'!$H$13,0))</f>
        <v/>
      </c>
      <c r="X25" s="158" t="str">
        <f>IF(OR($B25-X$5&gt;76, $B25-X$5=75, $B25-X$5=1, $B25-X$5&lt;0),"",ROUND(($B25-X$5)*'국어 표준점수 테이블'!$H$10+X$5*'국어 표준점수 테이블'!$H$11+'국어 표준점수 테이블'!$H$13,0))</f>
        <v/>
      </c>
      <c r="Y25" s="159" t="str">
        <f>IF(OR($B25-Y$5&gt;76, $B25-Y$5=75, $B25-Y$5=1, $B25-Y$5&lt;0),"",ROUND(($B25-Y$5)*'국어 표준점수 테이블'!$H$10+Y$5*'국어 표준점수 테이블'!$H$11+'국어 표준점수 테이블'!$H$13,0))</f>
        <v/>
      </c>
      <c r="Z25" s="14"/>
      <c r="AA25" s="16"/>
    </row>
    <row r="26" spans="1:27">
      <c r="A26" s="16"/>
      <c r="B26" s="84">
        <v>80</v>
      </c>
      <c r="C26" s="150">
        <f>IF(OR($B26-C$5&gt;76, $B26-C$5=75, $B26-C$5=1, $B26-C$5&lt;0),"",ROUND(($B26-C$5)*'국어 표준점수 테이블'!$H$10+C$5*'국어 표준점수 테이블'!$H$11+'국어 표준점수 테이블'!$H$13,0))</f>
        <v>124</v>
      </c>
      <c r="D26" s="150">
        <f>IF(OR($B26-D$5&gt;76, $B26-D$5=75, $B26-D$5=1, $B26-D$5&lt;0),"",ROUND(($B26-D$5)*'국어 표준점수 테이블'!$H$10+D$5*'국어 표준점수 테이블'!$H$11+'국어 표준점수 테이블'!$H$13,0))</f>
        <v>125</v>
      </c>
      <c r="E26" s="150">
        <f>IF(OR($B26-E$5&gt;76, $B26-E$5=75, $B26-E$5=1, $B26-E$5&lt;0),"",ROUND(($B26-E$5)*'국어 표준점수 테이블'!$H$10+E$5*'국어 표준점수 테이블'!$H$11+'국어 표준점수 테이블'!$H$13,0))</f>
        <v>125</v>
      </c>
      <c r="F26" s="150">
        <f>IF(OR($B26-F$5&gt;76, $B26-F$5=75, $B26-F$5=1, $B26-F$5&lt;0),"",ROUND(($B26-F$5)*'국어 표준점수 테이블'!$H$10+F$5*'국어 표준점수 테이블'!$H$11+'국어 표준점수 테이블'!$H$13,0))</f>
        <v>125</v>
      </c>
      <c r="G26" s="150">
        <f>IF(OR($B26-G$5&gt;76, $B26-G$5=75, $B26-G$5=1, $B26-G$5&lt;0),"",ROUND(($B26-G$5)*'국어 표준점수 테이블'!$H$10+G$5*'국어 표준점수 테이블'!$H$11+'국어 표준점수 테이블'!$H$13,0))</f>
        <v>125</v>
      </c>
      <c r="H26" s="150">
        <f>IF(OR($B26-H$5&gt;76, $B26-H$5=75, $B26-H$5=1, $B26-H$5&lt;0),"",ROUND(($B26-H$5)*'국어 표준점수 테이블'!$H$10+H$5*'국어 표준점수 테이블'!$H$11+'국어 표준점수 테이블'!$H$13,0))</f>
        <v>126</v>
      </c>
      <c r="I26" s="150">
        <f>IF(OR($B26-I$5&gt;76, $B26-I$5=75, $B26-I$5=1, $B26-I$5&lt;0),"",ROUND(($B26-I$5)*'국어 표준점수 테이블'!$H$10+I$5*'국어 표준점수 테이블'!$H$11+'국어 표준점수 테이블'!$H$13,0))</f>
        <v>126</v>
      </c>
      <c r="J26" s="150">
        <f>IF(OR($B26-J$5&gt;76, $B26-J$5=75, $B26-J$5=1, $B26-J$5&lt;0),"",ROUND(($B26-J$5)*'국어 표준점수 테이블'!$H$10+J$5*'국어 표준점수 테이블'!$H$11+'국어 표준점수 테이블'!$H$13,0))</f>
        <v>126</v>
      </c>
      <c r="K26" s="150">
        <f>IF(OR($B26-K$5&gt;76, $B26-K$5=75, $B26-K$5=1, $B26-K$5&lt;0),"",ROUND(($B26-K$5)*'국어 표준점수 테이블'!$H$10+K$5*'국어 표준점수 테이블'!$H$11+'국어 표준점수 테이블'!$H$13,0))</f>
        <v>126</v>
      </c>
      <c r="L26" s="150">
        <f>IF(OR($B26-L$5&gt;76, $B26-L$5=75, $B26-L$5=1, $B26-L$5&lt;0),"",ROUND(($B26-L$5)*'국어 표준점수 테이블'!$H$10+L$5*'국어 표준점수 테이블'!$H$11+'국어 표준점수 테이블'!$H$13,0))</f>
        <v>126</v>
      </c>
      <c r="M26" s="150">
        <f>IF(OR($B26-M$5&gt;76, $B26-M$5=75, $B26-M$5=1, $B26-M$5&lt;0),"",ROUND(($B26-M$5)*'국어 표준점수 테이블'!$H$10+M$5*'국어 표준점수 테이블'!$H$11+'국어 표준점수 테이블'!$H$13,0))</f>
        <v>127</v>
      </c>
      <c r="N26" s="150">
        <f>IF(OR($B26-N$5&gt;76, $B26-N$5=75, $B26-N$5=1, $B26-N$5&lt;0),"",ROUND(($B26-N$5)*'국어 표준점수 테이블'!$H$10+N$5*'국어 표준점수 테이블'!$H$11+'국어 표준점수 테이블'!$H$13,0))</f>
        <v>127</v>
      </c>
      <c r="O26" s="150">
        <f>IF(OR($B26-O$5&gt;76, $B26-O$5=75, $B26-O$5=1, $B26-O$5&lt;0),"",ROUND(($B26-O$5)*'국어 표준점수 테이블'!$H$10+O$5*'국어 표준점수 테이블'!$H$11+'국어 표준점수 테이블'!$H$13,0))</f>
        <v>127</v>
      </c>
      <c r="P26" s="150">
        <f>IF(OR($B26-P$5&gt;76, $B26-P$5=75, $B26-P$5=1, $B26-P$5&lt;0),"",ROUND(($B26-P$5)*'국어 표준점수 테이블'!$H$10+P$5*'국어 표준점수 테이블'!$H$11+'국어 표준점수 테이블'!$H$13,0))</f>
        <v>127</v>
      </c>
      <c r="Q26" s="150">
        <f>IF(OR($B26-Q$5&gt;76, $B26-Q$5=75, $B26-Q$5=1, $B26-Q$5&lt;0),"",ROUND(($B26-Q$5)*'국어 표준점수 테이블'!$H$10+Q$5*'국어 표준점수 테이블'!$H$11+'국어 표준점수 테이블'!$H$13,0))</f>
        <v>128</v>
      </c>
      <c r="R26" s="150">
        <f>IF(OR($B26-R$5&gt;76, $B26-R$5=75, $B26-R$5=1, $B26-R$5&lt;0),"",ROUND(($B26-R$5)*'국어 표준점수 테이블'!$H$10+R$5*'국어 표준점수 테이블'!$H$11+'국어 표준점수 테이블'!$H$13,0))</f>
        <v>128</v>
      </c>
      <c r="S26" s="150">
        <f>IF(OR($B26-S$5&gt;76, $B26-S$5=75, $B26-S$5=1, $B26-S$5&lt;0),"",ROUND(($B26-S$5)*'국어 표준점수 테이블'!$H$10+S$5*'국어 표준점수 테이블'!$H$11+'국어 표준점수 테이블'!$H$13,0))</f>
        <v>128</v>
      </c>
      <c r="T26" s="150">
        <f>IF(OR($B26-T$5&gt;76, $B26-T$5=75, $B26-T$5=1, $B26-T$5&lt;0),"",ROUND(($B26-T$5)*'국어 표준점수 테이블'!$H$10+T$5*'국어 표준점수 테이블'!$H$11+'국어 표준점수 테이블'!$H$13,0))</f>
        <v>128</v>
      </c>
      <c r="U26" s="150" t="str">
        <f>IF(OR($B26-U$5&gt;76, $B26-U$5=75, $B26-U$5=1, $B26-U$5&lt;0),"",ROUND(($B26-U$5)*'국어 표준점수 테이블'!$H$10+U$5*'국어 표준점수 테이블'!$H$11+'국어 표준점수 테이블'!$H$13,0))</f>
        <v/>
      </c>
      <c r="V26" s="150">
        <f>IF(OR($B26-V$5&gt;76, $B26-V$5=75, $B26-V$5=1, $B26-V$5&lt;0),"",ROUND(($B26-V$5)*'국어 표준점수 테이블'!$H$10+V$5*'국어 표준점수 테이블'!$H$11+'국어 표준점수 테이블'!$H$13,0))</f>
        <v>129</v>
      </c>
      <c r="W26" s="150" t="str">
        <f>IF(OR($B26-W$5&gt;76, $B26-W$5=75, $B26-W$5=1, $B26-W$5&lt;0),"",ROUND(($B26-W$5)*'국어 표준점수 테이블'!$H$10+W$5*'국어 표준점수 테이블'!$H$11+'국어 표준점수 테이블'!$H$13,0))</f>
        <v/>
      </c>
      <c r="X26" s="150" t="str">
        <f>IF(OR($B26-X$5&gt;76, $B26-X$5=75, $B26-X$5=1, $B26-X$5&lt;0),"",ROUND(($B26-X$5)*'국어 표준점수 테이블'!$H$10+X$5*'국어 표준점수 테이블'!$H$11+'국어 표준점수 테이블'!$H$13,0))</f>
        <v/>
      </c>
      <c r="Y26" s="151" t="str">
        <f>IF(OR($B26-Y$5&gt;76, $B26-Y$5=75, $B26-Y$5=1, $B26-Y$5&lt;0),"",ROUND(($B26-Y$5)*'국어 표준점수 테이블'!$H$10+Y$5*'국어 표준점수 테이블'!$H$11+'국어 표준점수 테이블'!$H$13,0))</f>
        <v/>
      </c>
      <c r="Z26" s="14"/>
      <c r="AA26" s="16"/>
    </row>
    <row r="27" spans="1:27">
      <c r="A27" s="16"/>
      <c r="B27" s="84">
        <v>79</v>
      </c>
      <c r="C27" s="150">
        <f>IF(OR($B27-C$5&gt;76, $B27-C$5=75, $B27-C$5=1, $B27-C$5&lt;0),"",ROUND(($B27-C$5)*'국어 표준점수 테이블'!$H$10+C$5*'국어 표준점수 테이블'!$H$11+'국어 표준점수 테이블'!$H$13,0))</f>
        <v>123</v>
      </c>
      <c r="D27" s="150">
        <f>IF(OR($B27-D$5&gt;76, $B27-D$5=75, $B27-D$5=1, $B27-D$5&lt;0),"",ROUND(($B27-D$5)*'국어 표준점수 테이블'!$H$10+D$5*'국어 표준점수 테이블'!$H$11+'국어 표준점수 테이블'!$H$13,0))</f>
        <v>123</v>
      </c>
      <c r="E27" s="150">
        <f>IF(OR($B27-E$5&gt;76, $B27-E$5=75, $B27-E$5=1, $B27-E$5&lt;0),"",ROUND(($B27-E$5)*'국어 표준점수 테이블'!$H$10+E$5*'국어 표준점수 테이블'!$H$11+'국어 표준점수 테이블'!$H$13,0))</f>
        <v>124</v>
      </c>
      <c r="F27" s="150">
        <f>IF(OR($B27-F$5&gt;76, $B27-F$5=75, $B27-F$5=1, $B27-F$5&lt;0),"",ROUND(($B27-F$5)*'국어 표준점수 테이블'!$H$10+F$5*'국어 표준점수 테이블'!$H$11+'국어 표준점수 테이블'!$H$13,0))</f>
        <v>124</v>
      </c>
      <c r="G27" s="150">
        <f>IF(OR($B27-G$5&gt;76, $B27-G$5=75, $B27-G$5=1, $B27-G$5&lt;0),"",ROUND(($B27-G$5)*'국어 표준점수 테이블'!$H$10+G$5*'국어 표준점수 테이블'!$H$11+'국어 표준점수 테이블'!$H$13,0))</f>
        <v>124</v>
      </c>
      <c r="H27" s="150">
        <f>IF(OR($B27-H$5&gt;76, $B27-H$5=75, $B27-H$5=1, $B27-H$5&lt;0),"",ROUND(($B27-H$5)*'국어 표준점수 테이블'!$H$10+H$5*'국어 표준점수 테이블'!$H$11+'국어 표준점수 테이블'!$H$13,0))</f>
        <v>124</v>
      </c>
      <c r="I27" s="150">
        <f>IF(OR($B27-I$5&gt;76, $B27-I$5=75, $B27-I$5=1, $B27-I$5&lt;0),"",ROUND(($B27-I$5)*'국어 표준점수 테이블'!$H$10+I$5*'국어 표준점수 테이블'!$H$11+'국어 표준점수 테이블'!$H$13,0))</f>
        <v>125</v>
      </c>
      <c r="J27" s="150">
        <f>IF(OR($B27-J$5&gt;76, $B27-J$5=75, $B27-J$5=1, $B27-J$5&lt;0),"",ROUND(($B27-J$5)*'국어 표준점수 테이블'!$H$10+J$5*'국어 표준점수 테이블'!$H$11+'국어 표준점수 테이블'!$H$13,0))</f>
        <v>125</v>
      </c>
      <c r="K27" s="150">
        <f>IF(OR($B27-K$5&gt;76, $B27-K$5=75, $B27-K$5=1, $B27-K$5&lt;0),"",ROUND(($B27-K$5)*'국어 표준점수 테이블'!$H$10+K$5*'국어 표준점수 테이블'!$H$11+'국어 표준점수 테이블'!$H$13,0))</f>
        <v>125</v>
      </c>
      <c r="L27" s="150">
        <f>IF(OR($B27-L$5&gt;76, $B27-L$5=75, $B27-L$5=1, $B27-L$5&lt;0),"",ROUND(($B27-L$5)*'국어 표준점수 테이블'!$H$10+L$5*'국어 표준점수 테이블'!$H$11+'국어 표준점수 테이블'!$H$13,0))</f>
        <v>125</v>
      </c>
      <c r="M27" s="150">
        <f>IF(OR($B27-M$5&gt;76, $B27-M$5=75, $B27-M$5=1, $B27-M$5&lt;0),"",ROUND(($B27-M$5)*'국어 표준점수 테이블'!$H$10+M$5*'국어 표준점수 테이블'!$H$11+'국어 표준점수 테이블'!$H$13,0))</f>
        <v>126</v>
      </c>
      <c r="N27" s="150">
        <f>IF(OR($B27-N$5&gt;76, $B27-N$5=75, $B27-N$5=1, $B27-N$5&lt;0),"",ROUND(($B27-N$5)*'국어 표준점수 테이블'!$H$10+N$5*'국어 표준점수 테이블'!$H$11+'국어 표준점수 테이블'!$H$13,0))</f>
        <v>126</v>
      </c>
      <c r="O27" s="150">
        <f>IF(OR($B27-O$5&gt;76, $B27-O$5=75, $B27-O$5=1, $B27-O$5&lt;0),"",ROUND(($B27-O$5)*'국어 표준점수 테이블'!$H$10+O$5*'국어 표준점수 테이블'!$H$11+'국어 표준점수 테이블'!$H$13,0))</f>
        <v>126</v>
      </c>
      <c r="P27" s="150">
        <f>IF(OR($B27-P$5&gt;76, $B27-P$5=75, $B27-P$5=1, $B27-P$5&lt;0),"",ROUND(($B27-P$5)*'국어 표준점수 테이블'!$H$10+P$5*'국어 표준점수 테이블'!$H$11+'국어 표준점수 테이블'!$H$13,0))</f>
        <v>126</v>
      </c>
      <c r="Q27" s="150">
        <f>IF(OR($B27-Q$5&gt;76, $B27-Q$5=75, $B27-Q$5=1, $B27-Q$5&lt;0),"",ROUND(($B27-Q$5)*'국어 표준점수 테이블'!$H$10+Q$5*'국어 표준점수 테이블'!$H$11+'국어 표준점수 테이블'!$H$13,0))</f>
        <v>127</v>
      </c>
      <c r="R27" s="150">
        <f>IF(OR($B27-R$5&gt;76, $B27-R$5=75, $B27-R$5=1, $B27-R$5&lt;0),"",ROUND(($B27-R$5)*'국어 표준점수 테이블'!$H$10+R$5*'국어 표준점수 테이블'!$H$11+'국어 표준점수 테이블'!$H$13,0))</f>
        <v>127</v>
      </c>
      <c r="S27" s="150">
        <f>IF(OR($B27-S$5&gt;76, $B27-S$5=75, $B27-S$5=1, $B27-S$5&lt;0),"",ROUND(($B27-S$5)*'국어 표준점수 테이블'!$H$10+S$5*'국어 표준점수 테이블'!$H$11+'국어 표준점수 테이블'!$H$13,0))</f>
        <v>127</v>
      </c>
      <c r="T27" s="150">
        <f>IF(OR($B27-T$5&gt;76, $B27-T$5=75, $B27-T$5=1, $B27-T$5&lt;0),"",ROUND(($B27-T$5)*'국어 표준점수 테이블'!$H$10+T$5*'국어 표준점수 테이블'!$H$11+'국어 표준점수 테이블'!$H$13,0))</f>
        <v>127</v>
      </c>
      <c r="U27" s="150">
        <f>IF(OR($B27-U$5&gt;76, $B27-U$5=75, $B27-U$5=1, $B27-U$5&lt;0),"",ROUND(($B27-U$5)*'국어 표준점수 테이블'!$H$10+U$5*'국어 표준점수 테이블'!$H$11+'국어 표준점수 테이블'!$H$13,0))</f>
        <v>128</v>
      </c>
      <c r="V27" s="150" t="str">
        <f>IF(OR($B27-V$5&gt;76, $B27-V$5=75, $B27-V$5=1, $B27-V$5&lt;0),"",ROUND(($B27-V$5)*'국어 표준점수 테이블'!$H$10+V$5*'국어 표준점수 테이블'!$H$11+'국어 표준점수 테이블'!$H$13,0))</f>
        <v/>
      </c>
      <c r="W27" s="150">
        <f>IF(OR($B27-W$5&gt;76, $B27-W$5=75, $B27-W$5=1, $B27-W$5&lt;0),"",ROUND(($B27-W$5)*'국어 표준점수 테이블'!$H$10+W$5*'국어 표준점수 테이블'!$H$11+'국어 표준점수 테이블'!$H$13,0))</f>
        <v>128</v>
      </c>
      <c r="X27" s="150" t="str">
        <f>IF(OR($B27-X$5&gt;76, $B27-X$5=75, $B27-X$5=1, $B27-X$5&lt;0),"",ROUND(($B27-X$5)*'국어 표준점수 테이블'!$H$10+X$5*'국어 표준점수 테이블'!$H$11+'국어 표준점수 테이블'!$H$13,0))</f>
        <v/>
      </c>
      <c r="Y27" s="151" t="str">
        <f>IF(OR($B27-Y$5&gt;76, $B27-Y$5=75, $B27-Y$5=1, $B27-Y$5&lt;0),"",ROUND(($B27-Y$5)*'국어 표준점수 테이블'!$H$10+Y$5*'국어 표준점수 테이블'!$H$11+'국어 표준점수 테이블'!$H$13,0))</f>
        <v/>
      </c>
      <c r="Z27" s="14"/>
      <c r="AA27" s="16"/>
    </row>
    <row r="28" spans="1:27">
      <c r="A28" s="16"/>
      <c r="B28" s="84">
        <v>78</v>
      </c>
      <c r="C28" s="150">
        <f>IF(OR($B28-C$5&gt;76, $B28-C$5=75, $B28-C$5=1, $B28-C$5&lt;0),"",ROUND(($B28-C$5)*'국어 표준점수 테이블'!$H$10+C$5*'국어 표준점수 테이블'!$H$11+'국어 표준점수 테이블'!$H$13,0))</f>
        <v>122</v>
      </c>
      <c r="D28" s="150">
        <f>IF(OR($B28-D$5&gt;76, $B28-D$5=75, $B28-D$5=1, $B28-D$5&lt;0),"",ROUND(($B28-D$5)*'국어 표준점수 테이블'!$H$10+D$5*'국어 표준점수 테이블'!$H$11+'국어 표준점수 테이블'!$H$13,0))</f>
        <v>122</v>
      </c>
      <c r="E28" s="150">
        <f>IF(OR($B28-E$5&gt;76, $B28-E$5=75, $B28-E$5=1, $B28-E$5&lt;0),"",ROUND(($B28-E$5)*'국어 표준점수 테이블'!$H$10+E$5*'국어 표준점수 테이블'!$H$11+'국어 표준점수 테이블'!$H$13,0))</f>
        <v>122</v>
      </c>
      <c r="F28" s="150">
        <f>IF(OR($B28-F$5&gt;76, $B28-F$5=75, $B28-F$5=1, $B28-F$5&lt;0),"",ROUND(($B28-F$5)*'국어 표준점수 테이블'!$H$10+F$5*'국어 표준점수 테이블'!$H$11+'국어 표준점수 테이블'!$H$13,0))</f>
        <v>123</v>
      </c>
      <c r="G28" s="150">
        <f>IF(OR($B28-G$5&gt;76, $B28-G$5=75, $B28-G$5=1, $B28-G$5&lt;0),"",ROUND(($B28-G$5)*'국어 표준점수 테이블'!$H$10+G$5*'국어 표준점수 테이블'!$H$11+'국어 표준점수 테이블'!$H$13,0))</f>
        <v>123</v>
      </c>
      <c r="H28" s="150">
        <f>IF(OR($B28-H$5&gt;76, $B28-H$5=75, $B28-H$5=1, $B28-H$5&lt;0),"",ROUND(($B28-H$5)*'국어 표준점수 테이블'!$H$10+H$5*'국어 표준점수 테이블'!$H$11+'국어 표준점수 테이블'!$H$13,0))</f>
        <v>123</v>
      </c>
      <c r="I28" s="150">
        <f>IF(OR($B28-I$5&gt;76, $B28-I$5=75, $B28-I$5=1, $B28-I$5&lt;0),"",ROUND(($B28-I$5)*'국어 표준점수 테이블'!$H$10+I$5*'국어 표준점수 테이블'!$H$11+'국어 표준점수 테이블'!$H$13,0))</f>
        <v>123</v>
      </c>
      <c r="J28" s="150">
        <f>IF(OR($B28-J$5&gt;76, $B28-J$5=75, $B28-J$5=1, $B28-J$5&lt;0),"",ROUND(($B28-J$5)*'국어 표준점수 테이블'!$H$10+J$5*'국어 표준점수 테이블'!$H$11+'국어 표준점수 테이블'!$H$13,0))</f>
        <v>124</v>
      </c>
      <c r="K28" s="150">
        <f>IF(OR($B28-K$5&gt;76, $B28-K$5=75, $B28-K$5=1, $B28-K$5&lt;0),"",ROUND(($B28-K$5)*'국어 표준점수 테이블'!$H$10+K$5*'국어 표준점수 테이블'!$H$11+'국어 표준점수 테이블'!$H$13,0))</f>
        <v>124</v>
      </c>
      <c r="L28" s="150">
        <f>IF(OR($B28-L$5&gt;76, $B28-L$5=75, $B28-L$5=1, $B28-L$5&lt;0),"",ROUND(($B28-L$5)*'국어 표준점수 테이블'!$H$10+L$5*'국어 표준점수 테이블'!$H$11+'국어 표준점수 테이블'!$H$13,0))</f>
        <v>124</v>
      </c>
      <c r="M28" s="150">
        <f>IF(OR($B28-M$5&gt;76, $B28-M$5=75, $B28-M$5=1, $B28-M$5&lt;0),"",ROUND(($B28-M$5)*'국어 표준점수 테이블'!$H$10+M$5*'국어 표준점수 테이블'!$H$11+'국어 표준점수 테이블'!$H$13,0))</f>
        <v>124</v>
      </c>
      <c r="N28" s="150">
        <f>IF(OR($B28-N$5&gt;76, $B28-N$5=75, $B28-N$5=1, $B28-N$5&lt;0),"",ROUND(($B28-N$5)*'국어 표준점수 테이블'!$H$10+N$5*'국어 표준점수 테이블'!$H$11+'국어 표준점수 테이블'!$H$13,0))</f>
        <v>125</v>
      </c>
      <c r="O28" s="150">
        <f>IF(OR($B28-O$5&gt;76, $B28-O$5=75, $B28-O$5=1, $B28-O$5&lt;0),"",ROUND(($B28-O$5)*'국어 표준점수 테이블'!$H$10+O$5*'국어 표준점수 테이블'!$H$11+'국어 표준점수 테이블'!$H$13,0))</f>
        <v>125</v>
      </c>
      <c r="P28" s="150">
        <f>IF(OR($B28-P$5&gt;76, $B28-P$5=75, $B28-P$5=1, $B28-P$5&lt;0),"",ROUND(($B28-P$5)*'국어 표준점수 테이블'!$H$10+P$5*'국어 표준점수 테이블'!$H$11+'국어 표준점수 테이블'!$H$13,0))</f>
        <v>125</v>
      </c>
      <c r="Q28" s="150">
        <f>IF(OR($B28-Q$5&gt;76, $B28-Q$5=75, $B28-Q$5=1, $B28-Q$5&lt;0),"",ROUND(($B28-Q$5)*'국어 표준점수 테이블'!$H$10+Q$5*'국어 표준점수 테이블'!$H$11+'국어 표준점수 테이블'!$H$13,0))</f>
        <v>125</v>
      </c>
      <c r="R28" s="150">
        <f>IF(OR($B28-R$5&gt;76, $B28-R$5=75, $B28-R$5=1, $B28-R$5&lt;0),"",ROUND(($B28-R$5)*'국어 표준점수 테이블'!$H$10+R$5*'국어 표준점수 테이블'!$H$11+'국어 표준점수 테이블'!$H$13,0))</f>
        <v>126</v>
      </c>
      <c r="S28" s="150">
        <f>IF(OR($B28-S$5&gt;76, $B28-S$5=75, $B28-S$5=1, $B28-S$5&lt;0),"",ROUND(($B28-S$5)*'국어 표준점수 테이블'!$H$10+S$5*'국어 표준점수 테이블'!$H$11+'국어 표준점수 테이블'!$H$13,0))</f>
        <v>126</v>
      </c>
      <c r="T28" s="150">
        <f>IF(OR($B28-T$5&gt;76, $B28-T$5=75, $B28-T$5=1, $B28-T$5&lt;0),"",ROUND(($B28-T$5)*'국어 표준점수 테이블'!$H$10+T$5*'국어 표준점수 테이블'!$H$11+'국어 표준점수 테이블'!$H$13,0))</f>
        <v>126</v>
      </c>
      <c r="U28" s="150">
        <f>IF(OR($B28-U$5&gt;76, $B28-U$5=75, $B28-U$5=1, $B28-U$5&lt;0),"",ROUND(($B28-U$5)*'국어 표준점수 테이블'!$H$10+U$5*'국어 표준점수 테이블'!$H$11+'국어 표준점수 테이블'!$H$13,0))</f>
        <v>126</v>
      </c>
      <c r="V28" s="150">
        <f>IF(OR($B28-V$5&gt;76, $B28-V$5=75, $B28-V$5=1, $B28-V$5&lt;0),"",ROUND(($B28-V$5)*'국어 표준점수 테이블'!$H$10+V$5*'국어 표준점수 테이블'!$H$11+'국어 표준점수 테이블'!$H$13,0))</f>
        <v>127</v>
      </c>
      <c r="W28" s="150" t="str">
        <f>IF(OR($B28-W$5&gt;76, $B28-W$5=75, $B28-W$5=1, $B28-W$5&lt;0),"",ROUND(($B28-W$5)*'국어 표준점수 테이블'!$H$10+W$5*'국어 표준점수 테이블'!$H$11+'국어 표준점수 테이블'!$H$13,0))</f>
        <v/>
      </c>
      <c r="X28" s="150">
        <f>IF(OR($B28-X$5&gt;76, $B28-X$5=75, $B28-X$5=1, $B28-X$5&lt;0),"",ROUND(($B28-X$5)*'국어 표준점수 테이블'!$H$10+X$5*'국어 표준점수 테이블'!$H$11+'국어 표준점수 테이블'!$H$13,0))</f>
        <v>127</v>
      </c>
      <c r="Y28" s="151" t="str">
        <f>IF(OR($B28-Y$5&gt;76, $B28-Y$5=75, $B28-Y$5=1, $B28-Y$5&lt;0),"",ROUND(($B28-Y$5)*'국어 표준점수 테이블'!$H$10+Y$5*'국어 표준점수 테이블'!$H$11+'국어 표준점수 테이블'!$H$13,0))</f>
        <v/>
      </c>
      <c r="Z28" s="14"/>
      <c r="AA28" s="16"/>
    </row>
    <row r="29" spans="1:27">
      <c r="A29" s="16"/>
      <c r="B29" s="84">
        <v>77</v>
      </c>
      <c r="C29" s="150">
        <f>IF(OR($B29-C$5&gt;76, $B29-C$5=75, $B29-C$5=1, $B29-C$5&lt;0),"",ROUND(($B29-C$5)*'국어 표준점수 테이블'!$H$10+C$5*'국어 표준점수 테이블'!$H$11+'국어 표준점수 테이블'!$H$13,0))</f>
        <v>121</v>
      </c>
      <c r="D29" s="150">
        <f>IF(OR($B29-D$5&gt;76, $B29-D$5=75, $B29-D$5=1, $B29-D$5&lt;0),"",ROUND(($B29-D$5)*'국어 표준점수 테이블'!$H$10+D$5*'국어 표준점수 테이블'!$H$11+'국어 표준점수 테이블'!$H$13,0))</f>
        <v>121</v>
      </c>
      <c r="E29" s="150">
        <f>IF(OR($B29-E$5&gt;76, $B29-E$5=75, $B29-E$5=1, $B29-E$5&lt;0),"",ROUND(($B29-E$5)*'국어 표준점수 테이블'!$H$10+E$5*'국어 표준점수 테이블'!$H$11+'국어 표준점수 테이블'!$H$13,0))</f>
        <v>121</v>
      </c>
      <c r="F29" s="150">
        <f>IF(OR($B29-F$5&gt;76, $B29-F$5=75, $B29-F$5=1, $B29-F$5&lt;0),"",ROUND(($B29-F$5)*'국어 표준점수 테이블'!$H$10+F$5*'국어 표준점수 테이블'!$H$11+'국어 표준점수 테이블'!$H$13,0))</f>
        <v>122</v>
      </c>
      <c r="G29" s="150">
        <f>IF(OR($B29-G$5&gt;76, $B29-G$5=75, $B29-G$5=1, $B29-G$5&lt;0),"",ROUND(($B29-G$5)*'국어 표준점수 테이블'!$H$10+G$5*'국어 표준점수 테이블'!$H$11+'국어 표준점수 테이블'!$H$13,0))</f>
        <v>122</v>
      </c>
      <c r="H29" s="150">
        <f>IF(OR($B29-H$5&gt;76, $B29-H$5=75, $B29-H$5=1, $B29-H$5&lt;0),"",ROUND(($B29-H$5)*'국어 표준점수 테이블'!$H$10+H$5*'국어 표준점수 테이블'!$H$11+'국어 표준점수 테이블'!$H$13,0))</f>
        <v>122</v>
      </c>
      <c r="I29" s="150">
        <f>IF(OR($B29-I$5&gt;76, $B29-I$5=75, $B29-I$5=1, $B29-I$5&lt;0),"",ROUND(($B29-I$5)*'국어 표준점수 테이블'!$H$10+I$5*'국어 표준점수 테이블'!$H$11+'국어 표준점수 테이블'!$H$13,0))</f>
        <v>122</v>
      </c>
      <c r="J29" s="150">
        <f>IF(OR($B29-J$5&gt;76, $B29-J$5=75, $B29-J$5=1, $B29-J$5&lt;0),"",ROUND(($B29-J$5)*'국어 표준점수 테이블'!$H$10+J$5*'국어 표준점수 테이블'!$H$11+'국어 표준점수 테이블'!$H$13,0))</f>
        <v>123</v>
      </c>
      <c r="K29" s="150">
        <f>IF(OR($B29-K$5&gt;76, $B29-K$5=75, $B29-K$5=1, $B29-K$5&lt;0),"",ROUND(($B29-K$5)*'국어 표준점수 테이블'!$H$10+K$5*'국어 표준점수 테이블'!$H$11+'국어 표준점수 테이블'!$H$13,0))</f>
        <v>123</v>
      </c>
      <c r="L29" s="150">
        <f>IF(OR($B29-L$5&gt;76, $B29-L$5=75, $B29-L$5=1, $B29-L$5&lt;0),"",ROUND(($B29-L$5)*'국어 표준점수 테이블'!$H$10+L$5*'국어 표준점수 테이블'!$H$11+'국어 표준점수 테이블'!$H$13,0))</f>
        <v>123</v>
      </c>
      <c r="M29" s="150">
        <f>IF(OR($B29-M$5&gt;76, $B29-M$5=75, $B29-M$5=1, $B29-M$5&lt;0),"",ROUND(($B29-M$5)*'국어 표준점수 테이블'!$H$10+M$5*'국어 표준점수 테이블'!$H$11+'국어 표준점수 테이블'!$H$13,0))</f>
        <v>123</v>
      </c>
      <c r="N29" s="150">
        <f>IF(OR($B29-N$5&gt;76, $B29-N$5=75, $B29-N$5=1, $B29-N$5&lt;0),"",ROUND(($B29-N$5)*'국어 표준점수 테이블'!$H$10+N$5*'국어 표준점수 테이블'!$H$11+'국어 표준점수 테이블'!$H$13,0))</f>
        <v>123</v>
      </c>
      <c r="O29" s="150">
        <f>IF(OR($B29-O$5&gt;76, $B29-O$5=75, $B29-O$5=1, $B29-O$5&lt;0),"",ROUND(($B29-O$5)*'국어 표준점수 테이블'!$H$10+O$5*'국어 표준점수 테이블'!$H$11+'국어 표준점수 테이블'!$H$13,0))</f>
        <v>124</v>
      </c>
      <c r="P29" s="150">
        <f>IF(OR($B29-P$5&gt;76, $B29-P$5=75, $B29-P$5=1, $B29-P$5&lt;0),"",ROUND(($B29-P$5)*'국어 표준점수 테이블'!$H$10+P$5*'국어 표준점수 테이블'!$H$11+'국어 표준점수 테이블'!$H$13,0))</f>
        <v>124</v>
      </c>
      <c r="Q29" s="150">
        <f>IF(OR($B29-Q$5&gt;76, $B29-Q$5=75, $B29-Q$5=1, $B29-Q$5&lt;0),"",ROUND(($B29-Q$5)*'국어 표준점수 테이블'!$H$10+Q$5*'국어 표준점수 테이블'!$H$11+'국어 표준점수 테이블'!$H$13,0))</f>
        <v>124</v>
      </c>
      <c r="R29" s="150">
        <f>IF(OR($B29-R$5&gt;76, $B29-R$5=75, $B29-R$5=1, $B29-R$5&lt;0),"",ROUND(($B29-R$5)*'국어 표준점수 테이블'!$H$10+R$5*'국어 표준점수 테이블'!$H$11+'국어 표준점수 테이블'!$H$13,0))</f>
        <v>124</v>
      </c>
      <c r="S29" s="150">
        <f>IF(OR($B29-S$5&gt;76, $B29-S$5=75, $B29-S$5=1, $B29-S$5&lt;0),"",ROUND(($B29-S$5)*'국어 표준점수 테이블'!$H$10+S$5*'국어 표준점수 테이블'!$H$11+'국어 표준점수 테이블'!$H$13,0))</f>
        <v>125</v>
      </c>
      <c r="T29" s="150">
        <f>IF(OR($B29-T$5&gt;76, $B29-T$5=75, $B29-T$5=1, $B29-T$5&lt;0),"",ROUND(($B29-T$5)*'국어 표준점수 테이블'!$H$10+T$5*'국어 표준점수 테이블'!$H$11+'국어 표준점수 테이블'!$H$13,0))</f>
        <v>125</v>
      </c>
      <c r="U29" s="150">
        <f>IF(OR($B29-U$5&gt;76, $B29-U$5=75, $B29-U$5=1, $B29-U$5&lt;0),"",ROUND(($B29-U$5)*'국어 표준점수 테이블'!$H$10+U$5*'국어 표준점수 테이블'!$H$11+'국어 표준점수 테이블'!$H$13,0))</f>
        <v>125</v>
      </c>
      <c r="V29" s="150">
        <f>IF(OR($B29-V$5&gt;76, $B29-V$5=75, $B29-V$5=1, $B29-V$5&lt;0),"",ROUND(($B29-V$5)*'국어 표준점수 테이블'!$H$10+V$5*'국어 표준점수 테이블'!$H$11+'국어 표준점수 테이블'!$H$13,0))</f>
        <v>125</v>
      </c>
      <c r="W29" s="150">
        <f>IF(OR($B29-W$5&gt;76, $B29-W$5=75, $B29-W$5=1, $B29-W$5&lt;0),"",ROUND(($B29-W$5)*'국어 표준점수 테이블'!$H$10+W$5*'국어 표준점수 테이블'!$H$11+'국어 표준점수 테이블'!$H$13,0))</f>
        <v>126</v>
      </c>
      <c r="X29" s="150" t="str">
        <f>IF(OR($B29-X$5&gt;76, $B29-X$5=75, $B29-X$5=1, $B29-X$5&lt;0),"",ROUND(($B29-X$5)*'국어 표준점수 테이블'!$H$10+X$5*'국어 표준점수 테이블'!$H$11+'국어 표준점수 테이블'!$H$13,0))</f>
        <v/>
      </c>
      <c r="Y29" s="151" t="str">
        <f>IF(OR($B29-Y$5&gt;76, $B29-Y$5=75, $B29-Y$5=1, $B29-Y$5&lt;0),"",ROUND(($B29-Y$5)*'국어 표준점수 테이블'!$H$10+Y$5*'국어 표준점수 테이블'!$H$11+'국어 표준점수 테이블'!$H$13,0))</f>
        <v/>
      </c>
      <c r="Z29" s="14"/>
      <c r="AA29" s="16"/>
    </row>
    <row r="30" spans="1:27">
      <c r="A30" s="16"/>
      <c r="B30" s="85">
        <v>76</v>
      </c>
      <c r="C30" s="152">
        <f>IF(OR($B30-C$5&gt;76, $B30-C$5=75, $B30-C$5=1, $B30-C$5&lt;0),"",ROUND(($B30-C$5)*'국어 표준점수 테이블'!$H$10+C$5*'국어 표준점수 테이블'!$H$11+'국어 표준점수 테이블'!$H$13,0))</f>
        <v>119</v>
      </c>
      <c r="D30" s="152">
        <f>IF(OR($B30-D$5&gt;76, $B30-D$5=75, $B30-D$5=1, $B30-D$5&lt;0),"",ROUND(($B30-D$5)*'국어 표준점수 테이블'!$H$10+D$5*'국어 표준점수 테이블'!$H$11+'국어 표준점수 테이블'!$H$13,0))</f>
        <v>120</v>
      </c>
      <c r="E30" s="152">
        <f>IF(OR($B30-E$5&gt;76, $B30-E$5=75, $B30-E$5=1, $B30-E$5&lt;0),"",ROUND(($B30-E$5)*'국어 표준점수 테이블'!$H$10+E$5*'국어 표준점수 테이블'!$H$11+'국어 표준점수 테이블'!$H$13,0))</f>
        <v>120</v>
      </c>
      <c r="F30" s="152">
        <f>IF(OR($B30-F$5&gt;76, $B30-F$5=75, $B30-F$5=1, $B30-F$5&lt;0),"",ROUND(($B30-F$5)*'국어 표준점수 테이블'!$H$10+F$5*'국어 표준점수 테이블'!$H$11+'국어 표준점수 테이블'!$H$13,0))</f>
        <v>120</v>
      </c>
      <c r="G30" s="152">
        <f>IF(OR($B30-G$5&gt;76, $B30-G$5=75, $B30-G$5=1, $B30-G$5&lt;0),"",ROUND(($B30-G$5)*'국어 표준점수 테이블'!$H$10+G$5*'국어 표준점수 테이블'!$H$11+'국어 표준점수 테이블'!$H$13,0))</f>
        <v>121</v>
      </c>
      <c r="H30" s="152">
        <f>IF(OR($B30-H$5&gt;76, $B30-H$5=75, $B30-H$5=1, $B30-H$5&lt;0),"",ROUND(($B30-H$5)*'국어 표준점수 테이블'!$H$10+H$5*'국어 표준점수 테이블'!$H$11+'국어 표준점수 테이블'!$H$13,0))</f>
        <v>121</v>
      </c>
      <c r="I30" s="152">
        <f>IF(OR($B30-I$5&gt;76, $B30-I$5=75, $B30-I$5=1, $B30-I$5&lt;0),"",ROUND(($B30-I$5)*'국어 표준점수 테이블'!$H$10+I$5*'국어 표준점수 테이블'!$H$11+'국어 표준점수 테이블'!$H$13,0))</f>
        <v>121</v>
      </c>
      <c r="J30" s="152">
        <f>IF(OR($B30-J$5&gt;76, $B30-J$5=75, $B30-J$5=1, $B30-J$5&lt;0),"",ROUND(($B30-J$5)*'국어 표준점수 테이블'!$H$10+J$5*'국어 표준점수 테이블'!$H$11+'국어 표준점수 테이블'!$H$13,0))</f>
        <v>121</v>
      </c>
      <c r="K30" s="152">
        <f>IF(OR($B30-K$5&gt;76, $B30-K$5=75, $B30-K$5=1, $B30-K$5&lt;0),"",ROUND(($B30-K$5)*'국어 표준점수 테이블'!$H$10+K$5*'국어 표준점수 테이블'!$H$11+'국어 표준점수 테이블'!$H$13,0))</f>
        <v>122</v>
      </c>
      <c r="L30" s="152">
        <f>IF(OR($B30-L$5&gt;76, $B30-L$5=75, $B30-L$5=1, $B30-L$5&lt;0),"",ROUND(($B30-L$5)*'국어 표준점수 테이블'!$H$10+L$5*'국어 표준점수 테이블'!$H$11+'국어 표준점수 테이블'!$H$13,0))</f>
        <v>122</v>
      </c>
      <c r="M30" s="152">
        <f>IF(OR($B30-M$5&gt;76, $B30-M$5=75, $B30-M$5=1, $B30-M$5&lt;0),"",ROUND(($B30-M$5)*'국어 표준점수 테이블'!$H$10+M$5*'국어 표준점수 테이블'!$H$11+'국어 표준점수 테이블'!$H$13,0))</f>
        <v>122</v>
      </c>
      <c r="N30" s="152">
        <f>IF(OR($B30-N$5&gt;76, $B30-N$5=75, $B30-N$5=1, $B30-N$5&lt;0),"",ROUND(($B30-N$5)*'국어 표준점수 테이블'!$H$10+N$5*'국어 표준점수 테이블'!$H$11+'국어 표준점수 테이블'!$H$13,0))</f>
        <v>122</v>
      </c>
      <c r="O30" s="152">
        <f>IF(OR($B30-O$5&gt;76, $B30-O$5=75, $B30-O$5=1, $B30-O$5&lt;0),"",ROUND(($B30-O$5)*'국어 표준점수 테이블'!$H$10+O$5*'국어 표준점수 테이블'!$H$11+'국어 표준점수 테이블'!$H$13,0))</f>
        <v>123</v>
      </c>
      <c r="P30" s="152">
        <f>IF(OR($B30-P$5&gt;76, $B30-P$5=75, $B30-P$5=1, $B30-P$5&lt;0),"",ROUND(($B30-P$5)*'국어 표준점수 테이블'!$H$10+P$5*'국어 표준점수 테이블'!$H$11+'국어 표준점수 테이블'!$H$13,0))</f>
        <v>123</v>
      </c>
      <c r="Q30" s="152">
        <f>IF(OR($B30-Q$5&gt;76, $B30-Q$5=75, $B30-Q$5=1, $B30-Q$5&lt;0),"",ROUND(($B30-Q$5)*'국어 표준점수 테이블'!$H$10+Q$5*'국어 표준점수 테이블'!$H$11+'국어 표준점수 테이블'!$H$13,0))</f>
        <v>123</v>
      </c>
      <c r="R30" s="152">
        <f>IF(OR($B30-R$5&gt;76, $B30-R$5=75, $B30-R$5=1, $B30-R$5&lt;0),"",ROUND(($B30-R$5)*'국어 표준점수 테이블'!$H$10+R$5*'국어 표준점수 테이블'!$H$11+'국어 표준점수 테이블'!$H$13,0))</f>
        <v>123</v>
      </c>
      <c r="S30" s="152">
        <f>IF(OR($B30-S$5&gt;76, $B30-S$5=75, $B30-S$5=1, $B30-S$5&lt;0),"",ROUND(($B30-S$5)*'국어 표준점수 테이블'!$H$10+S$5*'국어 표준점수 테이블'!$H$11+'국어 표준점수 테이블'!$H$13,0))</f>
        <v>124</v>
      </c>
      <c r="T30" s="152">
        <f>IF(OR($B30-T$5&gt;76, $B30-T$5=75, $B30-T$5=1, $B30-T$5&lt;0),"",ROUND(($B30-T$5)*'국어 표준점수 테이블'!$H$10+T$5*'국어 표준점수 테이블'!$H$11+'국어 표준점수 테이블'!$H$13,0))</f>
        <v>124</v>
      </c>
      <c r="U30" s="152">
        <f>IF(OR($B30-U$5&gt;76, $B30-U$5=75, $B30-U$5=1, $B30-U$5&lt;0),"",ROUND(($B30-U$5)*'국어 표준점수 테이블'!$H$10+U$5*'국어 표준점수 테이블'!$H$11+'국어 표준점수 테이블'!$H$13,0))</f>
        <v>124</v>
      </c>
      <c r="V30" s="152">
        <f>IF(OR($B30-V$5&gt;76, $B30-V$5=75, $B30-V$5=1, $B30-V$5&lt;0),"",ROUND(($B30-V$5)*'국어 표준점수 테이블'!$H$10+V$5*'국어 표준점수 테이블'!$H$11+'국어 표준점수 테이블'!$H$13,0))</f>
        <v>124</v>
      </c>
      <c r="W30" s="152">
        <f>IF(OR($B30-W$5&gt;76, $B30-W$5=75, $B30-W$5=1, $B30-W$5&lt;0),"",ROUND(($B30-W$5)*'국어 표준점수 테이블'!$H$10+W$5*'국어 표준점수 테이블'!$H$11+'국어 표준점수 테이블'!$H$13,0))</f>
        <v>125</v>
      </c>
      <c r="X30" s="152">
        <f>IF(OR($B30-X$5&gt;76, $B30-X$5=75, $B30-X$5=1, $B30-X$5&lt;0),"",ROUND(($B30-X$5)*'국어 표준점수 테이블'!$H$10+X$5*'국어 표준점수 테이블'!$H$11+'국어 표준점수 테이블'!$H$13,0))</f>
        <v>125</v>
      </c>
      <c r="Y30" s="153">
        <f>IF(OR($B30-Y$5&gt;76, $B30-Y$5=75, $B30-Y$5=1, $B30-Y$5&lt;0),"",ROUND(($B30-Y$5)*'국어 표준점수 테이블'!$H$10+Y$5*'국어 표준점수 테이블'!$H$11+'국어 표준점수 테이블'!$H$13,0))</f>
        <v>125</v>
      </c>
      <c r="Z30" s="14"/>
      <c r="AA30" s="16"/>
    </row>
    <row r="31" spans="1:27">
      <c r="A31" s="16"/>
      <c r="B31" s="85">
        <v>75</v>
      </c>
      <c r="C31" s="152">
        <f>IF(OR($B31-C$5&gt;76, $B31-C$5=75, $B31-C$5=1, $B31-C$5&lt;0),"",ROUND(($B31-C$5)*'국어 표준점수 테이블'!$H$10+C$5*'국어 표준점수 테이블'!$H$11+'국어 표준점수 테이블'!$H$13,0))</f>
        <v>118</v>
      </c>
      <c r="D31" s="152">
        <f>IF(OR($B31-D$5&gt;76, $B31-D$5=75, $B31-D$5=1, $B31-D$5&lt;0),"",ROUND(($B31-D$5)*'국어 표준점수 테이블'!$H$10+D$5*'국어 표준점수 테이블'!$H$11+'국어 표준점수 테이블'!$H$13,0))</f>
        <v>119</v>
      </c>
      <c r="E31" s="152">
        <f>IF(OR($B31-E$5&gt;76, $B31-E$5=75, $B31-E$5=1, $B31-E$5&lt;0),"",ROUND(($B31-E$5)*'국어 표준점수 테이블'!$H$10+E$5*'국어 표준점수 테이블'!$H$11+'국어 표준점수 테이블'!$H$13,0))</f>
        <v>119</v>
      </c>
      <c r="F31" s="152">
        <f>IF(OR($B31-F$5&gt;76, $B31-F$5=75, $B31-F$5=1, $B31-F$5&lt;0),"",ROUND(($B31-F$5)*'국어 표준점수 테이블'!$H$10+F$5*'국어 표준점수 테이블'!$H$11+'국어 표준점수 테이블'!$H$13,0))</f>
        <v>119</v>
      </c>
      <c r="G31" s="152">
        <f>IF(OR($B31-G$5&gt;76, $B31-G$5=75, $B31-G$5=1, $B31-G$5&lt;0),"",ROUND(($B31-G$5)*'국어 표준점수 테이블'!$H$10+G$5*'국어 표준점수 테이블'!$H$11+'국어 표준점수 테이블'!$H$13,0))</f>
        <v>119</v>
      </c>
      <c r="H31" s="152">
        <f>IF(OR($B31-H$5&gt;76, $B31-H$5=75, $B31-H$5=1, $B31-H$5&lt;0),"",ROUND(($B31-H$5)*'국어 표준점수 테이블'!$H$10+H$5*'국어 표준점수 테이블'!$H$11+'국어 표준점수 테이블'!$H$13,0))</f>
        <v>120</v>
      </c>
      <c r="I31" s="152">
        <f>IF(OR($B31-I$5&gt;76, $B31-I$5=75, $B31-I$5=1, $B31-I$5&lt;0),"",ROUND(($B31-I$5)*'국어 표준점수 테이블'!$H$10+I$5*'국어 표준점수 테이블'!$H$11+'국어 표준점수 테이블'!$H$13,0))</f>
        <v>120</v>
      </c>
      <c r="J31" s="152">
        <f>IF(OR($B31-J$5&gt;76, $B31-J$5=75, $B31-J$5=1, $B31-J$5&lt;0),"",ROUND(($B31-J$5)*'국어 표준점수 테이블'!$H$10+J$5*'국어 표준점수 테이블'!$H$11+'국어 표준점수 테이블'!$H$13,0))</f>
        <v>120</v>
      </c>
      <c r="K31" s="152">
        <f>IF(OR($B31-K$5&gt;76, $B31-K$5=75, $B31-K$5=1, $B31-K$5&lt;0),"",ROUND(($B31-K$5)*'국어 표준점수 테이블'!$H$10+K$5*'국어 표준점수 테이블'!$H$11+'국어 표준점수 테이블'!$H$13,0))</f>
        <v>120</v>
      </c>
      <c r="L31" s="152">
        <f>IF(OR($B31-L$5&gt;76, $B31-L$5=75, $B31-L$5=1, $B31-L$5&lt;0),"",ROUND(($B31-L$5)*'국어 표준점수 테이블'!$H$10+L$5*'국어 표준점수 테이블'!$H$11+'국어 표준점수 테이블'!$H$13,0))</f>
        <v>121</v>
      </c>
      <c r="M31" s="152">
        <f>IF(OR($B31-M$5&gt;76, $B31-M$5=75, $B31-M$5=1, $B31-M$5&lt;0),"",ROUND(($B31-M$5)*'국어 표준점수 테이블'!$H$10+M$5*'국어 표준점수 테이블'!$H$11+'국어 표준점수 테이블'!$H$13,0))</f>
        <v>121</v>
      </c>
      <c r="N31" s="152">
        <f>IF(OR($B31-N$5&gt;76, $B31-N$5=75, $B31-N$5=1, $B31-N$5&lt;0),"",ROUND(($B31-N$5)*'국어 표준점수 테이블'!$H$10+N$5*'국어 표준점수 테이블'!$H$11+'국어 표준점수 테이블'!$H$13,0))</f>
        <v>121</v>
      </c>
      <c r="O31" s="152">
        <f>IF(OR($B31-O$5&gt;76, $B31-O$5=75, $B31-O$5=1, $B31-O$5&lt;0),"",ROUND(($B31-O$5)*'국어 표준점수 테이블'!$H$10+O$5*'국어 표준점수 테이블'!$H$11+'국어 표준점수 테이블'!$H$13,0))</f>
        <v>121</v>
      </c>
      <c r="P31" s="152">
        <f>IF(OR($B31-P$5&gt;76, $B31-P$5=75, $B31-P$5=1, $B31-P$5&lt;0),"",ROUND(($B31-P$5)*'국어 표준점수 테이블'!$H$10+P$5*'국어 표준점수 테이블'!$H$11+'국어 표준점수 테이블'!$H$13,0))</f>
        <v>122</v>
      </c>
      <c r="Q31" s="152">
        <f>IF(OR($B31-Q$5&gt;76, $B31-Q$5=75, $B31-Q$5=1, $B31-Q$5&lt;0),"",ROUND(($B31-Q$5)*'국어 표준점수 테이블'!$H$10+Q$5*'국어 표준점수 테이블'!$H$11+'국어 표준점수 테이블'!$H$13,0))</f>
        <v>122</v>
      </c>
      <c r="R31" s="152">
        <f>IF(OR($B31-R$5&gt;76, $B31-R$5=75, $B31-R$5=1, $B31-R$5&lt;0),"",ROUND(($B31-R$5)*'국어 표준점수 테이블'!$H$10+R$5*'국어 표준점수 테이블'!$H$11+'국어 표준점수 테이블'!$H$13,0))</f>
        <v>122</v>
      </c>
      <c r="S31" s="152">
        <f>IF(OR($B31-S$5&gt;76, $B31-S$5=75, $B31-S$5=1, $B31-S$5&lt;0),"",ROUND(($B31-S$5)*'국어 표준점수 테이블'!$H$10+S$5*'국어 표준점수 테이블'!$H$11+'국어 표준점수 테이블'!$H$13,0))</f>
        <v>122</v>
      </c>
      <c r="T31" s="152">
        <f>IF(OR($B31-T$5&gt;76, $B31-T$5=75, $B31-T$5=1, $B31-T$5&lt;0),"",ROUND(($B31-T$5)*'국어 표준점수 테이블'!$H$10+T$5*'국어 표준점수 테이블'!$H$11+'국어 표준점수 테이블'!$H$13,0))</f>
        <v>123</v>
      </c>
      <c r="U31" s="152">
        <f>IF(OR($B31-U$5&gt;76, $B31-U$5=75, $B31-U$5=1, $B31-U$5&lt;0),"",ROUND(($B31-U$5)*'국어 표준점수 테이블'!$H$10+U$5*'국어 표준점수 테이블'!$H$11+'국어 표준점수 테이블'!$H$13,0))</f>
        <v>123</v>
      </c>
      <c r="V31" s="152">
        <f>IF(OR($B31-V$5&gt;76, $B31-V$5=75, $B31-V$5=1, $B31-V$5&lt;0),"",ROUND(($B31-V$5)*'국어 표준점수 테이블'!$H$10+V$5*'국어 표준점수 테이블'!$H$11+'국어 표준점수 테이블'!$H$13,0))</f>
        <v>123</v>
      </c>
      <c r="W31" s="152">
        <f>IF(OR($B31-W$5&gt;76, $B31-W$5=75, $B31-W$5=1, $B31-W$5&lt;0),"",ROUND(($B31-W$5)*'국어 표준점수 테이블'!$H$10+W$5*'국어 표준점수 테이블'!$H$11+'국어 표준점수 테이블'!$H$13,0))</f>
        <v>123</v>
      </c>
      <c r="X31" s="152">
        <f>IF(OR($B31-X$5&gt;76, $B31-X$5=75, $B31-X$5=1, $B31-X$5&lt;0),"",ROUND(($B31-X$5)*'국어 표준점수 테이블'!$H$10+X$5*'국어 표준점수 테이블'!$H$11+'국어 표준점수 테이블'!$H$13,0))</f>
        <v>124</v>
      </c>
      <c r="Y31" s="153" t="str">
        <f>IF(OR($B31-Y$5&gt;76, $B31-Y$5=75, $B31-Y$5=1, $B31-Y$5&lt;0),"",ROUND(($B31-Y$5)*'국어 표준점수 테이블'!$H$10+Y$5*'국어 표준점수 테이블'!$H$11+'국어 표준점수 테이블'!$H$13,0))</f>
        <v/>
      </c>
      <c r="Z31" s="14"/>
      <c r="AA31" s="16"/>
    </row>
    <row r="32" spans="1:27">
      <c r="A32" s="16"/>
      <c r="B32" s="85">
        <v>74</v>
      </c>
      <c r="C32" s="152">
        <f>IF(OR($B32-C$5&gt;76, $B32-C$5=75, $B32-C$5=1, $B32-C$5&lt;0),"",ROUND(($B32-C$5)*'국어 표준점수 테이블'!$H$10+C$5*'국어 표준점수 테이블'!$H$11+'국어 표준점수 테이블'!$H$13,0))</f>
        <v>117</v>
      </c>
      <c r="D32" s="152">
        <f>IF(OR($B32-D$5&gt;76, $B32-D$5=75, $B32-D$5=1, $B32-D$5&lt;0),"",ROUND(($B32-D$5)*'국어 표준점수 테이블'!$H$10+D$5*'국어 표준점수 테이블'!$H$11+'국어 표준점수 테이블'!$H$13,0))</f>
        <v>118</v>
      </c>
      <c r="E32" s="152">
        <f>IF(OR($B32-E$5&gt;76, $B32-E$5=75, $B32-E$5=1, $B32-E$5&lt;0),"",ROUND(($B32-E$5)*'국어 표준점수 테이블'!$H$10+E$5*'국어 표준점수 테이블'!$H$11+'국어 표준점수 테이블'!$H$13,0))</f>
        <v>118</v>
      </c>
      <c r="F32" s="152">
        <f>IF(OR($B32-F$5&gt;76, $B32-F$5=75, $B32-F$5=1, $B32-F$5&lt;0),"",ROUND(($B32-F$5)*'국어 표준점수 테이블'!$H$10+F$5*'국어 표준점수 테이블'!$H$11+'국어 표준점수 테이블'!$H$13,0))</f>
        <v>118</v>
      </c>
      <c r="G32" s="152">
        <f>IF(OR($B32-G$5&gt;76, $B32-G$5=75, $B32-G$5=1, $B32-G$5&lt;0),"",ROUND(($B32-G$5)*'국어 표준점수 테이블'!$H$10+G$5*'국어 표준점수 테이블'!$H$11+'국어 표준점수 테이블'!$H$13,0))</f>
        <v>118</v>
      </c>
      <c r="H32" s="152">
        <f>IF(OR($B32-H$5&gt;76, $B32-H$5=75, $B32-H$5=1, $B32-H$5&lt;0),"",ROUND(($B32-H$5)*'국어 표준점수 테이블'!$H$10+H$5*'국어 표준점수 테이블'!$H$11+'국어 표준점수 테이블'!$H$13,0))</f>
        <v>119</v>
      </c>
      <c r="I32" s="152">
        <f>IF(OR($B32-I$5&gt;76, $B32-I$5=75, $B32-I$5=1, $B32-I$5&lt;0),"",ROUND(($B32-I$5)*'국어 표준점수 테이블'!$H$10+I$5*'국어 표준점수 테이블'!$H$11+'국어 표준점수 테이블'!$H$13,0))</f>
        <v>119</v>
      </c>
      <c r="J32" s="152">
        <f>IF(OR($B32-J$5&gt;76, $B32-J$5=75, $B32-J$5=1, $B32-J$5&lt;0),"",ROUND(($B32-J$5)*'국어 표준점수 테이블'!$H$10+J$5*'국어 표준점수 테이블'!$H$11+'국어 표준점수 테이블'!$H$13,0))</f>
        <v>119</v>
      </c>
      <c r="K32" s="152">
        <f>IF(OR($B32-K$5&gt;76, $B32-K$5=75, $B32-K$5=1, $B32-K$5&lt;0),"",ROUND(($B32-K$5)*'국어 표준점수 테이블'!$H$10+K$5*'국어 표준점수 테이블'!$H$11+'국어 표준점수 테이블'!$H$13,0))</f>
        <v>119</v>
      </c>
      <c r="L32" s="152">
        <f>IF(OR($B32-L$5&gt;76, $B32-L$5=75, $B32-L$5=1, $B32-L$5&lt;0),"",ROUND(($B32-L$5)*'국어 표준점수 테이블'!$H$10+L$5*'국어 표준점수 테이블'!$H$11+'국어 표준점수 테이블'!$H$13,0))</f>
        <v>120</v>
      </c>
      <c r="M32" s="152">
        <f>IF(OR($B32-M$5&gt;76, $B32-M$5=75, $B32-M$5=1, $B32-M$5&lt;0),"",ROUND(($B32-M$5)*'국어 표준점수 테이블'!$H$10+M$5*'국어 표준점수 테이블'!$H$11+'국어 표준점수 테이블'!$H$13,0))</f>
        <v>120</v>
      </c>
      <c r="N32" s="152">
        <f>IF(OR($B32-N$5&gt;76, $B32-N$5=75, $B32-N$5=1, $B32-N$5&lt;0),"",ROUND(($B32-N$5)*'국어 표준점수 테이블'!$H$10+N$5*'국어 표준점수 테이블'!$H$11+'국어 표준점수 테이블'!$H$13,0))</f>
        <v>120</v>
      </c>
      <c r="O32" s="152">
        <f>IF(OR($B32-O$5&gt;76, $B32-O$5=75, $B32-O$5=1, $B32-O$5&lt;0),"",ROUND(($B32-O$5)*'국어 표준점수 테이블'!$H$10+O$5*'국어 표준점수 테이블'!$H$11+'국어 표준점수 테이블'!$H$13,0))</f>
        <v>120</v>
      </c>
      <c r="P32" s="152">
        <f>IF(OR($B32-P$5&gt;76, $B32-P$5=75, $B32-P$5=1, $B32-P$5&lt;0),"",ROUND(($B32-P$5)*'국어 표준점수 테이블'!$H$10+P$5*'국어 표준점수 테이블'!$H$11+'국어 표준점수 테이블'!$H$13,0))</f>
        <v>121</v>
      </c>
      <c r="Q32" s="152">
        <f>IF(OR($B32-Q$5&gt;76, $B32-Q$5=75, $B32-Q$5=1, $B32-Q$5&lt;0),"",ROUND(($B32-Q$5)*'국어 표준점수 테이블'!$H$10+Q$5*'국어 표준점수 테이블'!$H$11+'국어 표준점수 테이블'!$H$13,0))</f>
        <v>121</v>
      </c>
      <c r="R32" s="152">
        <f>IF(OR($B32-R$5&gt;76, $B32-R$5=75, $B32-R$5=1, $B32-R$5&lt;0),"",ROUND(($B32-R$5)*'국어 표준점수 테이블'!$H$10+R$5*'국어 표준점수 테이블'!$H$11+'국어 표준점수 테이블'!$H$13,0))</f>
        <v>121</v>
      </c>
      <c r="S32" s="152">
        <f>IF(OR($B32-S$5&gt;76, $B32-S$5=75, $B32-S$5=1, $B32-S$5&lt;0),"",ROUND(($B32-S$5)*'국어 표준점수 테이블'!$H$10+S$5*'국어 표준점수 테이블'!$H$11+'국어 표준점수 테이블'!$H$13,0))</f>
        <v>121</v>
      </c>
      <c r="T32" s="152">
        <f>IF(OR($B32-T$5&gt;76, $B32-T$5=75, $B32-T$5=1, $B32-T$5&lt;0),"",ROUND(($B32-T$5)*'국어 표준점수 테이블'!$H$10+T$5*'국어 표준점수 테이블'!$H$11+'국어 표준점수 테이블'!$H$13,0))</f>
        <v>121</v>
      </c>
      <c r="U32" s="152">
        <f>IF(OR($B32-U$5&gt;76, $B32-U$5=75, $B32-U$5=1, $B32-U$5&lt;0),"",ROUND(($B32-U$5)*'국어 표준점수 테이블'!$H$10+U$5*'국어 표준점수 테이블'!$H$11+'국어 표준점수 테이블'!$H$13,0))</f>
        <v>122</v>
      </c>
      <c r="V32" s="152">
        <f>IF(OR($B32-V$5&gt;76, $B32-V$5=75, $B32-V$5=1, $B32-V$5&lt;0),"",ROUND(($B32-V$5)*'국어 표준점수 테이블'!$H$10+V$5*'국어 표준점수 테이블'!$H$11+'국어 표준점수 테이블'!$H$13,0))</f>
        <v>122</v>
      </c>
      <c r="W32" s="152">
        <f>IF(OR($B32-W$5&gt;76, $B32-W$5=75, $B32-W$5=1, $B32-W$5&lt;0),"",ROUND(($B32-W$5)*'국어 표준점수 테이블'!$H$10+W$5*'국어 표준점수 테이블'!$H$11+'국어 표준점수 테이블'!$H$13,0))</f>
        <v>122</v>
      </c>
      <c r="X32" s="152">
        <f>IF(OR($B32-X$5&gt;76, $B32-X$5=75, $B32-X$5=1, $B32-X$5&lt;0),"",ROUND(($B32-X$5)*'국어 표준점수 테이블'!$H$10+X$5*'국어 표준점수 테이블'!$H$11+'국어 표준점수 테이블'!$H$13,0))</f>
        <v>122</v>
      </c>
      <c r="Y32" s="153">
        <f>IF(OR($B32-Y$5&gt;76, $B32-Y$5=75, $B32-Y$5=1, $B32-Y$5&lt;0),"",ROUND(($B32-Y$5)*'국어 표준점수 테이블'!$H$10+Y$5*'국어 표준점수 테이블'!$H$11+'국어 표준점수 테이블'!$H$13,0))</f>
        <v>123</v>
      </c>
      <c r="Z32" s="14"/>
      <c r="AA32" s="16"/>
    </row>
    <row r="33" spans="1:27">
      <c r="A33" s="16"/>
      <c r="B33" s="85">
        <v>73</v>
      </c>
      <c r="C33" s="152">
        <f>IF(OR($B33-C$5&gt;76, $B33-C$5=75, $B33-C$5=1, $B33-C$5&lt;0),"",ROUND(($B33-C$5)*'국어 표준점수 테이블'!$H$10+C$5*'국어 표준점수 테이블'!$H$11+'국어 표준점수 테이블'!$H$13,0))</f>
        <v>116</v>
      </c>
      <c r="D33" s="152">
        <f>IF(OR($B33-D$5&gt;76, $B33-D$5=75, $B33-D$5=1, $B33-D$5&lt;0),"",ROUND(($B33-D$5)*'국어 표준점수 테이블'!$H$10+D$5*'국어 표준점수 테이블'!$H$11+'국어 표준점수 테이블'!$H$13,0))</f>
        <v>116</v>
      </c>
      <c r="E33" s="152">
        <f>IF(OR($B33-E$5&gt;76, $B33-E$5=75, $B33-E$5=1, $B33-E$5&lt;0),"",ROUND(($B33-E$5)*'국어 표준점수 테이블'!$H$10+E$5*'국어 표준점수 테이블'!$H$11+'국어 표준점수 테이블'!$H$13,0))</f>
        <v>117</v>
      </c>
      <c r="F33" s="152">
        <f>IF(OR($B33-F$5&gt;76, $B33-F$5=75, $B33-F$5=1, $B33-F$5&lt;0),"",ROUND(($B33-F$5)*'국어 표준점수 테이블'!$H$10+F$5*'국어 표준점수 테이블'!$H$11+'국어 표준점수 테이블'!$H$13,0))</f>
        <v>117</v>
      </c>
      <c r="G33" s="152">
        <f>IF(OR($B33-G$5&gt;76, $B33-G$5=75, $B33-G$5=1, $B33-G$5&lt;0),"",ROUND(($B33-G$5)*'국어 표준점수 테이블'!$H$10+G$5*'국어 표준점수 테이블'!$H$11+'국어 표준점수 테이블'!$H$13,0))</f>
        <v>117</v>
      </c>
      <c r="H33" s="152">
        <f>IF(OR($B33-H$5&gt;76, $B33-H$5=75, $B33-H$5=1, $B33-H$5&lt;0),"",ROUND(($B33-H$5)*'국어 표준점수 테이블'!$H$10+H$5*'국어 표준점수 테이블'!$H$11+'국어 표준점수 테이블'!$H$13,0))</f>
        <v>117</v>
      </c>
      <c r="I33" s="152">
        <f>IF(OR($B33-I$5&gt;76, $B33-I$5=75, $B33-I$5=1, $B33-I$5&lt;0),"",ROUND(($B33-I$5)*'국어 표준점수 테이블'!$H$10+I$5*'국어 표준점수 테이블'!$H$11+'국어 표준점수 테이블'!$H$13,0))</f>
        <v>118</v>
      </c>
      <c r="J33" s="152">
        <f>IF(OR($B33-J$5&gt;76, $B33-J$5=75, $B33-J$5=1, $B33-J$5&lt;0),"",ROUND(($B33-J$5)*'국어 표준점수 테이블'!$H$10+J$5*'국어 표준점수 테이블'!$H$11+'국어 표준점수 테이블'!$H$13,0))</f>
        <v>118</v>
      </c>
      <c r="K33" s="152">
        <f>IF(OR($B33-K$5&gt;76, $B33-K$5=75, $B33-K$5=1, $B33-K$5&lt;0),"",ROUND(($B33-K$5)*'국어 표준점수 테이블'!$H$10+K$5*'국어 표준점수 테이블'!$H$11+'국어 표준점수 테이블'!$H$13,0))</f>
        <v>118</v>
      </c>
      <c r="L33" s="152">
        <f>IF(OR($B33-L$5&gt;76, $B33-L$5=75, $B33-L$5=1, $B33-L$5&lt;0),"",ROUND(($B33-L$5)*'국어 표준점수 테이블'!$H$10+L$5*'국어 표준점수 테이블'!$H$11+'국어 표준점수 테이블'!$H$13,0))</f>
        <v>118</v>
      </c>
      <c r="M33" s="152">
        <f>IF(OR($B33-M$5&gt;76, $B33-M$5=75, $B33-M$5=1, $B33-M$5&lt;0),"",ROUND(($B33-M$5)*'국어 표준점수 테이블'!$H$10+M$5*'국어 표준점수 테이블'!$H$11+'국어 표준점수 테이블'!$H$13,0))</f>
        <v>119</v>
      </c>
      <c r="N33" s="152">
        <f>IF(OR($B33-N$5&gt;76, $B33-N$5=75, $B33-N$5=1, $B33-N$5&lt;0),"",ROUND(($B33-N$5)*'국어 표준점수 테이블'!$H$10+N$5*'국어 표준점수 테이블'!$H$11+'국어 표준점수 테이블'!$H$13,0))</f>
        <v>119</v>
      </c>
      <c r="O33" s="152">
        <f>IF(OR($B33-O$5&gt;76, $B33-O$5=75, $B33-O$5=1, $B33-O$5&lt;0),"",ROUND(($B33-O$5)*'국어 표준점수 테이블'!$H$10+O$5*'국어 표준점수 테이블'!$H$11+'국어 표준점수 테이블'!$H$13,0))</f>
        <v>119</v>
      </c>
      <c r="P33" s="152">
        <f>IF(OR($B33-P$5&gt;76, $B33-P$5=75, $B33-P$5=1, $B33-P$5&lt;0),"",ROUND(($B33-P$5)*'국어 표준점수 테이블'!$H$10+P$5*'국어 표준점수 테이블'!$H$11+'국어 표준점수 테이블'!$H$13,0))</f>
        <v>119</v>
      </c>
      <c r="Q33" s="152">
        <f>IF(OR($B33-Q$5&gt;76, $B33-Q$5=75, $B33-Q$5=1, $B33-Q$5&lt;0),"",ROUND(($B33-Q$5)*'국어 표준점수 테이블'!$H$10+Q$5*'국어 표준점수 테이블'!$H$11+'국어 표준점수 테이블'!$H$13,0))</f>
        <v>120</v>
      </c>
      <c r="R33" s="152">
        <f>IF(OR($B33-R$5&gt;76, $B33-R$5=75, $B33-R$5=1, $B33-R$5&lt;0),"",ROUND(($B33-R$5)*'국어 표준점수 테이블'!$H$10+R$5*'국어 표준점수 테이블'!$H$11+'국어 표준점수 테이블'!$H$13,0))</f>
        <v>120</v>
      </c>
      <c r="S33" s="152">
        <f>IF(OR($B33-S$5&gt;76, $B33-S$5=75, $B33-S$5=1, $B33-S$5&lt;0),"",ROUND(($B33-S$5)*'국어 표준점수 테이블'!$H$10+S$5*'국어 표준점수 테이블'!$H$11+'국어 표준점수 테이블'!$H$13,0))</f>
        <v>120</v>
      </c>
      <c r="T33" s="152">
        <f>IF(OR($B33-T$5&gt;76, $B33-T$5=75, $B33-T$5=1, $B33-T$5&lt;0),"",ROUND(($B33-T$5)*'국어 표준점수 테이블'!$H$10+T$5*'국어 표준점수 테이블'!$H$11+'국어 표준점수 테이블'!$H$13,0))</f>
        <v>120</v>
      </c>
      <c r="U33" s="152">
        <f>IF(OR($B33-U$5&gt;76, $B33-U$5=75, $B33-U$5=1, $B33-U$5&lt;0),"",ROUND(($B33-U$5)*'국어 표준점수 테이블'!$H$10+U$5*'국어 표준점수 테이블'!$H$11+'국어 표준점수 테이블'!$H$13,0))</f>
        <v>121</v>
      </c>
      <c r="V33" s="152">
        <f>IF(OR($B33-V$5&gt;76, $B33-V$5=75, $B33-V$5=1, $B33-V$5&lt;0),"",ROUND(($B33-V$5)*'국어 표준점수 테이블'!$H$10+V$5*'국어 표준점수 테이블'!$H$11+'국어 표준점수 테이블'!$H$13,0))</f>
        <v>121</v>
      </c>
      <c r="W33" s="152">
        <f>IF(OR($B33-W$5&gt;76, $B33-W$5=75, $B33-W$5=1, $B33-W$5&lt;0),"",ROUND(($B33-W$5)*'국어 표준점수 테이블'!$H$10+W$5*'국어 표준점수 테이블'!$H$11+'국어 표준점수 테이블'!$H$13,0))</f>
        <v>121</v>
      </c>
      <c r="X33" s="152">
        <f>IF(OR($B33-X$5&gt;76, $B33-X$5=75, $B33-X$5=1, $B33-X$5&lt;0),"",ROUND(($B33-X$5)*'국어 표준점수 테이블'!$H$10+X$5*'국어 표준점수 테이블'!$H$11+'국어 표준점수 테이블'!$H$13,0))</f>
        <v>121</v>
      </c>
      <c r="Y33" s="153">
        <f>IF(OR($B33-Y$5&gt;76, $B33-Y$5=75, $B33-Y$5=1, $B33-Y$5&lt;0),"",ROUND(($B33-Y$5)*'국어 표준점수 테이블'!$H$10+Y$5*'국어 표준점수 테이블'!$H$11+'국어 표준점수 테이블'!$H$13,0))</f>
        <v>122</v>
      </c>
      <c r="Z33" s="14"/>
      <c r="AA33" s="16"/>
    </row>
    <row r="34" spans="1:27">
      <c r="A34" s="16"/>
      <c r="B34" s="86">
        <v>72</v>
      </c>
      <c r="C34" s="154">
        <f>IF(OR($B34-C$5&gt;76, $B34-C$5=75, $B34-C$5=1, $B34-C$5&lt;0),"",ROUND(($B34-C$5)*'국어 표준점수 테이블'!$H$10+C$5*'국어 표준점수 테이블'!$H$11+'국어 표준점수 테이블'!$H$13,0))</f>
        <v>115</v>
      </c>
      <c r="D34" s="154">
        <f>IF(OR($B34-D$5&gt;76, $B34-D$5=75, $B34-D$5=1, $B34-D$5&lt;0),"",ROUND(($B34-D$5)*'국어 표준점수 테이블'!$H$10+D$5*'국어 표준점수 테이블'!$H$11+'국어 표준점수 테이블'!$H$13,0))</f>
        <v>115</v>
      </c>
      <c r="E34" s="154">
        <f>IF(OR($B34-E$5&gt;76, $B34-E$5=75, $B34-E$5=1, $B34-E$5&lt;0),"",ROUND(($B34-E$5)*'국어 표준점수 테이블'!$H$10+E$5*'국어 표준점수 테이블'!$H$11+'국어 표준점수 테이블'!$H$13,0))</f>
        <v>116</v>
      </c>
      <c r="F34" s="154">
        <f>IF(OR($B34-F$5&gt;76, $B34-F$5=75, $B34-F$5=1, $B34-F$5&lt;0),"",ROUND(($B34-F$5)*'국어 표준점수 테이블'!$H$10+F$5*'국어 표준점수 테이블'!$H$11+'국어 표준점수 테이블'!$H$13,0))</f>
        <v>116</v>
      </c>
      <c r="G34" s="154">
        <f>IF(OR($B34-G$5&gt;76, $B34-G$5=75, $B34-G$5=1, $B34-G$5&lt;0),"",ROUND(($B34-G$5)*'국어 표준점수 테이블'!$H$10+G$5*'국어 표준점수 테이블'!$H$11+'국어 표준점수 테이블'!$H$13,0))</f>
        <v>116</v>
      </c>
      <c r="H34" s="154">
        <f>IF(OR($B34-H$5&gt;76, $B34-H$5=75, $B34-H$5=1, $B34-H$5&lt;0),"",ROUND(($B34-H$5)*'국어 표준점수 테이블'!$H$10+H$5*'국어 표준점수 테이블'!$H$11+'국어 표준점수 테이블'!$H$13,0))</f>
        <v>116</v>
      </c>
      <c r="I34" s="154">
        <f>IF(OR($B34-I$5&gt;76, $B34-I$5=75, $B34-I$5=1, $B34-I$5&lt;0),"",ROUND(($B34-I$5)*'국어 표준점수 테이블'!$H$10+I$5*'국어 표준점수 테이블'!$H$11+'국어 표준점수 테이블'!$H$13,0))</f>
        <v>117</v>
      </c>
      <c r="J34" s="154">
        <f>IF(OR($B34-J$5&gt;76, $B34-J$5=75, $B34-J$5=1, $B34-J$5&lt;0),"",ROUND(($B34-J$5)*'국어 표준점수 테이블'!$H$10+J$5*'국어 표준점수 테이블'!$H$11+'국어 표준점수 테이블'!$H$13,0))</f>
        <v>117</v>
      </c>
      <c r="K34" s="154">
        <f>IF(OR($B34-K$5&gt;76, $B34-K$5=75, $B34-K$5=1, $B34-K$5&lt;0),"",ROUND(($B34-K$5)*'국어 표준점수 테이블'!$H$10+K$5*'국어 표준점수 테이블'!$H$11+'국어 표준점수 테이블'!$H$13,0))</f>
        <v>117</v>
      </c>
      <c r="L34" s="154">
        <f>IF(OR($B34-L$5&gt;76, $B34-L$5=75, $B34-L$5=1, $B34-L$5&lt;0),"",ROUND(($B34-L$5)*'국어 표준점수 테이블'!$H$10+L$5*'국어 표준점수 테이블'!$H$11+'국어 표준점수 테이블'!$H$13,0))</f>
        <v>117</v>
      </c>
      <c r="M34" s="154">
        <f>IF(OR($B34-M$5&gt;76, $B34-M$5=75, $B34-M$5=1, $B34-M$5&lt;0),"",ROUND(($B34-M$5)*'국어 표준점수 테이블'!$H$10+M$5*'국어 표준점수 테이블'!$H$11+'국어 표준점수 테이블'!$H$13,0))</f>
        <v>117</v>
      </c>
      <c r="N34" s="154">
        <f>IF(OR($B34-N$5&gt;76, $B34-N$5=75, $B34-N$5=1, $B34-N$5&lt;0),"",ROUND(($B34-N$5)*'국어 표준점수 테이블'!$H$10+N$5*'국어 표준점수 테이블'!$H$11+'국어 표준점수 테이블'!$H$13,0))</f>
        <v>118</v>
      </c>
      <c r="O34" s="154">
        <f>IF(OR($B34-O$5&gt;76, $B34-O$5=75, $B34-O$5=1, $B34-O$5&lt;0),"",ROUND(($B34-O$5)*'국어 표준점수 테이블'!$H$10+O$5*'국어 표준점수 테이블'!$H$11+'국어 표준점수 테이블'!$H$13,0))</f>
        <v>118</v>
      </c>
      <c r="P34" s="154">
        <f>IF(OR($B34-P$5&gt;76, $B34-P$5=75, $B34-P$5=1, $B34-P$5&lt;0),"",ROUND(($B34-P$5)*'국어 표준점수 테이블'!$H$10+P$5*'국어 표준점수 테이블'!$H$11+'국어 표준점수 테이블'!$H$13,0))</f>
        <v>118</v>
      </c>
      <c r="Q34" s="154">
        <f>IF(OR($B34-Q$5&gt;76, $B34-Q$5=75, $B34-Q$5=1, $B34-Q$5&lt;0),"",ROUND(($B34-Q$5)*'국어 표준점수 테이블'!$H$10+Q$5*'국어 표준점수 테이블'!$H$11+'국어 표준점수 테이블'!$H$13,0))</f>
        <v>118</v>
      </c>
      <c r="R34" s="154">
        <f>IF(OR($B34-R$5&gt;76, $B34-R$5=75, $B34-R$5=1, $B34-R$5&lt;0),"",ROUND(($B34-R$5)*'국어 표준점수 테이블'!$H$10+R$5*'국어 표준점수 테이블'!$H$11+'국어 표준점수 테이블'!$H$13,0))</f>
        <v>119</v>
      </c>
      <c r="S34" s="154">
        <f>IF(OR($B34-S$5&gt;76, $B34-S$5=75, $B34-S$5=1, $B34-S$5&lt;0),"",ROUND(($B34-S$5)*'국어 표준점수 테이블'!$H$10+S$5*'국어 표준점수 테이블'!$H$11+'국어 표준점수 테이블'!$H$13,0))</f>
        <v>119</v>
      </c>
      <c r="T34" s="154">
        <f>IF(OR($B34-T$5&gt;76, $B34-T$5=75, $B34-T$5=1, $B34-T$5&lt;0),"",ROUND(($B34-T$5)*'국어 표준점수 테이블'!$H$10+T$5*'국어 표준점수 테이블'!$H$11+'국어 표준점수 테이블'!$H$13,0))</f>
        <v>119</v>
      </c>
      <c r="U34" s="154">
        <f>IF(OR($B34-U$5&gt;76, $B34-U$5=75, $B34-U$5=1, $B34-U$5&lt;0),"",ROUND(($B34-U$5)*'국어 표준점수 테이블'!$H$10+U$5*'국어 표준점수 테이블'!$H$11+'국어 표준점수 테이블'!$H$13,0))</f>
        <v>119</v>
      </c>
      <c r="V34" s="154">
        <f>IF(OR($B34-V$5&gt;76, $B34-V$5=75, $B34-V$5=1, $B34-V$5&lt;0),"",ROUND(($B34-V$5)*'국어 표준점수 테이블'!$H$10+V$5*'국어 표준점수 테이블'!$H$11+'국어 표준점수 테이블'!$H$13,0))</f>
        <v>120</v>
      </c>
      <c r="W34" s="154">
        <f>IF(OR($B34-W$5&gt;76, $B34-W$5=75, $B34-W$5=1, $B34-W$5&lt;0),"",ROUND(($B34-W$5)*'국어 표준점수 테이블'!$H$10+W$5*'국어 표준점수 테이블'!$H$11+'국어 표준점수 테이블'!$H$13,0))</f>
        <v>120</v>
      </c>
      <c r="X34" s="154">
        <f>IF(OR($B34-X$5&gt;76, $B34-X$5=75, $B34-X$5=1, $B34-X$5&lt;0),"",ROUND(($B34-X$5)*'국어 표준점수 테이블'!$H$10+X$5*'국어 표준점수 테이블'!$H$11+'국어 표준점수 테이블'!$H$13,0))</f>
        <v>120</v>
      </c>
      <c r="Y34" s="155">
        <f>IF(OR($B34-Y$5&gt;76, $B34-Y$5=75, $B34-Y$5=1, $B34-Y$5&lt;0),"",ROUND(($B34-Y$5)*'국어 표준점수 테이블'!$H$10+Y$5*'국어 표준점수 테이블'!$H$11+'국어 표준점수 테이블'!$H$13,0))</f>
        <v>121</v>
      </c>
      <c r="Z34" s="14"/>
      <c r="AA34" s="16"/>
    </row>
    <row r="35" spans="1:27">
      <c r="A35" s="16"/>
      <c r="B35" s="86">
        <v>71</v>
      </c>
      <c r="C35" s="154">
        <f>IF(OR($B35-C$5&gt;76, $B35-C$5=75, $B35-C$5=1, $B35-C$5&lt;0),"",ROUND(($B35-C$5)*'국어 표준점수 테이블'!$H$10+C$5*'국어 표준점수 테이블'!$H$11+'국어 표준점수 테이블'!$H$13,0))</f>
        <v>114</v>
      </c>
      <c r="D35" s="154">
        <f>IF(OR($B35-D$5&gt;76, $B35-D$5=75, $B35-D$5=1, $B35-D$5&lt;0),"",ROUND(($B35-D$5)*'국어 표준점수 테이블'!$H$10+D$5*'국어 표준점수 테이블'!$H$11+'국어 표준점수 테이블'!$H$13,0))</f>
        <v>114</v>
      </c>
      <c r="E35" s="154">
        <f>IF(OR($B35-E$5&gt;76, $B35-E$5=75, $B35-E$5=1, $B35-E$5&lt;0),"",ROUND(($B35-E$5)*'국어 표준점수 테이블'!$H$10+E$5*'국어 표준점수 테이블'!$H$11+'국어 표준점수 테이블'!$H$13,0))</f>
        <v>114</v>
      </c>
      <c r="F35" s="154">
        <f>IF(OR($B35-F$5&gt;76, $B35-F$5=75, $B35-F$5=1, $B35-F$5&lt;0),"",ROUND(($B35-F$5)*'국어 표준점수 테이블'!$H$10+F$5*'국어 표준점수 테이블'!$H$11+'국어 표준점수 테이블'!$H$13,0))</f>
        <v>115</v>
      </c>
      <c r="G35" s="154">
        <f>IF(OR($B35-G$5&gt;76, $B35-G$5=75, $B35-G$5=1, $B35-G$5&lt;0),"",ROUND(($B35-G$5)*'국어 표준점수 테이블'!$H$10+G$5*'국어 표준점수 테이블'!$H$11+'국어 표준점수 테이블'!$H$13,0))</f>
        <v>115</v>
      </c>
      <c r="H35" s="154">
        <f>IF(OR($B35-H$5&gt;76, $B35-H$5=75, $B35-H$5=1, $B35-H$5&lt;0),"",ROUND(($B35-H$5)*'국어 표준점수 테이블'!$H$10+H$5*'국어 표준점수 테이블'!$H$11+'국어 표준점수 테이블'!$H$13,0))</f>
        <v>115</v>
      </c>
      <c r="I35" s="154">
        <f>IF(OR($B35-I$5&gt;76, $B35-I$5=75, $B35-I$5=1, $B35-I$5&lt;0),"",ROUND(($B35-I$5)*'국어 표준점수 테이블'!$H$10+I$5*'국어 표준점수 테이블'!$H$11+'국어 표준점수 테이블'!$H$13,0))</f>
        <v>115</v>
      </c>
      <c r="J35" s="154">
        <f>IF(OR($B35-J$5&gt;76, $B35-J$5=75, $B35-J$5=1, $B35-J$5&lt;0),"",ROUND(($B35-J$5)*'국어 표준점수 테이블'!$H$10+J$5*'국어 표준점수 테이블'!$H$11+'국어 표준점수 테이블'!$H$13,0))</f>
        <v>116</v>
      </c>
      <c r="K35" s="154">
        <f>IF(OR($B35-K$5&gt;76, $B35-K$5=75, $B35-K$5=1, $B35-K$5&lt;0),"",ROUND(($B35-K$5)*'국어 표준점수 테이블'!$H$10+K$5*'국어 표준점수 테이블'!$H$11+'국어 표준점수 테이블'!$H$13,0))</f>
        <v>116</v>
      </c>
      <c r="L35" s="154">
        <f>IF(OR($B35-L$5&gt;76, $B35-L$5=75, $B35-L$5=1, $B35-L$5&lt;0),"",ROUND(($B35-L$5)*'국어 표준점수 테이블'!$H$10+L$5*'국어 표준점수 테이블'!$H$11+'국어 표준점수 테이블'!$H$13,0))</f>
        <v>116</v>
      </c>
      <c r="M35" s="154">
        <f>IF(OR($B35-M$5&gt;76, $B35-M$5=75, $B35-M$5=1, $B35-M$5&lt;0),"",ROUND(($B35-M$5)*'국어 표준점수 테이블'!$H$10+M$5*'국어 표준점수 테이블'!$H$11+'국어 표준점수 테이블'!$H$13,0))</f>
        <v>116</v>
      </c>
      <c r="N35" s="154">
        <f>IF(OR($B35-N$5&gt;76, $B35-N$5=75, $B35-N$5=1, $B35-N$5&lt;0),"",ROUND(($B35-N$5)*'국어 표준점수 테이블'!$H$10+N$5*'국어 표준점수 테이블'!$H$11+'국어 표준점수 테이블'!$H$13,0))</f>
        <v>117</v>
      </c>
      <c r="O35" s="154">
        <f>IF(OR($B35-O$5&gt;76, $B35-O$5=75, $B35-O$5=1, $B35-O$5&lt;0),"",ROUND(($B35-O$5)*'국어 표준점수 테이블'!$H$10+O$5*'국어 표준점수 테이블'!$H$11+'국어 표준점수 테이블'!$H$13,0))</f>
        <v>117</v>
      </c>
      <c r="P35" s="154">
        <f>IF(OR($B35-P$5&gt;76, $B35-P$5=75, $B35-P$5=1, $B35-P$5&lt;0),"",ROUND(($B35-P$5)*'국어 표준점수 테이블'!$H$10+P$5*'국어 표준점수 테이블'!$H$11+'국어 표준점수 테이블'!$H$13,0))</f>
        <v>117</v>
      </c>
      <c r="Q35" s="154">
        <f>IF(OR($B35-Q$5&gt;76, $B35-Q$5=75, $B35-Q$5=1, $B35-Q$5&lt;0),"",ROUND(($B35-Q$5)*'국어 표준점수 테이블'!$H$10+Q$5*'국어 표준점수 테이블'!$H$11+'국어 표준점수 테이블'!$H$13,0))</f>
        <v>117</v>
      </c>
      <c r="R35" s="154">
        <f>IF(OR($B35-R$5&gt;76, $B35-R$5=75, $B35-R$5=1, $B35-R$5&lt;0),"",ROUND(($B35-R$5)*'국어 표준점수 테이블'!$H$10+R$5*'국어 표준점수 테이블'!$H$11+'국어 표준점수 테이블'!$H$13,0))</f>
        <v>118</v>
      </c>
      <c r="S35" s="154">
        <f>IF(OR($B35-S$5&gt;76, $B35-S$5=75, $B35-S$5=1, $B35-S$5&lt;0),"",ROUND(($B35-S$5)*'국어 표준점수 테이블'!$H$10+S$5*'국어 표준점수 테이블'!$H$11+'국어 표준점수 테이블'!$H$13,0))</f>
        <v>118</v>
      </c>
      <c r="T35" s="154">
        <f>IF(OR($B35-T$5&gt;76, $B35-T$5=75, $B35-T$5=1, $B35-T$5&lt;0),"",ROUND(($B35-T$5)*'국어 표준점수 테이블'!$H$10+T$5*'국어 표준점수 테이블'!$H$11+'국어 표준점수 테이블'!$H$13,0))</f>
        <v>118</v>
      </c>
      <c r="U35" s="154">
        <f>IF(OR($B35-U$5&gt;76, $B35-U$5=75, $B35-U$5=1, $B35-U$5&lt;0),"",ROUND(($B35-U$5)*'국어 표준점수 테이블'!$H$10+U$5*'국어 표준점수 테이블'!$H$11+'국어 표준점수 테이블'!$H$13,0))</f>
        <v>118</v>
      </c>
      <c r="V35" s="154">
        <f>IF(OR($B35-V$5&gt;76, $B35-V$5=75, $B35-V$5=1, $B35-V$5&lt;0),"",ROUND(($B35-V$5)*'국어 표준점수 테이블'!$H$10+V$5*'국어 표준점수 테이블'!$H$11+'국어 표준점수 테이블'!$H$13,0))</f>
        <v>119</v>
      </c>
      <c r="W35" s="154">
        <f>IF(OR($B35-W$5&gt;76, $B35-W$5=75, $B35-W$5=1, $B35-W$5&lt;0),"",ROUND(($B35-W$5)*'국어 표준점수 테이블'!$H$10+W$5*'국어 표준점수 테이블'!$H$11+'국어 표준점수 테이블'!$H$13,0))</f>
        <v>119</v>
      </c>
      <c r="X35" s="154">
        <f>IF(OR($B35-X$5&gt;76, $B35-X$5=75, $B35-X$5=1, $B35-X$5&lt;0),"",ROUND(($B35-X$5)*'국어 표준점수 테이블'!$H$10+X$5*'국어 표준점수 테이블'!$H$11+'국어 표준점수 테이블'!$H$13,0))</f>
        <v>119</v>
      </c>
      <c r="Y35" s="155">
        <f>IF(OR($B35-Y$5&gt;76, $B35-Y$5=75, $B35-Y$5=1, $B35-Y$5&lt;0),"",ROUND(($B35-Y$5)*'국어 표준점수 테이블'!$H$10+Y$5*'국어 표준점수 테이블'!$H$11+'국어 표준점수 테이블'!$H$13,0))</f>
        <v>119</v>
      </c>
      <c r="Z35" s="14"/>
      <c r="AA35" s="16"/>
    </row>
    <row r="36" spans="1:27">
      <c r="A36" s="16"/>
      <c r="B36" s="86">
        <v>70</v>
      </c>
      <c r="C36" s="154">
        <f>IF(OR($B36-C$5&gt;76, $B36-C$5=75, $B36-C$5=1, $B36-C$5&lt;0),"",ROUND(($B36-C$5)*'국어 표준점수 테이블'!$H$10+C$5*'국어 표준점수 테이블'!$H$11+'국어 표준점수 테이블'!$H$13,0))</f>
        <v>112</v>
      </c>
      <c r="D36" s="154">
        <f>IF(OR($B36-D$5&gt;76, $B36-D$5=75, $B36-D$5=1, $B36-D$5&lt;0),"",ROUND(($B36-D$5)*'국어 표준점수 테이블'!$H$10+D$5*'국어 표준점수 테이블'!$H$11+'국어 표준점수 테이블'!$H$13,0))</f>
        <v>113</v>
      </c>
      <c r="E36" s="154">
        <f>IF(OR($B36-E$5&gt;76, $B36-E$5=75, $B36-E$5=1, $B36-E$5&lt;0),"",ROUND(($B36-E$5)*'국어 표준점수 테이블'!$H$10+E$5*'국어 표준점수 테이블'!$H$11+'국어 표준점수 테이블'!$H$13,0))</f>
        <v>113</v>
      </c>
      <c r="F36" s="154">
        <f>IF(OR($B36-F$5&gt;76, $B36-F$5=75, $B36-F$5=1, $B36-F$5&lt;0),"",ROUND(($B36-F$5)*'국어 표준점수 테이블'!$H$10+F$5*'국어 표준점수 테이블'!$H$11+'국어 표준점수 테이블'!$H$13,0))</f>
        <v>113</v>
      </c>
      <c r="G36" s="154">
        <f>IF(OR($B36-G$5&gt;76, $B36-G$5=75, $B36-G$5=1, $B36-G$5&lt;0),"",ROUND(($B36-G$5)*'국어 표준점수 테이블'!$H$10+G$5*'국어 표준점수 테이블'!$H$11+'국어 표준점수 테이블'!$H$13,0))</f>
        <v>114</v>
      </c>
      <c r="H36" s="154">
        <f>IF(OR($B36-H$5&gt;76, $B36-H$5=75, $B36-H$5=1, $B36-H$5&lt;0),"",ROUND(($B36-H$5)*'국어 표준점수 테이블'!$H$10+H$5*'국어 표준점수 테이블'!$H$11+'국어 표준점수 테이블'!$H$13,0))</f>
        <v>114</v>
      </c>
      <c r="I36" s="154">
        <f>IF(OR($B36-I$5&gt;76, $B36-I$5=75, $B36-I$5=1, $B36-I$5&lt;0),"",ROUND(($B36-I$5)*'국어 표준점수 테이블'!$H$10+I$5*'국어 표준점수 테이블'!$H$11+'국어 표준점수 테이블'!$H$13,0))</f>
        <v>114</v>
      </c>
      <c r="J36" s="154">
        <f>IF(OR($B36-J$5&gt;76, $B36-J$5=75, $B36-J$5=1, $B36-J$5&lt;0),"",ROUND(($B36-J$5)*'국어 표준점수 테이블'!$H$10+J$5*'국어 표준점수 테이블'!$H$11+'국어 표준점수 테이블'!$H$13,0))</f>
        <v>114</v>
      </c>
      <c r="K36" s="154">
        <f>IF(OR($B36-K$5&gt;76, $B36-K$5=75, $B36-K$5=1, $B36-K$5&lt;0),"",ROUND(($B36-K$5)*'국어 표준점수 테이블'!$H$10+K$5*'국어 표준점수 테이블'!$H$11+'국어 표준점수 테이블'!$H$13,0))</f>
        <v>115</v>
      </c>
      <c r="L36" s="154">
        <f>IF(OR($B36-L$5&gt;76, $B36-L$5=75, $B36-L$5=1, $B36-L$5&lt;0),"",ROUND(($B36-L$5)*'국어 표준점수 테이블'!$H$10+L$5*'국어 표준점수 테이블'!$H$11+'국어 표준점수 테이블'!$H$13,0))</f>
        <v>115</v>
      </c>
      <c r="M36" s="154">
        <f>IF(OR($B36-M$5&gt;76, $B36-M$5=75, $B36-M$5=1, $B36-M$5&lt;0),"",ROUND(($B36-M$5)*'국어 표준점수 테이블'!$H$10+M$5*'국어 표준점수 테이블'!$H$11+'국어 표준점수 테이블'!$H$13,0))</f>
        <v>115</v>
      </c>
      <c r="N36" s="154">
        <f>IF(OR($B36-N$5&gt;76, $B36-N$5=75, $B36-N$5=1, $B36-N$5&lt;0),"",ROUND(($B36-N$5)*'국어 표준점수 테이블'!$H$10+N$5*'국어 표준점수 테이블'!$H$11+'국어 표준점수 테이블'!$H$13,0))</f>
        <v>115</v>
      </c>
      <c r="O36" s="154">
        <f>IF(OR($B36-O$5&gt;76, $B36-O$5=75, $B36-O$5=1, $B36-O$5&lt;0),"",ROUND(($B36-O$5)*'국어 표준점수 테이블'!$H$10+O$5*'국어 표준점수 테이블'!$H$11+'국어 표준점수 테이블'!$H$13,0))</f>
        <v>116</v>
      </c>
      <c r="P36" s="154">
        <f>IF(OR($B36-P$5&gt;76, $B36-P$5=75, $B36-P$5=1, $B36-P$5&lt;0),"",ROUND(($B36-P$5)*'국어 표준점수 테이블'!$H$10+P$5*'국어 표준점수 테이블'!$H$11+'국어 표준점수 테이블'!$H$13,0))</f>
        <v>116</v>
      </c>
      <c r="Q36" s="154">
        <f>IF(OR($B36-Q$5&gt;76, $B36-Q$5=75, $B36-Q$5=1, $B36-Q$5&lt;0),"",ROUND(($B36-Q$5)*'국어 표준점수 테이블'!$H$10+Q$5*'국어 표준점수 테이블'!$H$11+'국어 표준점수 테이블'!$H$13,0))</f>
        <v>116</v>
      </c>
      <c r="R36" s="154">
        <f>IF(OR($B36-R$5&gt;76, $B36-R$5=75, $B36-R$5=1, $B36-R$5&lt;0),"",ROUND(($B36-R$5)*'국어 표준점수 테이블'!$H$10+R$5*'국어 표준점수 테이블'!$H$11+'국어 표준점수 테이블'!$H$13,0))</f>
        <v>116</v>
      </c>
      <c r="S36" s="154">
        <f>IF(OR($B36-S$5&gt;76, $B36-S$5=75, $B36-S$5=1, $B36-S$5&lt;0),"",ROUND(($B36-S$5)*'국어 표준점수 테이블'!$H$10+S$5*'국어 표준점수 테이블'!$H$11+'국어 표준점수 테이블'!$H$13,0))</f>
        <v>117</v>
      </c>
      <c r="T36" s="154">
        <f>IF(OR($B36-T$5&gt;76, $B36-T$5=75, $B36-T$5=1, $B36-T$5&lt;0),"",ROUND(($B36-T$5)*'국어 표준점수 테이블'!$H$10+T$5*'국어 표준점수 테이블'!$H$11+'국어 표준점수 테이블'!$H$13,0))</f>
        <v>117</v>
      </c>
      <c r="U36" s="154">
        <f>IF(OR($B36-U$5&gt;76, $B36-U$5=75, $B36-U$5=1, $B36-U$5&lt;0),"",ROUND(($B36-U$5)*'국어 표준점수 테이블'!$H$10+U$5*'국어 표준점수 테이블'!$H$11+'국어 표준점수 테이블'!$H$13,0))</f>
        <v>117</v>
      </c>
      <c r="V36" s="154">
        <f>IF(OR($B36-V$5&gt;76, $B36-V$5=75, $B36-V$5=1, $B36-V$5&lt;0),"",ROUND(($B36-V$5)*'국어 표준점수 테이블'!$H$10+V$5*'국어 표준점수 테이블'!$H$11+'국어 표준점수 테이블'!$H$13,0))</f>
        <v>117</v>
      </c>
      <c r="W36" s="154">
        <f>IF(OR($B36-W$5&gt;76, $B36-W$5=75, $B36-W$5=1, $B36-W$5&lt;0),"",ROUND(($B36-W$5)*'국어 표준점수 테이블'!$H$10+W$5*'국어 표준점수 테이블'!$H$11+'국어 표준점수 테이블'!$H$13,0))</f>
        <v>118</v>
      </c>
      <c r="X36" s="154">
        <f>IF(OR($B36-X$5&gt;76, $B36-X$5=75, $B36-X$5=1, $B36-X$5&lt;0),"",ROUND(($B36-X$5)*'국어 표준점수 테이블'!$H$10+X$5*'국어 표준점수 테이블'!$H$11+'국어 표준점수 테이블'!$H$13,0))</f>
        <v>118</v>
      </c>
      <c r="Y36" s="155">
        <f>IF(OR($B36-Y$5&gt;76, $B36-Y$5=75, $B36-Y$5=1, $B36-Y$5&lt;0),"",ROUND(($B36-Y$5)*'국어 표준점수 테이블'!$H$10+Y$5*'국어 표준점수 테이블'!$H$11+'국어 표준점수 테이블'!$H$13,0))</f>
        <v>118</v>
      </c>
      <c r="Z36" s="14"/>
      <c r="AA36" s="16"/>
    </row>
    <row r="37" spans="1:27">
      <c r="A37" s="16"/>
      <c r="B37" s="86">
        <v>69</v>
      </c>
      <c r="C37" s="154">
        <f>IF(OR($B37-C$5&gt;76, $B37-C$5=75, $B37-C$5=1, $B37-C$5&lt;0),"",ROUND(($B37-C$5)*'국어 표준점수 테이블'!$H$10+C$5*'국어 표준점수 테이블'!$H$11+'국어 표준점수 테이블'!$H$13,0))</f>
        <v>111</v>
      </c>
      <c r="D37" s="154">
        <f>IF(OR($B37-D$5&gt;76, $B37-D$5=75, $B37-D$5=1, $B37-D$5&lt;0),"",ROUND(($B37-D$5)*'국어 표준점수 테이블'!$H$10+D$5*'국어 표준점수 테이블'!$H$11+'국어 표준점수 테이블'!$H$13,0))</f>
        <v>112</v>
      </c>
      <c r="E37" s="154">
        <f>IF(OR($B37-E$5&gt;76, $B37-E$5=75, $B37-E$5=1, $B37-E$5&lt;0),"",ROUND(($B37-E$5)*'국어 표준점수 테이블'!$H$10+E$5*'국어 표준점수 테이블'!$H$11+'국어 표준점수 테이블'!$H$13,0))</f>
        <v>112</v>
      </c>
      <c r="F37" s="154">
        <f>IF(OR($B37-F$5&gt;76, $B37-F$5=75, $B37-F$5=1, $B37-F$5&lt;0),"",ROUND(($B37-F$5)*'국어 표준점수 테이블'!$H$10+F$5*'국어 표준점수 테이블'!$H$11+'국어 표준점수 테이블'!$H$13,0))</f>
        <v>112</v>
      </c>
      <c r="G37" s="154">
        <f>IF(OR($B37-G$5&gt;76, $B37-G$5=75, $B37-G$5=1, $B37-G$5&lt;0),"",ROUND(($B37-G$5)*'국어 표준점수 테이블'!$H$10+G$5*'국어 표준점수 테이블'!$H$11+'국어 표준점수 테이블'!$H$13,0))</f>
        <v>113</v>
      </c>
      <c r="H37" s="154">
        <f>IF(OR($B37-H$5&gt;76, $B37-H$5=75, $B37-H$5=1, $B37-H$5&lt;0),"",ROUND(($B37-H$5)*'국어 표준점수 테이블'!$H$10+H$5*'국어 표준점수 테이블'!$H$11+'국어 표준점수 테이블'!$H$13,0))</f>
        <v>113</v>
      </c>
      <c r="I37" s="154">
        <f>IF(OR($B37-I$5&gt;76, $B37-I$5=75, $B37-I$5=1, $B37-I$5&lt;0),"",ROUND(($B37-I$5)*'국어 표준점수 테이블'!$H$10+I$5*'국어 표준점수 테이블'!$H$11+'국어 표준점수 테이블'!$H$13,0))</f>
        <v>113</v>
      </c>
      <c r="J37" s="154">
        <f>IF(OR($B37-J$5&gt;76, $B37-J$5=75, $B37-J$5=1, $B37-J$5&lt;0),"",ROUND(($B37-J$5)*'국어 표준점수 테이블'!$H$10+J$5*'국어 표준점수 테이블'!$H$11+'국어 표준점수 테이블'!$H$13,0))</f>
        <v>113</v>
      </c>
      <c r="K37" s="154">
        <f>IF(OR($B37-K$5&gt;76, $B37-K$5=75, $B37-K$5=1, $B37-K$5&lt;0),"",ROUND(($B37-K$5)*'국어 표준점수 테이블'!$H$10+K$5*'국어 표준점수 테이블'!$H$11+'국어 표준점수 테이블'!$H$13,0))</f>
        <v>114</v>
      </c>
      <c r="L37" s="154">
        <f>IF(OR($B37-L$5&gt;76, $B37-L$5=75, $B37-L$5=1, $B37-L$5&lt;0),"",ROUND(($B37-L$5)*'국어 표준점수 테이블'!$H$10+L$5*'국어 표준점수 테이블'!$H$11+'국어 표준점수 테이블'!$H$13,0))</f>
        <v>114</v>
      </c>
      <c r="M37" s="154">
        <f>IF(OR($B37-M$5&gt;76, $B37-M$5=75, $B37-M$5=1, $B37-M$5&lt;0),"",ROUND(($B37-M$5)*'국어 표준점수 테이블'!$H$10+M$5*'국어 표준점수 테이블'!$H$11+'국어 표준점수 테이블'!$H$13,0))</f>
        <v>114</v>
      </c>
      <c r="N37" s="154">
        <f>IF(OR($B37-N$5&gt;76, $B37-N$5=75, $B37-N$5=1, $B37-N$5&lt;0),"",ROUND(($B37-N$5)*'국어 표준점수 테이블'!$H$10+N$5*'국어 표준점수 테이블'!$H$11+'국어 표준점수 테이블'!$H$13,0))</f>
        <v>114</v>
      </c>
      <c r="O37" s="154">
        <f>IF(OR($B37-O$5&gt;76, $B37-O$5=75, $B37-O$5=1, $B37-O$5&lt;0),"",ROUND(($B37-O$5)*'국어 표준점수 테이블'!$H$10+O$5*'국어 표준점수 테이블'!$H$11+'국어 표준점수 테이블'!$H$13,0))</f>
        <v>114</v>
      </c>
      <c r="P37" s="154">
        <f>IF(OR($B37-P$5&gt;76, $B37-P$5=75, $B37-P$5=1, $B37-P$5&lt;0),"",ROUND(($B37-P$5)*'국어 표준점수 테이블'!$H$10+P$5*'국어 표준점수 테이블'!$H$11+'국어 표준점수 테이블'!$H$13,0))</f>
        <v>115</v>
      </c>
      <c r="Q37" s="154">
        <f>IF(OR($B37-Q$5&gt;76, $B37-Q$5=75, $B37-Q$5=1, $B37-Q$5&lt;0),"",ROUND(($B37-Q$5)*'국어 표준점수 테이블'!$H$10+Q$5*'국어 표준점수 테이블'!$H$11+'국어 표준점수 테이블'!$H$13,0))</f>
        <v>115</v>
      </c>
      <c r="R37" s="154">
        <f>IF(OR($B37-R$5&gt;76, $B37-R$5=75, $B37-R$5=1, $B37-R$5&lt;0),"",ROUND(($B37-R$5)*'국어 표준점수 테이블'!$H$10+R$5*'국어 표준점수 테이블'!$H$11+'국어 표준점수 테이블'!$H$13,0))</f>
        <v>115</v>
      </c>
      <c r="S37" s="154">
        <f>IF(OR($B37-S$5&gt;76, $B37-S$5=75, $B37-S$5=1, $B37-S$5&lt;0),"",ROUND(($B37-S$5)*'국어 표준점수 테이블'!$H$10+S$5*'국어 표준점수 테이블'!$H$11+'국어 표준점수 테이블'!$H$13,0))</f>
        <v>115</v>
      </c>
      <c r="T37" s="154">
        <f>IF(OR($B37-T$5&gt;76, $B37-T$5=75, $B37-T$5=1, $B37-T$5&lt;0),"",ROUND(($B37-T$5)*'국어 표준점수 테이블'!$H$10+T$5*'국어 표준점수 테이블'!$H$11+'국어 표준점수 테이블'!$H$13,0))</f>
        <v>116</v>
      </c>
      <c r="U37" s="154">
        <f>IF(OR($B37-U$5&gt;76, $B37-U$5=75, $B37-U$5=1, $B37-U$5&lt;0),"",ROUND(($B37-U$5)*'국어 표준점수 테이블'!$H$10+U$5*'국어 표준점수 테이블'!$H$11+'국어 표준점수 테이블'!$H$13,0))</f>
        <v>116</v>
      </c>
      <c r="V37" s="154">
        <f>IF(OR($B37-V$5&gt;76, $B37-V$5=75, $B37-V$5=1, $B37-V$5&lt;0),"",ROUND(($B37-V$5)*'국어 표준점수 테이블'!$H$10+V$5*'국어 표준점수 테이블'!$H$11+'국어 표준점수 테이블'!$H$13,0))</f>
        <v>116</v>
      </c>
      <c r="W37" s="154">
        <f>IF(OR($B37-W$5&gt;76, $B37-W$5=75, $B37-W$5=1, $B37-W$5&lt;0),"",ROUND(($B37-W$5)*'국어 표준점수 테이블'!$H$10+W$5*'국어 표준점수 테이블'!$H$11+'국어 표준점수 테이블'!$H$13,0))</f>
        <v>116</v>
      </c>
      <c r="X37" s="154">
        <f>IF(OR($B37-X$5&gt;76, $B37-X$5=75, $B37-X$5=1, $B37-X$5&lt;0),"",ROUND(($B37-X$5)*'국어 표준점수 테이블'!$H$10+X$5*'국어 표준점수 테이블'!$H$11+'국어 표준점수 테이블'!$H$13,0))</f>
        <v>117</v>
      </c>
      <c r="Y37" s="155">
        <f>IF(OR($B37-Y$5&gt;76, $B37-Y$5=75, $B37-Y$5=1, $B37-Y$5&lt;0),"",ROUND(($B37-Y$5)*'국어 표준점수 테이블'!$H$10+Y$5*'국어 표준점수 테이블'!$H$11+'국어 표준점수 테이블'!$H$13,0))</f>
        <v>117</v>
      </c>
      <c r="Z37" s="14"/>
      <c r="AA37" s="16"/>
    </row>
    <row r="38" spans="1:27">
      <c r="A38" s="16"/>
      <c r="B38" s="87">
        <v>68</v>
      </c>
      <c r="C38" s="156">
        <f>IF(OR($B38-C$5&gt;76, $B38-C$5=75, $B38-C$5=1, $B38-C$5&lt;0),"",ROUND(($B38-C$5)*'국어 표준점수 테이블'!$H$10+C$5*'국어 표준점수 테이블'!$H$11+'국어 표준점수 테이블'!$H$13,0))</f>
        <v>110</v>
      </c>
      <c r="D38" s="156">
        <f>IF(OR($B38-D$5&gt;76, $B38-D$5=75, $B38-D$5=1, $B38-D$5&lt;0),"",ROUND(($B38-D$5)*'국어 표준점수 테이블'!$H$10+D$5*'국어 표준점수 테이블'!$H$11+'국어 표준점수 테이블'!$H$13,0))</f>
        <v>111</v>
      </c>
      <c r="E38" s="156">
        <f>IF(OR($B38-E$5&gt;76, $B38-E$5=75, $B38-E$5=1, $B38-E$5&lt;0),"",ROUND(($B38-E$5)*'국어 표준점수 테이블'!$H$10+E$5*'국어 표준점수 테이블'!$H$11+'국어 표준점수 테이블'!$H$13,0))</f>
        <v>111</v>
      </c>
      <c r="F38" s="156">
        <f>IF(OR($B38-F$5&gt;76, $B38-F$5=75, $B38-F$5=1, $B38-F$5&lt;0),"",ROUND(($B38-F$5)*'국어 표준점수 테이블'!$H$10+F$5*'국어 표준점수 테이블'!$H$11+'국어 표준점수 테이블'!$H$13,0))</f>
        <v>111</v>
      </c>
      <c r="G38" s="156">
        <f>IF(OR($B38-G$5&gt;76, $B38-G$5=75, $B38-G$5=1, $B38-G$5&lt;0),"",ROUND(($B38-G$5)*'국어 표준점수 테이블'!$H$10+G$5*'국어 표준점수 테이블'!$H$11+'국어 표준점수 테이블'!$H$13,0))</f>
        <v>111</v>
      </c>
      <c r="H38" s="156">
        <f>IF(OR($B38-H$5&gt;76, $B38-H$5=75, $B38-H$5=1, $B38-H$5&lt;0),"",ROUND(($B38-H$5)*'국어 표준점수 테이블'!$H$10+H$5*'국어 표준점수 테이블'!$H$11+'국어 표준점수 테이블'!$H$13,0))</f>
        <v>112</v>
      </c>
      <c r="I38" s="156">
        <f>IF(OR($B38-I$5&gt;76, $B38-I$5=75, $B38-I$5=1, $B38-I$5&lt;0),"",ROUND(($B38-I$5)*'국어 표준점수 테이블'!$H$10+I$5*'국어 표준점수 테이블'!$H$11+'국어 표준점수 테이블'!$H$13,0))</f>
        <v>112</v>
      </c>
      <c r="J38" s="156">
        <f>IF(OR($B38-J$5&gt;76, $B38-J$5=75, $B38-J$5=1, $B38-J$5&lt;0),"",ROUND(($B38-J$5)*'국어 표준점수 테이블'!$H$10+J$5*'국어 표준점수 테이블'!$H$11+'국어 표준점수 테이블'!$H$13,0))</f>
        <v>112</v>
      </c>
      <c r="K38" s="156">
        <f>IF(OR($B38-K$5&gt;76, $B38-K$5=75, $B38-K$5=1, $B38-K$5&lt;0),"",ROUND(($B38-K$5)*'국어 표준점수 테이블'!$H$10+K$5*'국어 표준점수 테이블'!$H$11+'국어 표준점수 테이블'!$H$13,0))</f>
        <v>112</v>
      </c>
      <c r="L38" s="156">
        <f>IF(OR($B38-L$5&gt;76, $B38-L$5=75, $B38-L$5=1, $B38-L$5&lt;0),"",ROUND(($B38-L$5)*'국어 표준점수 테이블'!$H$10+L$5*'국어 표준점수 테이블'!$H$11+'국어 표준점수 테이블'!$H$13,0))</f>
        <v>113</v>
      </c>
      <c r="M38" s="156">
        <f>IF(OR($B38-M$5&gt;76, $B38-M$5=75, $B38-M$5=1, $B38-M$5&lt;0),"",ROUND(($B38-M$5)*'국어 표준점수 테이블'!$H$10+M$5*'국어 표준점수 테이블'!$H$11+'국어 표준점수 테이블'!$H$13,0))</f>
        <v>113</v>
      </c>
      <c r="N38" s="156">
        <f>IF(OR($B38-N$5&gt;76, $B38-N$5=75, $B38-N$5=1, $B38-N$5&lt;0),"",ROUND(($B38-N$5)*'국어 표준점수 테이블'!$H$10+N$5*'국어 표준점수 테이블'!$H$11+'국어 표준점수 테이블'!$H$13,0))</f>
        <v>113</v>
      </c>
      <c r="O38" s="156">
        <f>IF(OR($B38-O$5&gt;76, $B38-O$5=75, $B38-O$5=1, $B38-O$5&lt;0),"",ROUND(($B38-O$5)*'국어 표준점수 테이블'!$H$10+O$5*'국어 표준점수 테이블'!$H$11+'국어 표준점수 테이블'!$H$13,0))</f>
        <v>113</v>
      </c>
      <c r="P38" s="156">
        <f>IF(OR($B38-P$5&gt;76, $B38-P$5=75, $B38-P$5=1, $B38-P$5&lt;0),"",ROUND(($B38-P$5)*'국어 표준점수 테이블'!$H$10+P$5*'국어 표준점수 테이블'!$H$11+'국어 표준점수 테이블'!$H$13,0))</f>
        <v>114</v>
      </c>
      <c r="Q38" s="156">
        <f>IF(OR($B38-Q$5&gt;76, $B38-Q$5=75, $B38-Q$5=1, $B38-Q$5&lt;0),"",ROUND(($B38-Q$5)*'국어 표준점수 테이블'!$H$10+Q$5*'국어 표준점수 테이블'!$H$11+'국어 표준점수 테이블'!$H$13,0))</f>
        <v>114</v>
      </c>
      <c r="R38" s="156">
        <f>IF(OR($B38-R$5&gt;76, $B38-R$5=75, $B38-R$5=1, $B38-R$5&lt;0),"",ROUND(($B38-R$5)*'국어 표준점수 테이블'!$H$10+R$5*'국어 표준점수 테이블'!$H$11+'국어 표준점수 테이블'!$H$13,0))</f>
        <v>114</v>
      </c>
      <c r="S38" s="156">
        <f>IF(OR($B38-S$5&gt;76, $B38-S$5=75, $B38-S$5=1, $B38-S$5&lt;0),"",ROUND(($B38-S$5)*'국어 표준점수 테이블'!$H$10+S$5*'국어 표준점수 테이블'!$H$11+'국어 표준점수 테이블'!$H$13,0))</f>
        <v>114</v>
      </c>
      <c r="T38" s="156">
        <f>IF(OR($B38-T$5&gt;76, $B38-T$5=75, $B38-T$5=1, $B38-T$5&lt;0),"",ROUND(($B38-T$5)*'국어 표준점수 테이블'!$H$10+T$5*'국어 표준점수 테이블'!$H$11+'국어 표준점수 테이블'!$H$13,0))</f>
        <v>115</v>
      </c>
      <c r="U38" s="156">
        <f>IF(OR($B38-U$5&gt;76, $B38-U$5=75, $B38-U$5=1, $B38-U$5&lt;0),"",ROUND(($B38-U$5)*'국어 표준점수 테이블'!$H$10+U$5*'국어 표준점수 테이블'!$H$11+'국어 표준점수 테이블'!$H$13,0))</f>
        <v>115</v>
      </c>
      <c r="V38" s="156">
        <f>IF(OR($B38-V$5&gt;76, $B38-V$5=75, $B38-V$5=1, $B38-V$5&lt;0),"",ROUND(($B38-V$5)*'국어 표준점수 테이블'!$H$10+V$5*'국어 표준점수 테이블'!$H$11+'국어 표준점수 테이블'!$H$13,0))</f>
        <v>115</v>
      </c>
      <c r="W38" s="156">
        <f>IF(OR($B38-W$5&gt;76, $B38-W$5=75, $B38-W$5=1, $B38-W$5&lt;0),"",ROUND(($B38-W$5)*'국어 표준점수 테이블'!$H$10+W$5*'국어 표준점수 테이블'!$H$11+'국어 표준점수 테이블'!$H$13,0))</f>
        <v>115</v>
      </c>
      <c r="X38" s="156">
        <f>IF(OR($B38-X$5&gt;76, $B38-X$5=75, $B38-X$5=1, $B38-X$5&lt;0),"",ROUND(($B38-X$5)*'국어 표준점수 테이블'!$H$10+X$5*'국어 표준점수 테이블'!$H$11+'국어 표준점수 테이블'!$H$13,0))</f>
        <v>116</v>
      </c>
      <c r="Y38" s="157">
        <f>IF(OR($B38-Y$5&gt;76, $B38-Y$5=75, $B38-Y$5=1, $B38-Y$5&lt;0),"",ROUND(($B38-Y$5)*'국어 표준점수 테이블'!$H$10+Y$5*'국어 표준점수 테이블'!$H$11+'국어 표준점수 테이블'!$H$13,0))</f>
        <v>116</v>
      </c>
      <c r="Z38" s="14"/>
      <c r="AA38" s="16"/>
    </row>
    <row r="39" spans="1:27">
      <c r="A39" s="16"/>
      <c r="B39" s="87">
        <v>67</v>
      </c>
      <c r="C39" s="156">
        <f>IF(OR($B39-C$5&gt;76, $B39-C$5=75, $B39-C$5=1, $B39-C$5&lt;0),"",ROUND(($B39-C$5)*'국어 표준점수 테이블'!$H$10+C$5*'국어 표준점수 테이블'!$H$11+'국어 표준점수 테이블'!$H$13,0))</f>
        <v>109</v>
      </c>
      <c r="D39" s="156">
        <f>IF(OR($B39-D$5&gt;76, $B39-D$5=75, $B39-D$5=1, $B39-D$5&lt;0),"",ROUND(($B39-D$5)*'국어 표준점수 테이블'!$H$10+D$5*'국어 표준점수 테이블'!$H$11+'국어 표준점수 테이블'!$H$13,0))</f>
        <v>110</v>
      </c>
      <c r="E39" s="156">
        <f>IF(OR($B39-E$5&gt;76, $B39-E$5=75, $B39-E$5=1, $B39-E$5&lt;0),"",ROUND(($B39-E$5)*'국어 표준점수 테이블'!$H$10+E$5*'국어 표준점수 테이블'!$H$11+'국어 표준점수 테이블'!$H$13,0))</f>
        <v>110</v>
      </c>
      <c r="F39" s="156">
        <f>IF(OR($B39-F$5&gt;76, $B39-F$5=75, $B39-F$5=1, $B39-F$5&lt;0),"",ROUND(($B39-F$5)*'국어 표준점수 테이블'!$H$10+F$5*'국어 표준점수 테이블'!$H$11+'국어 표준점수 테이블'!$H$13,0))</f>
        <v>110</v>
      </c>
      <c r="G39" s="156">
        <f>IF(OR($B39-G$5&gt;76, $B39-G$5=75, $B39-G$5=1, $B39-G$5&lt;0),"",ROUND(($B39-G$5)*'국어 표준점수 테이블'!$H$10+G$5*'국어 표준점수 테이블'!$H$11+'국어 표준점수 테이블'!$H$13,0))</f>
        <v>110</v>
      </c>
      <c r="H39" s="156">
        <f>IF(OR($B39-H$5&gt;76, $B39-H$5=75, $B39-H$5=1, $B39-H$5&lt;0),"",ROUND(($B39-H$5)*'국어 표준점수 테이블'!$H$10+H$5*'국어 표준점수 테이블'!$H$11+'국어 표준점수 테이블'!$H$13,0))</f>
        <v>110</v>
      </c>
      <c r="I39" s="156">
        <f>IF(OR($B39-I$5&gt;76, $B39-I$5=75, $B39-I$5=1, $B39-I$5&lt;0),"",ROUND(($B39-I$5)*'국어 표준점수 테이블'!$H$10+I$5*'국어 표준점수 테이블'!$H$11+'국어 표준점수 테이블'!$H$13,0))</f>
        <v>111</v>
      </c>
      <c r="J39" s="156">
        <f>IF(OR($B39-J$5&gt;76, $B39-J$5=75, $B39-J$5=1, $B39-J$5&lt;0),"",ROUND(($B39-J$5)*'국어 표준점수 테이블'!$H$10+J$5*'국어 표준점수 테이블'!$H$11+'국어 표준점수 테이블'!$H$13,0))</f>
        <v>111</v>
      </c>
      <c r="K39" s="156">
        <f>IF(OR($B39-K$5&gt;76, $B39-K$5=75, $B39-K$5=1, $B39-K$5&lt;0),"",ROUND(($B39-K$5)*'국어 표준점수 테이블'!$H$10+K$5*'국어 표준점수 테이블'!$H$11+'국어 표준점수 테이블'!$H$13,0))</f>
        <v>111</v>
      </c>
      <c r="L39" s="156">
        <f>IF(OR($B39-L$5&gt;76, $B39-L$5=75, $B39-L$5=1, $B39-L$5&lt;0),"",ROUND(($B39-L$5)*'국어 표준점수 테이블'!$H$10+L$5*'국어 표준점수 테이블'!$H$11+'국어 표준점수 테이블'!$H$13,0))</f>
        <v>111</v>
      </c>
      <c r="M39" s="156">
        <f>IF(OR($B39-M$5&gt;76, $B39-M$5=75, $B39-M$5=1, $B39-M$5&lt;0),"",ROUND(($B39-M$5)*'국어 표준점수 테이블'!$H$10+M$5*'국어 표준점수 테이블'!$H$11+'국어 표준점수 테이블'!$H$13,0))</f>
        <v>112</v>
      </c>
      <c r="N39" s="156">
        <f>IF(OR($B39-N$5&gt;76, $B39-N$5=75, $B39-N$5=1, $B39-N$5&lt;0),"",ROUND(($B39-N$5)*'국어 표준점수 테이블'!$H$10+N$5*'국어 표준점수 테이블'!$H$11+'국어 표준점수 테이블'!$H$13,0))</f>
        <v>112</v>
      </c>
      <c r="O39" s="156">
        <f>IF(OR($B39-O$5&gt;76, $B39-O$5=75, $B39-O$5=1, $B39-O$5&lt;0),"",ROUND(($B39-O$5)*'국어 표준점수 테이블'!$H$10+O$5*'국어 표준점수 테이블'!$H$11+'국어 표준점수 테이블'!$H$13,0))</f>
        <v>112</v>
      </c>
      <c r="P39" s="156">
        <f>IF(OR($B39-P$5&gt;76, $B39-P$5=75, $B39-P$5=1, $B39-P$5&lt;0),"",ROUND(($B39-P$5)*'국어 표준점수 테이블'!$H$10+P$5*'국어 표준점수 테이블'!$H$11+'국어 표준점수 테이블'!$H$13,0))</f>
        <v>112</v>
      </c>
      <c r="Q39" s="156">
        <f>IF(OR($B39-Q$5&gt;76, $B39-Q$5=75, $B39-Q$5=1, $B39-Q$5&lt;0),"",ROUND(($B39-Q$5)*'국어 표준점수 테이블'!$H$10+Q$5*'국어 표준점수 테이블'!$H$11+'국어 표준점수 테이블'!$H$13,0))</f>
        <v>113</v>
      </c>
      <c r="R39" s="156">
        <f>IF(OR($B39-R$5&gt;76, $B39-R$5=75, $B39-R$5=1, $B39-R$5&lt;0),"",ROUND(($B39-R$5)*'국어 표준점수 테이블'!$H$10+R$5*'국어 표준점수 테이블'!$H$11+'국어 표준점수 테이블'!$H$13,0))</f>
        <v>113</v>
      </c>
      <c r="S39" s="156">
        <f>IF(OR($B39-S$5&gt;76, $B39-S$5=75, $B39-S$5=1, $B39-S$5&lt;0),"",ROUND(($B39-S$5)*'국어 표준점수 테이블'!$H$10+S$5*'국어 표준점수 테이블'!$H$11+'국어 표준점수 테이블'!$H$13,0))</f>
        <v>113</v>
      </c>
      <c r="T39" s="156">
        <f>IF(OR($B39-T$5&gt;76, $B39-T$5=75, $B39-T$5=1, $B39-T$5&lt;0),"",ROUND(($B39-T$5)*'국어 표준점수 테이블'!$H$10+T$5*'국어 표준점수 테이블'!$H$11+'국어 표준점수 테이블'!$H$13,0))</f>
        <v>113</v>
      </c>
      <c r="U39" s="156">
        <f>IF(OR($B39-U$5&gt;76, $B39-U$5=75, $B39-U$5=1, $B39-U$5&lt;0),"",ROUND(($B39-U$5)*'국어 표준점수 테이블'!$H$10+U$5*'국어 표준점수 테이블'!$H$11+'국어 표준점수 테이블'!$H$13,0))</f>
        <v>114</v>
      </c>
      <c r="V39" s="156">
        <f>IF(OR($B39-V$5&gt;76, $B39-V$5=75, $B39-V$5=1, $B39-V$5&lt;0),"",ROUND(($B39-V$5)*'국어 표준점수 테이블'!$H$10+V$5*'국어 표준점수 테이블'!$H$11+'국어 표준점수 테이블'!$H$13,0))</f>
        <v>114</v>
      </c>
      <c r="W39" s="156">
        <f>IF(OR($B39-W$5&gt;76, $B39-W$5=75, $B39-W$5=1, $B39-W$5&lt;0),"",ROUND(($B39-W$5)*'국어 표준점수 테이블'!$H$10+W$5*'국어 표준점수 테이블'!$H$11+'국어 표준점수 테이블'!$H$13,0))</f>
        <v>114</v>
      </c>
      <c r="X39" s="156">
        <f>IF(OR($B39-X$5&gt;76, $B39-X$5=75, $B39-X$5=1, $B39-X$5&lt;0),"",ROUND(($B39-X$5)*'국어 표준점수 테이블'!$H$10+X$5*'국어 표준점수 테이블'!$H$11+'국어 표준점수 테이블'!$H$13,0))</f>
        <v>114</v>
      </c>
      <c r="Y39" s="157">
        <f>IF(OR($B39-Y$5&gt;76, $B39-Y$5=75, $B39-Y$5=1, $B39-Y$5&lt;0),"",ROUND(($B39-Y$5)*'국어 표준점수 테이블'!$H$10+Y$5*'국어 표준점수 테이블'!$H$11+'국어 표준점수 테이블'!$H$13,0))</f>
        <v>115</v>
      </c>
      <c r="Z39" s="14"/>
      <c r="AA39" s="16"/>
    </row>
    <row r="40" spans="1:27">
      <c r="A40" s="16"/>
      <c r="B40" s="87">
        <v>66</v>
      </c>
      <c r="C40" s="156">
        <f>IF(OR($B40-C$5&gt;76, $B40-C$5=75, $B40-C$5=1, $B40-C$5&lt;0),"",ROUND(($B40-C$5)*'국어 표준점수 테이블'!$H$10+C$5*'국어 표준점수 테이블'!$H$11+'국어 표준점수 테이블'!$H$13,0))</f>
        <v>108</v>
      </c>
      <c r="D40" s="156">
        <f>IF(OR($B40-D$5&gt;76, $B40-D$5=75, $B40-D$5=1, $B40-D$5&lt;0),"",ROUND(($B40-D$5)*'국어 표준점수 테이블'!$H$10+D$5*'국어 표준점수 테이블'!$H$11+'국어 표준점수 테이블'!$H$13,0))</f>
        <v>108</v>
      </c>
      <c r="E40" s="156">
        <f>IF(OR($B40-E$5&gt;76, $B40-E$5=75, $B40-E$5=1, $B40-E$5&lt;0),"",ROUND(($B40-E$5)*'국어 표준점수 테이블'!$H$10+E$5*'국어 표준점수 테이블'!$H$11+'국어 표준점수 테이블'!$H$13,0))</f>
        <v>109</v>
      </c>
      <c r="F40" s="156">
        <f>IF(OR($B40-F$5&gt;76, $B40-F$5=75, $B40-F$5=1, $B40-F$5&lt;0),"",ROUND(($B40-F$5)*'국어 표준점수 테이블'!$H$10+F$5*'국어 표준점수 테이블'!$H$11+'국어 표준점수 테이블'!$H$13,0))</f>
        <v>109</v>
      </c>
      <c r="G40" s="156">
        <f>IF(OR($B40-G$5&gt;76, $B40-G$5=75, $B40-G$5=1, $B40-G$5&lt;0),"",ROUND(($B40-G$5)*'국어 표준점수 테이블'!$H$10+G$5*'국어 표준점수 테이블'!$H$11+'국어 표준점수 테이블'!$H$13,0))</f>
        <v>109</v>
      </c>
      <c r="H40" s="156">
        <f>IF(OR($B40-H$5&gt;76, $B40-H$5=75, $B40-H$5=1, $B40-H$5&lt;0),"",ROUND(($B40-H$5)*'국어 표준점수 테이블'!$H$10+H$5*'국어 표준점수 테이블'!$H$11+'국어 표준점수 테이블'!$H$13,0))</f>
        <v>109</v>
      </c>
      <c r="I40" s="156">
        <f>IF(OR($B40-I$5&gt;76, $B40-I$5=75, $B40-I$5=1, $B40-I$5&lt;0),"",ROUND(($B40-I$5)*'국어 표준점수 테이블'!$H$10+I$5*'국어 표준점수 테이블'!$H$11+'국어 표준점수 테이블'!$H$13,0))</f>
        <v>110</v>
      </c>
      <c r="J40" s="156">
        <f>IF(OR($B40-J$5&gt;76, $B40-J$5=75, $B40-J$5=1, $B40-J$5&lt;0),"",ROUND(($B40-J$5)*'국어 표준점수 테이블'!$H$10+J$5*'국어 표준점수 테이블'!$H$11+'국어 표준점수 테이블'!$H$13,0))</f>
        <v>110</v>
      </c>
      <c r="K40" s="156">
        <f>IF(OR($B40-K$5&gt;76, $B40-K$5=75, $B40-K$5=1, $B40-K$5&lt;0),"",ROUND(($B40-K$5)*'국어 표준점수 테이블'!$H$10+K$5*'국어 표준점수 테이블'!$H$11+'국어 표준점수 테이블'!$H$13,0))</f>
        <v>110</v>
      </c>
      <c r="L40" s="156">
        <f>IF(OR($B40-L$5&gt;76, $B40-L$5=75, $B40-L$5=1, $B40-L$5&lt;0),"",ROUND(($B40-L$5)*'국어 표준점수 테이블'!$H$10+L$5*'국어 표준점수 테이블'!$H$11+'국어 표준점수 테이블'!$H$13,0))</f>
        <v>110</v>
      </c>
      <c r="M40" s="156">
        <f>IF(OR($B40-M$5&gt;76, $B40-M$5=75, $B40-M$5=1, $B40-M$5&lt;0),"",ROUND(($B40-M$5)*'국어 표준점수 테이블'!$H$10+M$5*'국어 표준점수 테이블'!$H$11+'국어 표준점수 테이블'!$H$13,0))</f>
        <v>111</v>
      </c>
      <c r="N40" s="156">
        <f>IF(OR($B40-N$5&gt;76, $B40-N$5=75, $B40-N$5=1, $B40-N$5&lt;0),"",ROUND(($B40-N$5)*'국어 표준점수 테이블'!$H$10+N$5*'국어 표준점수 테이블'!$H$11+'국어 표준점수 테이블'!$H$13,0))</f>
        <v>111</v>
      </c>
      <c r="O40" s="156">
        <f>IF(OR($B40-O$5&gt;76, $B40-O$5=75, $B40-O$5=1, $B40-O$5&lt;0),"",ROUND(($B40-O$5)*'국어 표준점수 테이블'!$H$10+O$5*'국어 표준점수 테이블'!$H$11+'국어 표준점수 테이블'!$H$13,0))</f>
        <v>111</v>
      </c>
      <c r="P40" s="156">
        <f>IF(OR($B40-P$5&gt;76, $B40-P$5=75, $B40-P$5=1, $B40-P$5&lt;0),"",ROUND(($B40-P$5)*'국어 표준점수 테이블'!$H$10+P$5*'국어 표준점수 테이블'!$H$11+'국어 표준점수 테이블'!$H$13,0))</f>
        <v>111</v>
      </c>
      <c r="Q40" s="156">
        <f>IF(OR($B40-Q$5&gt;76, $B40-Q$5=75, $B40-Q$5=1, $B40-Q$5&lt;0),"",ROUND(($B40-Q$5)*'국어 표준점수 테이블'!$H$10+Q$5*'국어 표준점수 테이블'!$H$11+'국어 표준점수 테이블'!$H$13,0))</f>
        <v>112</v>
      </c>
      <c r="R40" s="156">
        <f>IF(OR($B40-R$5&gt;76, $B40-R$5=75, $B40-R$5=1, $B40-R$5&lt;0),"",ROUND(($B40-R$5)*'국어 표준점수 테이블'!$H$10+R$5*'국어 표준점수 테이블'!$H$11+'국어 표준점수 테이블'!$H$13,0))</f>
        <v>112</v>
      </c>
      <c r="S40" s="156">
        <f>IF(OR($B40-S$5&gt;76, $B40-S$5=75, $B40-S$5=1, $B40-S$5&lt;0),"",ROUND(($B40-S$5)*'국어 표준점수 테이블'!$H$10+S$5*'국어 표준점수 테이블'!$H$11+'국어 표준점수 테이블'!$H$13,0))</f>
        <v>112</v>
      </c>
      <c r="T40" s="156">
        <f>IF(OR($B40-T$5&gt;76, $B40-T$5=75, $B40-T$5=1, $B40-T$5&lt;0),"",ROUND(($B40-T$5)*'국어 표준점수 테이블'!$H$10+T$5*'국어 표준점수 테이블'!$H$11+'국어 표준점수 테이블'!$H$13,0))</f>
        <v>112</v>
      </c>
      <c r="U40" s="156">
        <f>IF(OR($B40-U$5&gt;76, $B40-U$5=75, $B40-U$5=1, $B40-U$5&lt;0),"",ROUND(($B40-U$5)*'국어 표준점수 테이블'!$H$10+U$5*'국어 표준점수 테이블'!$H$11+'국어 표준점수 테이블'!$H$13,0))</f>
        <v>112</v>
      </c>
      <c r="V40" s="156">
        <f>IF(OR($B40-V$5&gt;76, $B40-V$5=75, $B40-V$5=1, $B40-V$5&lt;0),"",ROUND(($B40-V$5)*'국어 표준점수 테이블'!$H$10+V$5*'국어 표준점수 테이블'!$H$11+'국어 표준점수 테이블'!$H$13,0))</f>
        <v>113</v>
      </c>
      <c r="W40" s="156">
        <f>IF(OR($B40-W$5&gt;76, $B40-W$5=75, $B40-W$5=1, $B40-W$5&lt;0),"",ROUND(($B40-W$5)*'국어 표준점수 테이블'!$H$10+W$5*'국어 표준점수 테이블'!$H$11+'국어 표준점수 테이블'!$H$13,0))</f>
        <v>113</v>
      </c>
      <c r="X40" s="156">
        <f>IF(OR($B40-X$5&gt;76, $B40-X$5=75, $B40-X$5=1, $B40-X$5&lt;0),"",ROUND(($B40-X$5)*'국어 표준점수 테이블'!$H$10+X$5*'국어 표준점수 테이블'!$H$11+'국어 표준점수 테이블'!$H$13,0))</f>
        <v>113</v>
      </c>
      <c r="Y40" s="157">
        <f>IF(OR($B40-Y$5&gt;76, $B40-Y$5=75, $B40-Y$5=1, $B40-Y$5&lt;0),"",ROUND(($B40-Y$5)*'국어 표준점수 테이블'!$H$10+Y$5*'국어 표준점수 테이블'!$H$11+'국어 표준점수 테이블'!$H$13,0))</f>
        <v>114</v>
      </c>
      <c r="Z40" s="14"/>
      <c r="AA40" s="16"/>
    </row>
    <row r="41" spans="1:27">
      <c r="A41" s="16"/>
      <c r="B41" s="87">
        <v>65</v>
      </c>
      <c r="C41" s="156">
        <f>IF(OR($B41-C$5&gt;76, $B41-C$5=75, $B41-C$5=1, $B41-C$5&lt;0),"",ROUND(($B41-C$5)*'국어 표준점수 테이블'!$H$10+C$5*'국어 표준점수 테이블'!$H$11+'국어 표준점수 테이블'!$H$13,0))</f>
        <v>107</v>
      </c>
      <c r="D41" s="156">
        <f>IF(OR($B41-D$5&gt;76, $B41-D$5=75, $B41-D$5=1, $B41-D$5&lt;0),"",ROUND(($B41-D$5)*'국어 표준점수 테이블'!$H$10+D$5*'국어 표준점수 테이블'!$H$11+'국어 표준점수 테이블'!$H$13,0))</f>
        <v>107</v>
      </c>
      <c r="E41" s="156">
        <f>IF(OR($B41-E$5&gt;76, $B41-E$5=75, $B41-E$5=1, $B41-E$5&lt;0),"",ROUND(($B41-E$5)*'국어 표준점수 테이블'!$H$10+E$5*'국어 표준점수 테이블'!$H$11+'국어 표준점수 테이블'!$H$13,0))</f>
        <v>107</v>
      </c>
      <c r="F41" s="156">
        <f>IF(OR($B41-F$5&gt;76, $B41-F$5=75, $B41-F$5=1, $B41-F$5&lt;0),"",ROUND(($B41-F$5)*'국어 표준점수 테이블'!$H$10+F$5*'국어 표준점수 테이블'!$H$11+'국어 표준점수 테이블'!$H$13,0))</f>
        <v>108</v>
      </c>
      <c r="G41" s="156">
        <f>IF(OR($B41-G$5&gt;76, $B41-G$5=75, $B41-G$5=1, $B41-G$5&lt;0),"",ROUND(($B41-G$5)*'국어 표준점수 테이블'!$H$10+G$5*'국어 표준점수 테이블'!$H$11+'국어 표준점수 테이블'!$H$13,0))</f>
        <v>108</v>
      </c>
      <c r="H41" s="156">
        <f>IF(OR($B41-H$5&gt;76, $B41-H$5=75, $B41-H$5=1, $B41-H$5&lt;0),"",ROUND(($B41-H$5)*'국어 표준점수 테이블'!$H$10+H$5*'국어 표준점수 테이블'!$H$11+'국어 표준점수 테이블'!$H$13,0))</f>
        <v>108</v>
      </c>
      <c r="I41" s="156">
        <f>IF(OR($B41-I$5&gt;76, $B41-I$5=75, $B41-I$5=1, $B41-I$5&lt;0),"",ROUND(($B41-I$5)*'국어 표준점수 테이블'!$H$10+I$5*'국어 표준점수 테이블'!$H$11+'국어 표준점수 테이블'!$H$13,0))</f>
        <v>108</v>
      </c>
      <c r="J41" s="156">
        <f>IF(OR($B41-J$5&gt;76, $B41-J$5=75, $B41-J$5=1, $B41-J$5&lt;0),"",ROUND(($B41-J$5)*'국어 표준점수 테이블'!$H$10+J$5*'국어 표준점수 테이블'!$H$11+'국어 표준점수 테이블'!$H$13,0))</f>
        <v>109</v>
      </c>
      <c r="K41" s="156">
        <f>IF(OR($B41-K$5&gt;76, $B41-K$5=75, $B41-K$5=1, $B41-K$5&lt;0),"",ROUND(($B41-K$5)*'국어 표준점수 테이블'!$H$10+K$5*'국어 표준점수 테이블'!$H$11+'국어 표준점수 테이블'!$H$13,0))</f>
        <v>109</v>
      </c>
      <c r="L41" s="156">
        <f>IF(OR($B41-L$5&gt;76, $B41-L$5=75, $B41-L$5=1, $B41-L$5&lt;0),"",ROUND(($B41-L$5)*'국어 표준점수 테이블'!$H$10+L$5*'국어 표준점수 테이블'!$H$11+'국어 표준점수 테이블'!$H$13,0))</f>
        <v>109</v>
      </c>
      <c r="M41" s="156">
        <f>IF(OR($B41-M$5&gt;76, $B41-M$5=75, $B41-M$5=1, $B41-M$5&lt;0),"",ROUND(($B41-M$5)*'국어 표준점수 테이블'!$H$10+M$5*'국어 표준점수 테이블'!$H$11+'국어 표준점수 테이블'!$H$13,0))</f>
        <v>109</v>
      </c>
      <c r="N41" s="156">
        <f>IF(OR($B41-N$5&gt;76, $B41-N$5=75, $B41-N$5=1, $B41-N$5&lt;0),"",ROUND(($B41-N$5)*'국어 표준점수 테이블'!$H$10+N$5*'국어 표준점수 테이블'!$H$11+'국어 표준점수 테이블'!$H$13,0))</f>
        <v>110</v>
      </c>
      <c r="O41" s="156">
        <f>IF(OR($B41-O$5&gt;76, $B41-O$5=75, $B41-O$5=1, $B41-O$5&lt;0),"",ROUND(($B41-O$5)*'국어 표준점수 테이블'!$H$10+O$5*'국어 표준점수 테이블'!$H$11+'국어 표준점수 테이블'!$H$13,0))</f>
        <v>110</v>
      </c>
      <c r="P41" s="156">
        <f>IF(OR($B41-P$5&gt;76, $B41-P$5=75, $B41-P$5=1, $B41-P$5&lt;0),"",ROUND(($B41-P$5)*'국어 표준점수 테이블'!$H$10+P$5*'국어 표준점수 테이블'!$H$11+'국어 표준점수 테이블'!$H$13,0))</f>
        <v>110</v>
      </c>
      <c r="Q41" s="156">
        <f>IF(OR($B41-Q$5&gt;76, $B41-Q$5=75, $B41-Q$5=1, $B41-Q$5&lt;0),"",ROUND(($B41-Q$5)*'국어 표준점수 테이블'!$H$10+Q$5*'국어 표준점수 테이블'!$H$11+'국어 표준점수 테이블'!$H$13,0))</f>
        <v>110</v>
      </c>
      <c r="R41" s="156">
        <f>IF(OR($B41-R$5&gt;76, $B41-R$5=75, $B41-R$5=1, $B41-R$5&lt;0),"",ROUND(($B41-R$5)*'국어 표준점수 테이블'!$H$10+R$5*'국어 표준점수 테이블'!$H$11+'국어 표준점수 테이블'!$H$13,0))</f>
        <v>111</v>
      </c>
      <c r="S41" s="156">
        <f>IF(OR($B41-S$5&gt;76, $B41-S$5=75, $B41-S$5=1, $B41-S$5&lt;0),"",ROUND(($B41-S$5)*'국어 표준점수 테이블'!$H$10+S$5*'국어 표준점수 테이블'!$H$11+'국어 표준점수 테이블'!$H$13,0))</f>
        <v>111</v>
      </c>
      <c r="T41" s="156">
        <f>IF(OR($B41-T$5&gt;76, $B41-T$5=75, $B41-T$5=1, $B41-T$5&lt;0),"",ROUND(($B41-T$5)*'국어 표준점수 테이블'!$H$10+T$5*'국어 표준점수 테이블'!$H$11+'국어 표준점수 테이블'!$H$13,0))</f>
        <v>111</v>
      </c>
      <c r="U41" s="156">
        <f>IF(OR($B41-U$5&gt;76, $B41-U$5=75, $B41-U$5=1, $B41-U$5&lt;0),"",ROUND(($B41-U$5)*'국어 표준점수 테이블'!$H$10+U$5*'국어 표준점수 테이블'!$H$11+'국어 표준점수 테이블'!$H$13,0))</f>
        <v>111</v>
      </c>
      <c r="V41" s="156">
        <f>IF(OR($B41-V$5&gt;76, $B41-V$5=75, $B41-V$5=1, $B41-V$5&lt;0),"",ROUND(($B41-V$5)*'국어 표준점수 테이블'!$H$10+V$5*'국어 표준점수 테이블'!$H$11+'국어 표준점수 테이블'!$H$13,0))</f>
        <v>112</v>
      </c>
      <c r="W41" s="156">
        <f>IF(OR($B41-W$5&gt;76, $B41-W$5=75, $B41-W$5=1, $B41-W$5&lt;0),"",ROUND(($B41-W$5)*'국어 표준점수 테이블'!$H$10+W$5*'국어 표준점수 테이블'!$H$11+'국어 표준점수 테이블'!$H$13,0))</f>
        <v>112</v>
      </c>
      <c r="X41" s="156">
        <f>IF(OR($B41-X$5&gt;76, $B41-X$5=75, $B41-X$5=1, $B41-X$5&lt;0),"",ROUND(($B41-X$5)*'국어 표준점수 테이블'!$H$10+X$5*'국어 표준점수 테이블'!$H$11+'국어 표준점수 테이블'!$H$13,0))</f>
        <v>112</v>
      </c>
      <c r="Y41" s="157">
        <f>IF(OR($B41-Y$5&gt;76, $B41-Y$5=75, $B41-Y$5=1, $B41-Y$5&lt;0),"",ROUND(($B41-Y$5)*'국어 표준점수 테이블'!$H$10+Y$5*'국어 표준점수 테이블'!$H$11+'국어 표준점수 테이블'!$H$13,0))</f>
        <v>113</v>
      </c>
      <c r="Z41" s="14"/>
      <c r="AA41" s="16"/>
    </row>
    <row r="42" spans="1:27">
      <c r="A42" s="16"/>
      <c r="B42" s="88">
        <v>64</v>
      </c>
      <c r="C42" s="158">
        <f>IF(OR($B42-C$5&gt;76, $B42-C$5=75, $B42-C$5=1, $B42-C$5&lt;0),"",ROUND(($B42-C$5)*'국어 표준점수 테이블'!$H$10+C$5*'국어 표준점수 테이블'!$H$11+'국어 표준점수 테이블'!$H$13,0))</f>
        <v>106</v>
      </c>
      <c r="D42" s="158">
        <f>IF(OR($B42-D$5&gt;76, $B42-D$5=75, $B42-D$5=1, $B42-D$5&lt;0),"",ROUND(($B42-D$5)*'국어 표준점수 테이블'!$H$10+D$5*'국어 표준점수 테이블'!$H$11+'국어 표준점수 테이블'!$H$13,0))</f>
        <v>106</v>
      </c>
      <c r="E42" s="158">
        <f>IF(OR($B42-E$5&gt;76, $B42-E$5=75, $B42-E$5=1, $B42-E$5&lt;0),"",ROUND(($B42-E$5)*'국어 표준점수 테이블'!$H$10+E$5*'국어 표준점수 테이블'!$H$11+'국어 표준점수 테이블'!$H$13,0))</f>
        <v>106</v>
      </c>
      <c r="F42" s="158">
        <f>IF(OR($B42-F$5&gt;76, $B42-F$5=75, $B42-F$5=1, $B42-F$5&lt;0),"",ROUND(($B42-F$5)*'국어 표준점수 테이블'!$H$10+F$5*'국어 표준점수 테이블'!$H$11+'국어 표준점수 테이블'!$H$13,0))</f>
        <v>107</v>
      </c>
      <c r="G42" s="158">
        <f>IF(OR($B42-G$5&gt;76, $B42-G$5=75, $B42-G$5=1, $B42-G$5&lt;0),"",ROUND(($B42-G$5)*'국어 표준점수 테이블'!$H$10+G$5*'국어 표준점수 테이블'!$H$11+'국어 표준점수 테이블'!$H$13,0))</f>
        <v>107</v>
      </c>
      <c r="H42" s="158">
        <f>IF(OR($B42-H$5&gt;76, $B42-H$5=75, $B42-H$5=1, $B42-H$5&lt;0),"",ROUND(($B42-H$5)*'국어 표준점수 테이블'!$H$10+H$5*'국어 표준점수 테이블'!$H$11+'국어 표준점수 테이블'!$H$13,0))</f>
        <v>107</v>
      </c>
      <c r="I42" s="158">
        <f>IF(OR($B42-I$5&gt;76, $B42-I$5=75, $B42-I$5=1, $B42-I$5&lt;0),"",ROUND(($B42-I$5)*'국어 표준점수 테이블'!$H$10+I$5*'국어 표준점수 테이블'!$H$11+'국어 표준점수 테이블'!$H$13,0))</f>
        <v>107</v>
      </c>
      <c r="J42" s="158">
        <f>IF(OR($B42-J$5&gt;76, $B42-J$5=75, $B42-J$5=1, $B42-J$5&lt;0),"",ROUND(($B42-J$5)*'국어 표준점수 테이블'!$H$10+J$5*'국어 표준점수 테이블'!$H$11+'국어 표준점수 테이블'!$H$13,0))</f>
        <v>107</v>
      </c>
      <c r="K42" s="158">
        <f>IF(OR($B42-K$5&gt;76, $B42-K$5=75, $B42-K$5=1, $B42-K$5&lt;0),"",ROUND(($B42-K$5)*'국어 표준점수 테이블'!$H$10+K$5*'국어 표준점수 테이블'!$H$11+'국어 표준점수 테이블'!$H$13,0))</f>
        <v>108</v>
      </c>
      <c r="L42" s="158">
        <f>IF(OR($B42-L$5&gt;76, $B42-L$5=75, $B42-L$5=1, $B42-L$5&lt;0),"",ROUND(($B42-L$5)*'국어 표준점수 테이블'!$H$10+L$5*'국어 표준점수 테이블'!$H$11+'국어 표준점수 테이블'!$H$13,0))</f>
        <v>108</v>
      </c>
      <c r="M42" s="158">
        <f>IF(OR($B42-M$5&gt;76, $B42-M$5=75, $B42-M$5=1, $B42-M$5&lt;0),"",ROUND(($B42-M$5)*'국어 표준점수 테이블'!$H$10+M$5*'국어 표준점수 테이블'!$H$11+'국어 표준점수 테이블'!$H$13,0))</f>
        <v>108</v>
      </c>
      <c r="N42" s="158">
        <f>IF(OR($B42-N$5&gt;76, $B42-N$5=75, $B42-N$5=1, $B42-N$5&lt;0),"",ROUND(($B42-N$5)*'국어 표준점수 테이블'!$H$10+N$5*'국어 표준점수 테이블'!$H$11+'국어 표준점수 테이블'!$H$13,0))</f>
        <v>108</v>
      </c>
      <c r="O42" s="158">
        <f>IF(OR($B42-O$5&gt;76, $B42-O$5=75, $B42-O$5=1, $B42-O$5&lt;0),"",ROUND(($B42-O$5)*'국어 표준점수 테이블'!$H$10+O$5*'국어 표준점수 테이블'!$H$11+'국어 표준점수 테이블'!$H$13,0))</f>
        <v>109</v>
      </c>
      <c r="P42" s="158">
        <f>IF(OR($B42-P$5&gt;76, $B42-P$5=75, $B42-P$5=1, $B42-P$5&lt;0),"",ROUND(($B42-P$5)*'국어 표준점수 테이블'!$H$10+P$5*'국어 표준점수 테이블'!$H$11+'국어 표준점수 테이블'!$H$13,0))</f>
        <v>109</v>
      </c>
      <c r="Q42" s="158">
        <f>IF(OR($B42-Q$5&gt;76, $B42-Q$5=75, $B42-Q$5=1, $B42-Q$5&lt;0),"",ROUND(($B42-Q$5)*'국어 표준점수 테이블'!$H$10+Q$5*'국어 표준점수 테이블'!$H$11+'국어 표준점수 테이블'!$H$13,0))</f>
        <v>109</v>
      </c>
      <c r="R42" s="158">
        <f>IF(OR($B42-R$5&gt;76, $B42-R$5=75, $B42-R$5=1, $B42-R$5&lt;0),"",ROUND(($B42-R$5)*'국어 표준점수 테이블'!$H$10+R$5*'국어 표준점수 테이블'!$H$11+'국어 표준점수 테이블'!$H$13,0))</f>
        <v>109</v>
      </c>
      <c r="S42" s="158">
        <f>IF(OR($B42-S$5&gt;76, $B42-S$5=75, $B42-S$5=1, $B42-S$5&lt;0),"",ROUND(($B42-S$5)*'국어 표준점수 테이블'!$H$10+S$5*'국어 표준점수 테이블'!$H$11+'국어 표준점수 테이블'!$H$13,0))</f>
        <v>110</v>
      </c>
      <c r="T42" s="158">
        <f>IF(OR($B42-T$5&gt;76, $B42-T$5=75, $B42-T$5=1, $B42-T$5&lt;0),"",ROUND(($B42-T$5)*'국어 표준점수 테이블'!$H$10+T$5*'국어 표준점수 테이블'!$H$11+'국어 표준점수 테이블'!$H$13,0))</f>
        <v>110</v>
      </c>
      <c r="U42" s="158">
        <f>IF(OR($B42-U$5&gt;76, $B42-U$5=75, $B42-U$5=1, $B42-U$5&lt;0),"",ROUND(($B42-U$5)*'국어 표준점수 테이블'!$H$10+U$5*'국어 표준점수 테이블'!$H$11+'국어 표준점수 테이블'!$H$13,0))</f>
        <v>110</v>
      </c>
      <c r="V42" s="158">
        <f>IF(OR($B42-V$5&gt;76, $B42-V$5=75, $B42-V$5=1, $B42-V$5&lt;0),"",ROUND(($B42-V$5)*'국어 표준점수 테이블'!$H$10+V$5*'국어 표준점수 테이블'!$H$11+'국어 표준점수 테이블'!$H$13,0))</f>
        <v>110</v>
      </c>
      <c r="W42" s="158">
        <f>IF(OR($B42-W$5&gt;76, $B42-W$5=75, $B42-W$5=1, $B42-W$5&lt;0),"",ROUND(($B42-W$5)*'국어 표준점수 테이블'!$H$10+W$5*'국어 표준점수 테이블'!$H$11+'국어 표준점수 테이블'!$H$13,0))</f>
        <v>111</v>
      </c>
      <c r="X42" s="158">
        <f>IF(OR($B42-X$5&gt;76, $B42-X$5=75, $B42-X$5=1, $B42-X$5&lt;0),"",ROUND(($B42-X$5)*'국어 표준점수 테이블'!$H$10+X$5*'국어 표준점수 테이블'!$H$11+'국어 표준점수 테이블'!$H$13,0))</f>
        <v>111</v>
      </c>
      <c r="Y42" s="159">
        <f>IF(OR($B42-Y$5&gt;76, $B42-Y$5=75, $B42-Y$5=1, $B42-Y$5&lt;0),"",ROUND(($B42-Y$5)*'국어 표준점수 테이블'!$H$10+Y$5*'국어 표준점수 테이블'!$H$11+'국어 표준점수 테이블'!$H$13,0))</f>
        <v>111</v>
      </c>
      <c r="Z42" s="14"/>
      <c r="AA42" s="16"/>
    </row>
    <row r="43" spans="1:27">
      <c r="A43" s="16"/>
      <c r="B43" s="88">
        <v>63</v>
      </c>
      <c r="C43" s="158">
        <f>IF(OR($B43-C$5&gt;76, $B43-C$5=75, $B43-C$5=1, $B43-C$5&lt;0),"",ROUND(($B43-C$5)*'국어 표준점수 테이블'!$H$10+C$5*'국어 표준점수 테이블'!$H$11+'국어 표준점수 테이블'!$H$13,0))</f>
        <v>104</v>
      </c>
      <c r="D43" s="158">
        <f>IF(OR($B43-D$5&gt;76, $B43-D$5=75, $B43-D$5=1, $B43-D$5&lt;0),"",ROUND(($B43-D$5)*'국어 표준점수 테이블'!$H$10+D$5*'국어 표준점수 테이블'!$H$11+'국어 표준점수 테이블'!$H$13,0))</f>
        <v>105</v>
      </c>
      <c r="E43" s="158">
        <f>IF(OR($B43-E$5&gt;76, $B43-E$5=75, $B43-E$5=1, $B43-E$5&lt;0),"",ROUND(($B43-E$5)*'국어 표준점수 테이블'!$H$10+E$5*'국어 표준점수 테이블'!$H$11+'국어 표준점수 테이블'!$H$13,0))</f>
        <v>105</v>
      </c>
      <c r="F43" s="158">
        <f>IF(OR($B43-F$5&gt;76, $B43-F$5=75, $B43-F$5=1, $B43-F$5&lt;0),"",ROUND(($B43-F$5)*'국어 표준점수 테이블'!$H$10+F$5*'국어 표준점수 테이블'!$H$11+'국어 표준점수 테이블'!$H$13,0))</f>
        <v>105</v>
      </c>
      <c r="G43" s="158">
        <f>IF(OR($B43-G$5&gt;76, $B43-G$5=75, $B43-G$5=1, $B43-G$5&lt;0),"",ROUND(($B43-G$5)*'국어 표준점수 테이블'!$H$10+G$5*'국어 표준점수 테이블'!$H$11+'국어 표준점수 테이블'!$H$13,0))</f>
        <v>106</v>
      </c>
      <c r="H43" s="158">
        <f>IF(OR($B43-H$5&gt;76, $B43-H$5=75, $B43-H$5=1, $B43-H$5&lt;0),"",ROUND(($B43-H$5)*'국어 표준점수 테이블'!$H$10+H$5*'국어 표준점수 테이블'!$H$11+'국어 표준점수 테이블'!$H$13,0))</f>
        <v>106</v>
      </c>
      <c r="I43" s="158">
        <f>IF(OR($B43-I$5&gt;76, $B43-I$5=75, $B43-I$5=1, $B43-I$5&lt;0),"",ROUND(($B43-I$5)*'국어 표준점수 테이블'!$H$10+I$5*'국어 표준점수 테이블'!$H$11+'국어 표준점수 테이블'!$H$13,0))</f>
        <v>106</v>
      </c>
      <c r="J43" s="158">
        <f>IF(OR($B43-J$5&gt;76, $B43-J$5=75, $B43-J$5=1, $B43-J$5&lt;0),"",ROUND(($B43-J$5)*'국어 표준점수 테이블'!$H$10+J$5*'국어 표준점수 테이블'!$H$11+'국어 표준점수 테이블'!$H$13,0))</f>
        <v>106</v>
      </c>
      <c r="K43" s="158">
        <f>IF(OR($B43-K$5&gt;76, $B43-K$5=75, $B43-K$5=1, $B43-K$5&lt;0),"",ROUND(($B43-K$5)*'국어 표준점수 테이블'!$H$10+K$5*'국어 표준점수 테이블'!$H$11+'국어 표준점수 테이블'!$H$13,0))</f>
        <v>107</v>
      </c>
      <c r="L43" s="158">
        <f>IF(OR($B43-L$5&gt;76, $B43-L$5=75, $B43-L$5=1, $B43-L$5&lt;0),"",ROUND(($B43-L$5)*'국어 표준점수 테이블'!$H$10+L$5*'국어 표준점수 테이블'!$H$11+'국어 표준점수 테이블'!$H$13,0))</f>
        <v>107</v>
      </c>
      <c r="M43" s="158">
        <f>IF(OR($B43-M$5&gt;76, $B43-M$5=75, $B43-M$5=1, $B43-M$5&lt;0),"",ROUND(($B43-M$5)*'국어 표준점수 테이블'!$H$10+M$5*'국어 표준점수 테이블'!$H$11+'국어 표준점수 테이블'!$H$13,0))</f>
        <v>107</v>
      </c>
      <c r="N43" s="158">
        <f>IF(OR($B43-N$5&gt;76, $B43-N$5=75, $B43-N$5=1, $B43-N$5&lt;0),"",ROUND(($B43-N$5)*'국어 표준점수 테이블'!$H$10+N$5*'국어 표준점수 테이블'!$H$11+'국어 표준점수 테이블'!$H$13,0))</f>
        <v>107</v>
      </c>
      <c r="O43" s="158">
        <f>IF(OR($B43-O$5&gt;76, $B43-O$5=75, $B43-O$5=1, $B43-O$5&lt;0),"",ROUND(($B43-O$5)*'국어 표준점수 테이블'!$H$10+O$5*'국어 표준점수 테이블'!$H$11+'국어 표준점수 테이블'!$H$13,0))</f>
        <v>108</v>
      </c>
      <c r="P43" s="158">
        <f>IF(OR($B43-P$5&gt;76, $B43-P$5=75, $B43-P$5=1, $B43-P$5&lt;0),"",ROUND(($B43-P$5)*'국어 표준점수 테이블'!$H$10+P$5*'국어 표준점수 테이블'!$H$11+'국어 표준점수 테이블'!$H$13,0))</f>
        <v>108</v>
      </c>
      <c r="Q43" s="158">
        <f>IF(OR($B43-Q$5&gt;76, $B43-Q$5=75, $B43-Q$5=1, $B43-Q$5&lt;0),"",ROUND(($B43-Q$5)*'국어 표준점수 테이블'!$H$10+Q$5*'국어 표준점수 테이블'!$H$11+'국어 표준점수 테이블'!$H$13,0))</f>
        <v>108</v>
      </c>
      <c r="R43" s="158">
        <f>IF(OR($B43-R$5&gt;76, $B43-R$5=75, $B43-R$5=1, $B43-R$5&lt;0),"",ROUND(($B43-R$5)*'국어 표준점수 테이블'!$H$10+R$5*'국어 표준점수 테이블'!$H$11+'국어 표준점수 테이블'!$H$13,0))</f>
        <v>108</v>
      </c>
      <c r="S43" s="158">
        <f>IF(OR($B43-S$5&gt;76, $B43-S$5=75, $B43-S$5=1, $B43-S$5&lt;0),"",ROUND(($B43-S$5)*'국어 표준점수 테이블'!$H$10+S$5*'국어 표준점수 테이블'!$H$11+'국어 표준점수 테이블'!$H$13,0))</f>
        <v>109</v>
      </c>
      <c r="T43" s="158">
        <f>IF(OR($B43-T$5&gt;76, $B43-T$5=75, $B43-T$5=1, $B43-T$5&lt;0),"",ROUND(($B43-T$5)*'국어 표준점수 테이블'!$H$10+T$5*'국어 표준점수 테이블'!$H$11+'국어 표준점수 테이블'!$H$13,0))</f>
        <v>109</v>
      </c>
      <c r="U43" s="158">
        <f>IF(OR($B43-U$5&gt;76, $B43-U$5=75, $B43-U$5=1, $B43-U$5&lt;0),"",ROUND(($B43-U$5)*'국어 표준점수 테이블'!$H$10+U$5*'국어 표준점수 테이블'!$H$11+'국어 표준점수 테이블'!$H$13,0))</f>
        <v>109</v>
      </c>
      <c r="V43" s="158">
        <f>IF(OR($B43-V$5&gt;76, $B43-V$5=75, $B43-V$5=1, $B43-V$5&lt;0),"",ROUND(($B43-V$5)*'국어 표준점수 테이블'!$H$10+V$5*'국어 표준점수 테이블'!$H$11+'국어 표준점수 테이블'!$H$13,0))</f>
        <v>109</v>
      </c>
      <c r="W43" s="158">
        <f>IF(OR($B43-W$5&gt;76, $B43-W$5=75, $B43-W$5=1, $B43-W$5&lt;0),"",ROUND(($B43-W$5)*'국어 표준점수 테이블'!$H$10+W$5*'국어 표준점수 테이블'!$H$11+'국어 표준점수 테이블'!$H$13,0))</f>
        <v>109</v>
      </c>
      <c r="X43" s="158">
        <f>IF(OR($B43-X$5&gt;76, $B43-X$5=75, $B43-X$5=1, $B43-X$5&lt;0),"",ROUND(($B43-X$5)*'국어 표준점수 테이블'!$H$10+X$5*'국어 표준점수 테이블'!$H$11+'국어 표준점수 테이블'!$H$13,0))</f>
        <v>110</v>
      </c>
      <c r="Y43" s="159">
        <f>IF(OR($B43-Y$5&gt;76, $B43-Y$5=75, $B43-Y$5=1, $B43-Y$5&lt;0),"",ROUND(($B43-Y$5)*'국어 표준점수 테이블'!$H$10+Y$5*'국어 표준점수 테이블'!$H$11+'국어 표준점수 테이블'!$H$13,0))</f>
        <v>110</v>
      </c>
      <c r="Z43" s="14"/>
      <c r="AA43" s="16"/>
    </row>
    <row r="44" spans="1:27">
      <c r="A44" s="16"/>
      <c r="B44" s="88">
        <v>62</v>
      </c>
      <c r="C44" s="158">
        <f>IF(OR($B44-C$5&gt;76, $B44-C$5=75, $B44-C$5=1, $B44-C$5&lt;0),"",ROUND(($B44-C$5)*'국어 표준점수 테이블'!$H$10+C$5*'국어 표준점수 테이블'!$H$11+'국어 표준점수 테이블'!$H$13,0))</f>
        <v>103</v>
      </c>
      <c r="D44" s="158">
        <f>IF(OR($B44-D$5&gt;76, $B44-D$5=75, $B44-D$5=1, $B44-D$5&lt;0),"",ROUND(($B44-D$5)*'국어 표준점수 테이블'!$H$10+D$5*'국어 표준점수 테이블'!$H$11+'국어 표준점수 테이블'!$H$13,0))</f>
        <v>104</v>
      </c>
      <c r="E44" s="158">
        <f>IF(OR($B44-E$5&gt;76, $B44-E$5=75, $B44-E$5=1, $B44-E$5&lt;0),"",ROUND(($B44-E$5)*'국어 표준점수 테이블'!$H$10+E$5*'국어 표준점수 테이블'!$H$11+'국어 표준점수 테이블'!$H$13,0))</f>
        <v>104</v>
      </c>
      <c r="F44" s="158">
        <f>IF(OR($B44-F$5&gt;76, $B44-F$5=75, $B44-F$5=1, $B44-F$5&lt;0),"",ROUND(($B44-F$5)*'국어 표준점수 테이블'!$H$10+F$5*'국어 표준점수 테이블'!$H$11+'국어 표준점수 테이블'!$H$13,0))</f>
        <v>104</v>
      </c>
      <c r="G44" s="158">
        <f>IF(OR($B44-G$5&gt;76, $B44-G$5=75, $B44-G$5=1, $B44-G$5&lt;0),"",ROUND(($B44-G$5)*'국어 표준점수 테이블'!$H$10+G$5*'국어 표준점수 테이블'!$H$11+'국어 표준점수 테이블'!$H$13,0))</f>
        <v>104</v>
      </c>
      <c r="H44" s="158">
        <f>IF(OR($B44-H$5&gt;76, $B44-H$5=75, $B44-H$5=1, $B44-H$5&lt;0),"",ROUND(($B44-H$5)*'국어 표준점수 테이블'!$H$10+H$5*'국어 표준점수 테이블'!$H$11+'국어 표준점수 테이블'!$H$13,0))</f>
        <v>105</v>
      </c>
      <c r="I44" s="158">
        <f>IF(OR($B44-I$5&gt;76, $B44-I$5=75, $B44-I$5=1, $B44-I$5&lt;0),"",ROUND(($B44-I$5)*'국어 표준점수 테이블'!$H$10+I$5*'국어 표준점수 테이블'!$H$11+'국어 표준점수 테이블'!$H$13,0))</f>
        <v>105</v>
      </c>
      <c r="J44" s="158">
        <f>IF(OR($B44-J$5&gt;76, $B44-J$5=75, $B44-J$5=1, $B44-J$5&lt;0),"",ROUND(($B44-J$5)*'국어 표준점수 테이블'!$H$10+J$5*'국어 표준점수 테이블'!$H$11+'국어 표준점수 테이블'!$H$13,0))</f>
        <v>105</v>
      </c>
      <c r="K44" s="158">
        <f>IF(OR($B44-K$5&gt;76, $B44-K$5=75, $B44-K$5=1, $B44-K$5&lt;0),"",ROUND(($B44-K$5)*'국어 표준점수 테이블'!$H$10+K$5*'국어 표준점수 테이블'!$H$11+'국어 표준점수 테이블'!$H$13,0))</f>
        <v>105</v>
      </c>
      <c r="L44" s="158">
        <f>IF(OR($B44-L$5&gt;76, $B44-L$5=75, $B44-L$5=1, $B44-L$5&lt;0),"",ROUND(($B44-L$5)*'국어 표준점수 테이블'!$H$10+L$5*'국어 표준점수 테이블'!$H$11+'국어 표준점수 테이블'!$H$13,0))</f>
        <v>106</v>
      </c>
      <c r="M44" s="158">
        <f>IF(OR($B44-M$5&gt;76, $B44-M$5=75, $B44-M$5=1, $B44-M$5&lt;0),"",ROUND(($B44-M$5)*'국어 표준점수 테이블'!$H$10+M$5*'국어 표준점수 테이블'!$H$11+'국어 표준점수 테이블'!$H$13,0))</f>
        <v>106</v>
      </c>
      <c r="N44" s="158">
        <f>IF(OR($B44-N$5&gt;76, $B44-N$5=75, $B44-N$5=1, $B44-N$5&lt;0),"",ROUND(($B44-N$5)*'국어 표준점수 테이블'!$H$10+N$5*'국어 표준점수 테이블'!$H$11+'국어 표준점수 테이블'!$H$13,0))</f>
        <v>106</v>
      </c>
      <c r="O44" s="158">
        <f>IF(OR($B44-O$5&gt;76, $B44-O$5=75, $B44-O$5=1, $B44-O$5&lt;0),"",ROUND(($B44-O$5)*'국어 표준점수 테이블'!$H$10+O$5*'국어 표준점수 테이블'!$H$11+'국어 표준점수 테이블'!$H$13,0))</f>
        <v>106</v>
      </c>
      <c r="P44" s="158">
        <f>IF(OR($B44-P$5&gt;76, $B44-P$5=75, $B44-P$5=1, $B44-P$5&lt;0),"",ROUND(($B44-P$5)*'국어 표준점수 테이블'!$H$10+P$5*'국어 표준점수 테이블'!$H$11+'국어 표준점수 테이블'!$H$13,0))</f>
        <v>107</v>
      </c>
      <c r="Q44" s="158">
        <f>IF(OR($B44-Q$5&gt;76, $B44-Q$5=75, $B44-Q$5=1, $B44-Q$5&lt;0),"",ROUND(($B44-Q$5)*'국어 표준점수 테이블'!$H$10+Q$5*'국어 표준점수 테이블'!$H$11+'국어 표준점수 테이블'!$H$13,0))</f>
        <v>107</v>
      </c>
      <c r="R44" s="158">
        <f>IF(OR($B44-R$5&gt;76, $B44-R$5=75, $B44-R$5=1, $B44-R$5&lt;0),"",ROUND(($B44-R$5)*'국어 표준점수 테이블'!$H$10+R$5*'국어 표준점수 테이블'!$H$11+'국어 표준점수 테이블'!$H$13,0))</f>
        <v>107</v>
      </c>
      <c r="S44" s="158">
        <f>IF(OR($B44-S$5&gt;76, $B44-S$5=75, $B44-S$5=1, $B44-S$5&lt;0),"",ROUND(($B44-S$5)*'국어 표준점수 테이블'!$H$10+S$5*'국어 표준점수 테이블'!$H$11+'국어 표준점수 테이블'!$H$13,0))</f>
        <v>107</v>
      </c>
      <c r="T44" s="158">
        <f>IF(OR($B44-T$5&gt;76, $B44-T$5=75, $B44-T$5=1, $B44-T$5&lt;0),"",ROUND(($B44-T$5)*'국어 표준점수 테이블'!$H$10+T$5*'국어 표준점수 테이블'!$H$11+'국어 표준점수 테이블'!$H$13,0))</f>
        <v>108</v>
      </c>
      <c r="U44" s="158">
        <f>IF(OR($B44-U$5&gt;76, $B44-U$5=75, $B44-U$5=1, $B44-U$5&lt;0),"",ROUND(($B44-U$5)*'국어 표준점수 테이블'!$H$10+U$5*'국어 표준점수 테이블'!$H$11+'국어 표준점수 테이블'!$H$13,0))</f>
        <v>108</v>
      </c>
      <c r="V44" s="158">
        <f>IF(OR($B44-V$5&gt;76, $B44-V$5=75, $B44-V$5=1, $B44-V$5&lt;0),"",ROUND(($B44-V$5)*'국어 표준점수 테이블'!$H$10+V$5*'국어 표준점수 테이블'!$H$11+'국어 표준점수 테이블'!$H$13,0))</f>
        <v>108</v>
      </c>
      <c r="W44" s="158">
        <f>IF(OR($B44-W$5&gt;76, $B44-W$5=75, $B44-W$5=1, $B44-W$5&lt;0),"",ROUND(($B44-W$5)*'국어 표준점수 테이블'!$H$10+W$5*'국어 표준점수 테이블'!$H$11+'국어 표준점수 테이블'!$H$13,0))</f>
        <v>108</v>
      </c>
      <c r="X44" s="158">
        <f>IF(OR($B44-X$5&gt;76, $B44-X$5=75, $B44-X$5=1, $B44-X$5&lt;0),"",ROUND(($B44-X$5)*'국어 표준점수 테이블'!$H$10+X$5*'국어 표준점수 테이블'!$H$11+'국어 표준점수 테이블'!$H$13,0))</f>
        <v>109</v>
      </c>
      <c r="Y44" s="159">
        <f>IF(OR($B44-Y$5&gt;76, $B44-Y$5=75, $B44-Y$5=1, $B44-Y$5&lt;0),"",ROUND(($B44-Y$5)*'국어 표준점수 테이블'!$H$10+Y$5*'국어 표준점수 테이블'!$H$11+'국어 표준점수 테이블'!$H$13,0))</f>
        <v>109</v>
      </c>
      <c r="Z44" s="14"/>
      <c r="AA44" s="16"/>
    </row>
    <row r="45" spans="1:27">
      <c r="A45" s="16"/>
      <c r="B45" s="88">
        <v>61</v>
      </c>
      <c r="C45" s="158">
        <f>IF(OR($B45-C$5&gt;76, $B45-C$5=75, $B45-C$5=1, $B45-C$5&lt;0),"",ROUND(($B45-C$5)*'국어 표준점수 테이블'!$H$10+C$5*'국어 표준점수 테이블'!$H$11+'국어 표준점수 테이블'!$H$13,0))</f>
        <v>102</v>
      </c>
      <c r="D45" s="158">
        <f>IF(OR($B45-D$5&gt;76, $B45-D$5=75, $B45-D$5=1, $B45-D$5&lt;0),"",ROUND(($B45-D$5)*'국어 표준점수 테이블'!$H$10+D$5*'국어 표준점수 테이블'!$H$11+'국어 표준점수 테이블'!$H$13,0))</f>
        <v>103</v>
      </c>
      <c r="E45" s="158">
        <f>IF(OR($B45-E$5&gt;76, $B45-E$5=75, $B45-E$5=1, $B45-E$5&lt;0),"",ROUND(($B45-E$5)*'국어 표준점수 테이블'!$H$10+E$5*'국어 표준점수 테이블'!$H$11+'국어 표준점수 테이블'!$H$13,0))</f>
        <v>103</v>
      </c>
      <c r="F45" s="158">
        <f>IF(OR($B45-F$5&gt;76, $B45-F$5=75, $B45-F$5=1, $B45-F$5&lt;0),"",ROUND(($B45-F$5)*'국어 표준점수 테이블'!$H$10+F$5*'국어 표준점수 테이블'!$H$11+'국어 표준점수 테이블'!$H$13,0))</f>
        <v>103</v>
      </c>
      <c r="G45" s="158">
        <f>IF(OR($B45-G$5&gt;76, $B45-G$5=75, $B45-G$5=1, $B45-G$5&lt;0),"",ROUND(($B45-G$5)*'국어 표준점수 테이블'!$H$10+G$5*'국어 표준점수 테이블'!$H$11+'국어 표준점수 테이블'!$H$13,0))</f>
        <v>103</v>
      </c>
      <c r="H45" s="158">
        <f>IF(OR($B45-H$5&gt;76, $B45-H$5=75, $B45-H$5=1, $B45-H$5&lt;0),"",ROUND(($B45-H$5)*'국어 표준점수 테이블'!$H$10+H$5*'국어 표준점수 테이블'!$H$11+'국어 표준점수 테이블'!$H$13,0))</f>
        <v>104</v>
      </c>
      <c r="I45" s="158">
        <f>IF(OR($B45-I$5&gt;76, $B45-I$5=75, $B45-I$5=1, $B45-I$5&lt;0),"",ROUND(($B45-I$5)*'국어 표준점수 테이블'!$H$10+I$5*'국어 표준점수 테이블'!$H$11+'국어 표준점수 테이블'!$H$13,0))</f>
        <v>104</v>
      </c>
      <c r="J45" s="158">
        <f>IF(OR($B45-J$5&gt;76, $B45-J$5=75, $B45-J$5=1, $B45-J$5&lt;0),"",ROUND(($B45-J$5)*'국어 표준점수 테이블'!$H$10+J$5*'국어 표준점수 테이블'!$H$11+'국어 표준점수 테이블'!$H$13,0))</f>
        <v>104</v>
      </c>
      <c r="K45" s="158">
        <f>IF(OR($B45-K$5&gt;76, $B45-K$5=75, $B45-K$5=1, $B45-K$5&lt;0),"",ROUND(($B45-K$5)*'국어 표준점수 테이블'!$H$10+K$5*'국어 표준점수 테이블'!$H$11+'국어 표준점수 테이블'!$H$13,0))</f>
        <v>104</v>
      </c>
      <c r="L45" s="158">
        <f>IF(OR($B45-L$5&gt;76, $B45-L$5=75, $B45-L$5=1, $B45-L$5&lt;0),"",ROUND(($B45-L$5)*'국어 표준점수 테이블'!$H$10+L$5*'국어 표준점수 테이블'!$H$11+'국어 표준점수 테이블'!$H$13,0))</f>
        <v>105</v>
      </c>
      <c r="M45" s="158">
        <f>IF(OR($B45-M$5&gt;76, $B45-M$5=75, $B45-M$5=1, $B45-M$5&lt;0),"",ROUND(($B45-M$5)*'국어 표준점수 테이블'!$H$10+M$5*'국어 표준점수 테이블'!$H$11+'국어 표준점수 테이블'!$H$13,0))</f>
        <v>105</v>
      </c>
      <c r="N45" s="158">
        <f>IF(OR($B45-N$5&gt;76, $B45-N$5=75, $B45-N$5=1, $B45-N$5&lt;0),"",ROUND(($B45-N$5)*'국어 표준점수 테이블'!$H$10+N$5*'국어 표준점수 테이블'!$H$11+'국어 표준점수 테이블'!$H$13,0))</f>
        <v>105</v>
      </c>
      <c r="O45" s="158">
        <f>IF(OR($B45-O$5&gt;76, $B45-O$5=75, $B45-O$5=1, $B45-O$5&lt;0),"",ROUND(($B45-O$5)*'국어 표준점수 테이블'!$H$10+O$5*'국어 표준점수 테이블'!$H$11+'국어 표준점수 테이블'!$H$13,0))</f>
        <v>105</v>
      </c>
      <c r="P45" s="158">
        <f>IF(OR($B45-P$5&gt;76, $B45-P$5=75, $B45-P$5=1, $B45-P$5&lt;0),"",ROUND(($B45-P$5)*'국어 표준점수 테이블'!$H$10+P$5*'국어 표준점수 테이블'!$H$11+'국어 표준점수 테이블'!$H$13,0))</f>
        <v>105</v>
      </c>
      <c r="Q45" s="158">
        <f>IF(OR($B45-Q$5&gt;76, $B45-Q$5=75, $B45-Q$5=1, $B45-Q$5&lt;0),"",ROUND(($B45-Q$5)*'국어 표준점수 테이블'!$H$10+Q$5*'국어 표준점수 테이블'!$H$11+'국어 표준점수 테이블'!$H$13,0))</f>
        <v>106</v>
      </c>
      <c r="R45" s="158">
        <f>IF(OR($B45-R$5&gt;76, $B45-R$5=75, $B45-R$5=1, $B45-R$5&lt;0),"",ROUND(($B45-R$5)*'국어 표준점수 테이블'!$H$10+R$5*'국어 표준점수 테이블'!$H$11+'국어 표준점수 테이블'!$H$13,0))</f>
        <v>106</v>
      </c>
      <c r="S45" s="158">
        <f>IF(OR($B45-S$5&gt;76, $B45-S$5=75, $B45-S$5=1, $B45-S$5&lt;0),"",ROUND(($B45-S$5)*'국어 표준점수 테이블'!$H$10+S$5*'국어 표준점수 테이블'!$H$11+'국어 표준점수 테이블'!$H$13,0))</f>
        <v>106</v>
      </c>
      <c r="T45" s="158">
        <f>IF(OR($B45-T$5&gt;76, $B45-T$5=75, $B45-T$5=1, $B45-T$5&lt;0),"",ROUND(($B45-T$5)*'국어 표준점수 테이블'!$H$10+T$5*'국어 표준점수 테이블'!$H$11+'국어 표준점수 테이블'!$H$13,0))</f>
        <v>106</v>
      </c>
      <c r="U45" s="158">
        <f>IF(OR($B45-U$5&gt;76, $B45-U$5=75, $B45-U$5=1, $B45-U$5&lt;0),"",ROUND(($B45-U$5)*'국어 표준점수 테이블'!$H$10+U$5*'국어 표준점수 테이블'!$H$11+'국어 표준점수 테이블'!$H$13,0))</f>
        <v>107</v>
      </c>
      <c r="V45" s="158">
        <f>IF(OR($B45-V$5&gt;76, $B45-V$5=75, $B45-V$5=1, $B45-V$5&lt;0),"",ROUND(($B45-V$5)*'국어 표준점수 테이블'!$H$10+V$5*'국어 표준점수 테이블'!$H$11+'국어 표준점수 테이블'!$H$13,0))</f>
        <v>107</v>
      </c>
      <c r="W45" s="158">
        <f>IF(OR($B45-W$5&gt;76, $B45-W$5=75, $B45-W$5=1, $B45-W$5&lt;0),"",ROUND(($B45-W$5)*'국어 표준점수 테이블'!$H$10+W$5*'국어 표준점수 테이블'!$H$11+'국어 표준점수 테이블'!$H$13,0))</f>
        <v>107</v>
      </c>
      <c r="X45" s="158">
        <f>IF(OR($B45-X$5&gt;76, $B45-X$5=75, $B45-X$5=1, $B45-X$5&lt;0),"",ROUND(($B45-X$5)*'국어 표준점수 테이블'!$H$10+X$5*'국어 표준점수 테이블'!$H$11+'국어 표준점수 테이블'!$H$13,0))</f>
        <v>107</v>
      </c>
      <c r="Y45" s="159">
        <f>IF(OR($B45-Y$5&gt;76, $B45-Y$5=75, $B45-Y$5=1, $B45-Y$5&lt;0),"",ROUND(($B45-Y$5)*'국어 표준점수 테이블'!$H$10+Y$5*'국어 표준점수 테이블'!$H$11+'국어 표준점수 테이블'!$H$13,0))</f>
        <v>108</v>
      </c>
      <c r="Z45" s="14"/>
      <c r="AA45" s="16"/>
    </row>
    <row r="46" spans="1:27">
      <c r="A46" s="16"/>
      <c r="B46" s="84">
        <v>60</v>
      </c>
      <c r="C46" s="150">
        <f>IF(OR($B46-C$5&gt;76, $B46-C$5=75, $B46-C$5=1, $B46-C$5&lt;0),"",ROUND(($B46-C$5)*'국어 표준점수 테이블'!$H$10+C$5*'국어 표준점수 테이블'!$H$11+'국어 표준점수 테이블'!$H$13,0))</f>
        <v>101</v>
      </c>
      <c r="D46" s="150">
        <f>IF(OR($B46-D$5&gt;76, $B46-D$5=75, $B46-D$5=1, $B46-D$5&lt;0),"",ROUND(($B46-D$5)*'국어 표준점수 테이블'!$H$10+D$5*'국어 표준점수 테이블'!$H$11+'국어 표준점수 테이블'!$H$13,0))</f>
        <v>101</v>
      </c>
      <c r="E46" s="150">
        <f>IF(OR($B46-E$5&gt;76, $B46-E$5=75, $B46-E$5=1, $B46-E$5&lt;0),"",ROUND(($B46-E$5)*'국어 표준점수 테이블'!$H$10+E$5*'국어 표준점수 테이블'!$H$11+'국어 표준점수 테이블'!$H$13,0))</f>
        <v>102</v>
      </c>
      <c r="F46" s="150">
        <f>IF(OR($B46-F$5&gt;76, $B46-F$5=75, $B46-F$5=1, $B46-F$5&lt;0),"",ROUND(($B46-F$5)*'국어 표준점수 테이블'!$H$10+F$5*'국어 표준점수 테이블'!$H$11+'국어 표준점수 테이블'!$H$13,0))</f>
        <v>102</v>
      </c>
      <c r="G46" s="150">
        <f>IF(OR($B46-G$5&gt;76, $B46-G$5=75, $B46-G$5=1, $B46-G$5&lt;0),"",ROUND(($B46-G$5)*'국어 표준점수 테이블'!$H$10+G$5*'국어 표준점수 테이블'!$H$11+'국어 표준점수 테이블'!$H$13,0))</f>
        <v>102</v>
      </c>
      <c r="H46" s="150">
        <f>IF(OR($B46-H$5&gt;76, $B46-H$5=75, $B46-H$5=1, $B46-H$5&lt;0),"",ROUND(($B46-H$5)*'국어 표준점수 테이블'!$H$10+H$5*'국어 표준점수 테이블'!$H$11+'국어 표준점수 테이블'!$H$13,0))</f>
        <v>102</v>
      </c>
      <c r="I46" s="150">
        <f>IF(OR($B46-I$5&gt;76, $B46-I$5=75, $B46-I$5=1, $B46-I$5&lt;0),"",ROUND(($B46-I$5)*'국어 표준점수 테이블'!$H$10+I$5*'국어 표준점수 테이블'!$H$11+'국어 표준점수 테이블'!$H$13,0))</f>
        <v>103</v>
      </c>
      <c r="J46" s="150">
        <f>IF(OR($B46-J$5&gt;76, $B46-J$5=75, $B46-J$5=1, $B46-J$5&lt;0),"",ROUND(($B46-J$5)*'국어 표준점수 테이블'!$H$10+J$5*'국어 표준점수 테이블'!$H$11+'국어 표준점수 테이블'!$H$13,0))</f>
        <v>103</v>
      </c>
      <c r="K46" s="150">
        <f>IF(OR($B46-K$5&gt;76, $B46-K$5=75, $B46-K$5=1, $B46-K$5&lt;0),"",ROUND(($B46-K$5)*'국어 표준점수 테이블'!$H$10+K$5*'국어 표준점수 테이블'!$H$11+'국어 표준점수 테이블'!$H$13,0))</f>
        <v>103</v>
      </c>
      <c r="L46" s="150">
        <f>IF(OR($B46-L$5&gt;76, $B46-L$5=75, $B46-L$5=1, $B46-L$5&lt;0),"",ROUND(($B46-L$5)*'국어 표준점수 테이블'!$H$10+L$5*'국어 표준점수 테이블'!$H$11+'국어 표준점수 테이블'!$H$13,0))</f>
        <v>103</v>
      </c>
      <c r="M46" s="150">
        <f>IF(OR($B46-M$5&gt;76, $B46-M$5=75, $B46-M$5=1, $B46-M$5&lt;0),"",ROUND(($B46-M$5)*'국어 표준점수 테이블'!$H$10+M$5*'국어 표준점수 테이블'!$H$11+'국어 표준점수 테이블'!$H$13,0))</f>
        <v>104</v>
      </c>
      <c r="N46" s="150">
        <f>IF(OR($B46-N$5&gt;76, $B46-N$5=75, $B46-N$5=1, $B46-N$5&lt;0),"",ROUND(($B46-N$5)*'국어 표준점수 테이블'!$H$10+N$5*'국어 표준점수 테이블'!$H$11+'국어 표준점수 테이블'!$H$13,0))</f>
        <v>104</v>
      </c>
      <c r="O46" s="150">
        <f>IF(OR($B46-O$5&gt;76, $B46-O$5=75, $B46-O$5=1, $B46-O$5&lt;0),"",ROUND(($B46-O$5)*'국어 표준점수 테이블'!$H$10+O$5*'국어 표준점수 테이블'!$H$11+'국어 표준점수 테이블'!$H$13,0))</f>
        <v>104</v>
      </c>
      <c r="P46" s="150">
        <f>IF(OR($B46-P$5&gt;76, $B46-P$5=75, $B46-P$5=1, $B46-P$5&lt;0),"",ROUND(($B46-P$5)*'국어 표준점수 테이블'!$H$10+P$5*'국어 표준점수 테이블'!$H$11+'국어 표준점수 테이블'!$H$13,0))</f>
        <v>104</v>
      </c>
      <c r="Q46" s="150">
        <f>IF(OR($B46-Q$5&gt;76, $B46-Q$5=75, $B46-Q$5=1, $B46-Q$5&lt;0),"",ROUND(($B46-Q$5)*'국어 표준점수 테이블'!$H$10+Q$5*'국어 표준점수 테이블'!$H$11+'국어 표준점수 테이블'!$H$13,0))</f>
        <v>105</v>
      </c>
      <c r="R46" s="150">
        <f>IF(OR($B46-R$5&gt;76, $B46-R$5=75, $B46-R$5=1, $B46-R$5&lt;0),"",ROUND(($B46-R$5)*'국어 표준점수 테이블'!$H$10+R$5*'국어 표준점수 테이블'!$H$11+'국어 표준점수 테이블'!$H$13,0))</f>
        <v>105</v>
      </c>
      <c r="S46" s="150">
        <f>IF(OR($B46-S$5&gt;76, $B46-S$5=75, $B46-S$5=1, $B46-S$5&lt;0),"",ROUND(($B46-S$5)*'국어 표준점수 테이블'!$H$10+S$5*'국어 표준점수 테이블'!$H$11+'국어 표준점수 테이블'!$H$13,0))</f>
        <v>105</v>
      </c>
      <c r="T46" s="150">
        <f>IF(OR($B46-T$5&gt;76, $B46-T$5=75, $B46-T$5=1, $B46-T$5&lt;0),"",ROUND(($B46-T$5)*'국어 표준점수 테이블'!$H$10+T$5*'국어 표준점수 테이블'!$H$11+'국어 표준점수 테이블'!$H$13,0))</f>
        <v>105</v>
      </c>
      <c r="U46" s="150">
        <f>IF(OR($B46-U$5&gt;76, $B46-U$5=75, $B46-U$5=1, $B46-U$5&lt;0),"",ROUND(($B46-U$5)*'국어 표준점수 테이블'!$H$10+U$5*'국어 표준점수 테이블'!$H$11+'국어 표준점수 테이블'!$H$13,0))</f>
        <v>106</v>
      </c>
      <c r="V46" s="150">
        <f>IF(OR($B46-V$5&gt;76, $B46-V$5=75, $B46-V$5=1, $B46-V$5&lt;0),"",ROUND(($B46-V$5)*'국어 표준점수 테이블'!$H$10+V$5*'국어 표준점수 테이블'!$H$11+'국어 표준점수 테이블'!$H$13,0))</f>
        <v>106</v>
      </c>
      <c r="W46" s="150">
        <f>IF(OR($B46-W$5&gt;76, $B46-W$5=75, $B46-W$5=1, $B46-W$5&lt;0),"",ROUND(($B46-W$5)*'국어 표준점수 테이블'!$H$10+W$5*'국어 표준점수 테이블'!$H$11+'국어 표준점수 테이블'!$H$13,0))</f>
        <v>106</v>
      </c>
      <c r="X46" s="150">
        <f>IF(OR($B46-X$5&gt;76, $B46-X$5=75, $B46-X$5=1, $B46-X$5&lt;0),"",ROUND(($B46-X$5)*'국어 표준점수 테이블'!$H$10+X$5*'국어 표준점수 테이블'!$H$11+'국어 표준점수 테이블'!$H$13,0))</f>
        <v>106</v>
      </c>
      <c r="Y46" s="151">
        <f>IF(OR($B46-Y$5&gt;76, $B46-Y$5=75, $B46-Y$5=1, $B46-Y$5&lt;0),"",ROUND(($B46-Y$5)*'국어 표준점수 테이블'!$H$10+Y$5*'국어 표준점수 테이블'!$H$11+'국어 표준점수 테이블'!$H$13,0))</f>
        <v>107</v>
      </c>
      <c r="Z46" s="14"/>
      <c r="AA46" s="16"/>
    </row>
    <row r="47" spans="1:27">
      <c r="A47" s="16"/>
      <c r="B47" s="84">
        <v>59</v>
      </c>
      <c r="C47" s="150">
        <f>IF(OR($B47-C$5&gt;76, $B47-C$5=75, $B47-C$5=1, $B47-C$5&lt;0),"",ROUND(($B47-C$5)*'국어 표준점수 테이블'!$H$10+C$5*'국어 표준점수 테이블'!$H$11+'국어 표준점수 테이블'!$H$13,0))</f>
        <v>100</v>
      </c>
      <c r="D47" s="150">
        <f>IF(OR($B47-D$5&gt;76, $B47-D$5=75, $B47-D$5=1, $B47-D$5&lt;0),"",ROUND(($B47-D$5)*'국어 표준점수 테이블'!$H$10+D$5*'국어 표준점수 테이블'!$H$11+'국어 표준점수 테이블'!$H$13,0))</f>
        <v>100</v>
      </c>
      <c r="E47" s="150">
        <f>IF(OR($B47-E$5&gt;76, $B47-E$5=75, $B47-E$5=1, $B47-E$5&lt;0),"",ROUND(($B47-E$5)*'국어 표준점수 테이블'!$H$10+E$5*'국어 표준점수 테이블'!$H$11+'국어 표준점수 테이블'!$H$13,0))</f>
        <v>101</v>
      </c>
      <c r="F47" s="150">
        <f>IF(OR($B47-F$5&gt;76, $B47-F$5=75, $B47-F$5=1, $B47-F$5&lt;0),"",ROUND(($B47-F$5)*'국어 표준점수 테이블'!$H$10+F$5*'국어 표준점수 테이블'!$H$11+'국어 표준점수 테이블'!$H$13,0))</f>
        <v>101</v>
      </c>
      <c r="G47" s="150">
        <f>IF(OR($B47-G$5&gt;76, $B47-G$5=75, $B47-G$5=1, $B47-G$5&lt;0),"",ROUND(($B47-G$5)*'국어 표준점수 테이블'!$H$10+G$5*'국어 표준점수 테이블'!$H$11+'국어 표준점수 테이블'!$H$13,0))</f>
        <v>101</v>
      </c>
      <c r="H47" s="150">
        <f>IF(OR($B47-H$5&gt;76, $B47-H$5=75, $B47-H$5=1, $B47-H$5&lt;0),"",ROUND(($B47-H$5)*'국어 표준점수 테이블'!$H$10+H$5*'국어 표준점수 테이블'!$H$11+'국어 표준점수 테이블'!$H$13,0))</f>
        <v>101</v>
      </c>
      <c r="I47" s="150">
        <f>IF(OR($B47-I$5&gt;76, $B47-I$5=75, $B47-I$5=1, $B47-I$5&lt;0),"",ROUND(($B47-I$5)*'국어 표준점수 테이블'!$H$10+I$5*'국어 표준점수 테이블'!$H$11+'국어 표준점수 테이블'!$H$13,0))</f>
        <v>101</v>
      </c>
      <c r="J47" s="150">
        <f>IF(OR($B47-J$5&gt;76, $B47-J$5=75, $B47-J$5=1, $B47-J$5&lt;0),"",ROUND(($B47-J$5)*'국어 표준점수 테이블'!$H$10+J$5*'국어 표준점수 테이블'!$H$11+'국어 표준점수 테이블'!$H$13,0))</f>
        <v>102</v>
      </c>
      <c r="K47" s="150">
        <f>IF(OR($B47-K$5&gt;76, $B47-K$5=75, $B47-K$5=1, $B47-K$5&lt;0),"",ROUND(($B47-K$5)*'국어 표준점수 테이블'!$H$10+K$5*'국어 표준점수 테이블'!$H$11+'국어 표준점수 테이블'!$H$13,0))</f>
        <v>102</v>
      </c>
      <c r="L47" s="150">
        <f>IF(OR($B47-L$5&gt;76, $B47-L$5=75, $B47-L$5=1, $B47-L$5&lt;0),"",ROUND(($B47-L$5)*'국어 표준점수 테이블'!$H$10+L$5*'국어 표준점수 테이블'!$H$11+'국어 표준점수 테이블'!$H$13,0))</f>
        <v>102</v>
      </c>
      <c r="M47" s="150">
        <f>IF(OR($B47-M$5&gt;76, $B47-M$5=75, $B47-M$5=1, $B47-M$5&lt;0),"",ROUND(($B47-M$5)*'국어 표준점수 테이블'!$H$10+M$5*'국어 표준점수 테이블'!$H$11+'국어 표준점수 테이블'!$H$13,0))</f>
        <v>102</v>
      </c>
      <c r="N47" s="150">
        <f>IF(OR($B47-N$5&gt;76, $B47-N$5=75, $B47-N$5=1, $B47-N$5&lt;0),"",ROUND(($B47-N$5)*'국어 표준점수 테이블'!$H$10+N$5*'국어 표준점수 테이블'!$H$11+'국어 표준점수 테이블'!$H$13,0))</f>
        <v>103</v>
      </c>
      <c r="O47" s="150">
        <f>IF(OR($B47-O$5&gt;76, $B47-O$5=75, $B47-O$5=1, $B47-O$5&lt;0),"",ROUND(($B47-O$5)*'국어 표준점수 테이블'!$H$10+O$5*'국어 표준점수 테이블'!$H$11+'국어 표준점수 테이블'!$H$13,0))</f>
        <v>103</v>
      </c>
      <c r="P47" s="150">
        <f>IF(OR($B47-P$5&gt;76, $B47-P$5=75, $B47-P$5=1, $B47-P$5&lt;0),"",ROUND(($B47-P$5)*'국어 표준점수 테이블'!$H$10+P$5*'국어 표준점수 테이블'!$H$11+'국어 표준점수 테이블'!$H$13,0))</f>
        <v>103</v>
      </c>
      <c r="Q47" s="150">
        <f>IF(OR($B47-Q$5&gt;76, $B47-Q$5=75, $B47-Q$5=1, $B47-Q$5&lt;0),"",ROUND(($B47-Q$5)*'국어 표준점수 테이블'!$H$10+Q$5*'국어 표준점수 테이블'!$H$11+'국어 표준점수 테이블'!$H$13,0))</f>
        <v>103</v>
      </c>
      <c r="R47" s="150">
        <f>IF(OR($B47-R$5&gt;76, $B47-R$5=75, $B47-R$5=1, $B47-R$5&lt;0),"",ROUND(($B47-R$5)*'국어 표준점수 테이블'!$H$10+R$5*'국어 표준점수 테이블'!$H$11+'국어 표준점수 테이블'!$H$13,0))</f>
        <v>104</v>
      </c>
      <c r="S47" s="150">
        <f>IF(OR($B47-S$5&gt;76, $B47-S$5=75, $B47-S$5=1, $B47-S$5&lt;0),"",ROUND(($B47-S$5)*'국어 표준점수 테이블'!$H$10+S$5*'국어 표준점수 테이블'!$H$11+'국어 표준점수 테이블'!$H$13,0))</f>
        <v>104</v>
      </c>
      <c r="T47" s="150">
        <f>IF(OR($B47-T$5&gt;76, $B47-T$5=75, $B47-T$5=1, $B47-T$5&lt;0),"",ROUND(($B47-T$5)*'국어 표준점수 테이블'!$H$10+T$5*'국어 표준점수 테이블'!$H$11+'국어 표준점수 테이블'!$H$13,0))</f>
        <v>104</v>
      </c>
      <c r="U47" s="150">
        <f>IF(OR($B47-U$5&gt;76, $B47-U$5=75, $B47-U$5=1, $B47-U$5&lt;0),"",ROUND(($B47-U$5)*'국어 표준점수 테이블'!$H$10+U$5*'국어 표준점수 테이블'!$H$11+'국어 표준점수 테이블'!$H$13,0))</f>
        <v>104</v>
      </c>
      <c r="V47" s="150">
        <f>IF(OR($B47-V$5&gt;76, $B47-V$5=75, $B47-V$5=1, $B47-V$5&lt;0),"",ROUND(($B47-V$5)*'국어 표준점수 테이블'!$H$10+V$5*'국어 표준점수 테이블'!$H$11+'국어 표준점수 테이블'!$H$13,0))</f>
        <v>105</v>
      </c>
      <c r="W47" s="150">
        <f>IF(OR($B47-W$5&gt;76, $B47-W$5=75, $B47-W$5=1, $B47-W$5&lt;0),"",ROUND(($B47-W$5)*'국어 표준점수 테이블'!$H$10+W$5*'국어 표준점수 테이블'!$H$11+'국어 표준점수 테이블'!$H$13,0))</f>
        <v>105</v>
      </c>
      <c r="X47" s="150">
        <f>IF(OR($B47-X$5&gt;76, $B47-X$5=75, $B47-X$5=1, $B47-X$5&lt;0),"",ROUND(($B47-X$5)*'국어 표준점수 테이블'!$H$10+X$5*'국어 표준점수 테이블'!$H$11+'국어 표준점수 테이블'!$H$13,0))</f>
        <v>105</v>
      </c>
      <c r="Y47" s="151">
        <f>IF(OR($B47-Y$5&gt;76, $B47-Y$5=75, $B47-Y$5=1, $B47-Y$5&lt;0),"",ROUND(($B47-Y$5)*'국어 표준점수 테이블'!$H$10+Y$5*'국어 표준점수 테이블'!$H$11+'국어 표준점수 테이블'!$H$13,0))</f>
        <v>106</v>
      </c>
      <c r="Z47" s="14"/>
      <c r="AA47" s="16"/>
    </row>
    <row r="48" spans="1:27">
      <c r="A48" s="16"/>
      <c r="B48" s="84">
        <v>58</v>
      </c>
      <c r="C48" s="150">
        <f>IF(OR($B48-C$5&gt;76, $B48-C$5=75, $B48-C$5=1, $B48-C$5&lt;0),"",ROUND(($B48-C$5)*'국어 표준점수 테이블'!$H$10+C$5*'국어 표준점수 테이블'!$H$11+'국어 표준점수 테이블'!$H$13,0))</f>
        <v>99</v>
      </c>
      <c r="D48" s="150">
        <f>IF(OR($B48-D$5&gt;76, $B48-D$5=75, $B48-D$5=1, $B48-D$5&lt;0),"",ROUND(($B48-D$5)*'국어 표준점수 테이블'!$H$10+D$5*'국어 표준점수 테이블'!$H$11+'국어 표준점수 테이블'!$H$13,0))</f>
        <v>99</v>
      </c>
      <c r="E48" s="150">
        <f>IF(OR($B48-E$5&gt;76, $B48-E$5=75, $B48-E$5=1, $B48-E$5&lt;0),"",ROUND(($B48-E$5)*'국어 표준점수 테이블'!$H$10+E$5*'국어 표준점수 테이블'!$H$11+'국어 표준점수 테이블'!$H$13,0))</f>
        <v>99</v>
      </c>
      <c r="F48" s="150">
        <f>IF(OR($B48-F$5&gt;76, $B48-F$5=75, $B48-F$5=1, $B48-F$5&lt;0),"",ROUND(($B48-F$5)*'국어 표준점수 테이블'!$H$10+F$5*'국어 표준점수 테이블'!$H$11+'국어 표준점수 테이블'!$H$13,0))</f>
        <v>100</v>
      </c>
      <c r="G48" s="150">
        <f>IF(OR($B48-G$5&gt;76, $B48-G$5=75, $B48-G$5=1, $B48-G$5&lt;0),"",ROUND(($B48-G$5)*'국어 표준점수 테이블'!$H$10+G$5*'국어 표준점수 테이블'!$H$11+'국어 표준점수 테이블'!$H$13,0))</f>
        <v>100</v>
      </c>
      <c r="H48" s="150">
        <f>IF(OR($B48-H$5&gt;76, $B48-H$5=75, $B48-H$5=1, $B48-H$5&lt;0),"",ROUND(($B48-H$5)*'국어 표준점수 테이블'!$H$10+H$5*'국어 표준점수 테이블'!$H$11+'국어 표준점수 테이블'!$H$13,0))</f>
        <v>100</v>
      </c>
      <c r="I48" s="150">
        <f>IF(OR($B48-I$5&gt;76, $B48-I$5=75, $B48-I$5=1, $B48-I$5&lt;0),"",ROUND(($B48-I$5)*'국어 표준점수 테이블'!$H$10+I$5*'국어 표준점수 테이블'!$H$11+'국어 표준점수 테이블'!$H$13,0))</f>
        <v>100</v>
      </c>
      <c r="J48" s="150">
        <f>IF(OR($B48-J$5&gt;76, $B48-J$5=75, $B48-J$5=1, $B48-J$5&lt;0),"",ROUND(($B48-J$5)*'국어 표준점수 테이블'!$H$10+J$5*'국어 표준점수 테이블'!$H$11+'국어 표준점수 테이블'!$H$13,0))</f>
        <v>101</v>
      </c>
      <c r="K48" s="150">
        <f>IF(OR($B48-K$5&gt;76, $B48-K$5=75, $B48-K$5=1, $B48-K$5&lt;0),"",ROUND(($B48-K$5)*'국어 표준점수 테이블'!$H$10+K$5*'국어 표준점수 테이블'!$H$11+'국어 표준점수 테이블'!$H$13,0))</f>
        <v>101</v>
      </c>
      <c r="L48" s="150">
        <f>IF(OR($B48-L$5&gt;76, $B48-L$5=75, $B48-L$5=1, $B48-L$5&lt;0),"",ROUND(($B48-L$5)*'국어 표준점수 테이블'!$H$10+L$5*'국어 표준점수 테이블'!$H$11+'국어 표준점수 테이블'!$H$13,0))</f>
        <v>101</v>
      </c>
      <c r="M48" s="150">
        <f>IF(OR($B48-M$5&gt;76, $B48-M$5=75, $B48-M$5=1, $B48-M$5&lt;0),"",ROUND(($B48-M$5)*'국어 표준점수 테이블'!$H$10+M$5*'국어 표준점수 테이블'!$H$11+'국어 표준점수 테이블'!$H$13,0))</f>
        <v>101</v>
      </c>
      <c r="N48" s="150">
        <f>IF(OR($B48-N$5&gt;76, $B48-N$5=75, $B48-N$5=1, $B48-N$5&lt;0),"",ROUND(($B48-N$5)*'국어 표준점수 테이블'!$H$10+N$5*'국어 표준점수 테이블'!$H$11+'국어 표준점수 테이블'!$H$13,0))</f>
        <v>102</v>
      </c>
      <c r="O48" s="150">
        <f>IF(OR($B48-O$5&gt;76, $B48-O$5=75, $B48-O$5=1, $B48-O$5&lt;0),"",ROUND(($B48-O$5)*'국어 표준점수 테이블'!$H$10+O$5*'국어 표준점수 테이블'!$H$11+'국어 표준점수 테이블'!$H$13,0))</f>
        <v>102</v>
      </c>
      <c r="P48" s="150">
        <f>IF(OR($B48-P$5&gt;76, $B48-P$5=75, $B48-P$5=1, $B48-P$5&lt;0),"",ROUND(($B48-P$5)*'국어 표준점수 테이블'!$H$10+P$5*'국어 표준점수 테이블'!$H$11+'국어 표준점수 테이블'!$H$13,0))</f>
        <v>102</v>
      </c>
      <c r="Q48" s="150">
        <f>IF(OR($B48-Q$5&gt;76, $B48-Q$5=75, $B48-Q$5=1, $B48-Q$5&lt;0),"",ROUND(($B48-Q$5)*'국어 표준점수 테이블'!$H$10+Q$5*'국어 표준점수 테이블'!$H$11+'국어 표준점수 테이블'!$H$13,0))</f>
        <v>102</v>
      </c>
      <c r="R48" s="150">
        <f>IF(OR($B48-R$5&gt;76, $B48-R$5=75, $B48-R$5=1, $B48-R$5&lt;0),"",ROUND(($B48-R$5)*'국어 표준점수 테이블'!$H$10+R$5*'국어 표준점수 테이블'!$H$11+'국어 표준점수 테이블'!$H$13,0))</f>
        <v>103</v>
      </c>
      <c r="S48" s="150">
        <f>IF(OR($B48-S$5&gt;76, $B48-S$5=75, $B48-S$5=1, $B48-S$5&lt;0),"",ROUND(($B48-S$5)*'국어 표준점수 테이블'!$H$10+S$5*'국어 표준점수 테이블'!$H$11+'국어 표준점수 테이블'!$H$13,0))</f>
        <v>103</v>
      </c>
      <c r="T48" s="150">
        <f>IF(OR($B48-T$5&gt;76, $B48-T$5=75, $B48-T$5=1, $B48-T$5&lt;0),"",ROUND(($B48-T$5)*'국어 표준점수 테이블'!$H$10+T$5*'국어 표준점수 테이블'!$H$11+'국어 표준점수 테이블'!$H$13,0))</f>
        <v>103</v>
      </c>
      <c r="U48" s="150">
        <f>IF(OR($B48-U$5&gt;76, $B48-U$5=75, $B48-U$5=1, $B48-U$5&lt;0),"",ROUND(($B48-U$5)*'국어 표준점수 테이블'!$H$10+U$5*'국어 표준점수 테이블'!$H$11+'국어 표준점수 테이블'!$H$13,0))</f>
        <v>103</v>
      </c>
      <c r="V48" s="150">
        <f>IF(OR($B48-V$5&gt;76, $B48-V$5=75, $B48-V$5=1, $B48-V$5&lt;0),"",ROUND(($B48-V$5)*'국어 표준점수 테이블'!$H$10+V$5*'국어 표준점수 테이블'!$H$11+'국어 표준점수 테이블'!$H$13,0))</f>
        <v>103</v>
      </c>
      <c r="W48" s="150">
        <f>IF(OR($B48-W$5&gt;76, $B48-W$5=75, $B48-W$5=1, $B48-W$5&lt;0),"",ROUND(($B48-W$5)*'국어 표준점수 테이블'!$H$10+W$5*'국어 표준점수 테이블'!$H$11+'국어 표준점수 테이블'!$H$13,0))</f>
        <v>104</v>
      </c>
      <c r="X48" s="150">
        <f>IF(OR($B48-X$5&gt;76, $B48-X$5=75, $B48-X$5=1, $B48-X$5&lt;0),"",ROUND(($B48-X$5)*'국어 표준점수 테이블'!$H$10+X$5*'국어 표준점수 테이블'!$H$11+'국어 표준점수 테이블'!$H$13,0))</f>
        <v>104</v>
      </c>
      <c r="Y48" s="151">
        <f>IF(OR($B48-Y$5&gt;76, $B48-Y$5=75, $B48-Y$5=1, $B48-Y$5&lt;0),"",ROUND(($B48-Y$5)*'국어 표준점수 테이블'!$H$10+Y$5*'국어 표준점수 테이블'!$H$11+'국어 표준점수 테이블'!$H$13,0))</f>
        <v>104</v>
      </c>
      <c r="Z48" s="14"/>
      <c r="AA48" s="16"/>
    </row>
    <row r="49" spans="1:27">
      <c r="A49" s="16"/>
      <c r="B49" s="84">
        <v>57</v>
      </c>
      <c r="C49" s="150">
        <f>IF(OR($B49-C$5&gt;76, $B49-C$5=75, $B49-C$5=1, $B49-C$5&lt;0),"",ROUND(($B49-C$5)*'국어 표준점수 테이블'!$H$10+C$5*'국어 표준점수 테이블'!$H$11+'국어 표준점수 테이블'!$H$13,0))</f>
        <v>97</v>
      </c>
      <c r="D49" s="150">
        <f>IF(OR($B49-D$5&gt;76, $B49-D$5=75, $B49-D$5=1, $B49-D$5&lt;0),"",ROUND(($B49-D$5)*'국어 표준점수 테이블'!$H$10+D$5*'국어 표준점수 테이블'!$H$11+'국어 표준점수 테이블'!$H$13,0))</f>
        <v>98</v>
      </c>
      <c r="E49" s="150">
        <f>IF(OR($B49-E$5&gt;76, $B49-E$5=75, $B49-E$5=1, $B49-E$5&lt;0),"",ROUND(($B49-E$5)*'국어 표준점수 테이블'!$H$10+E$5*'국어 표준점수 테이블'!$H$11+'국어 표준점수 테이블'!$H$13,0))</f>
        <v>98</v>
      </c>
      <c r="F49" s="150">
        <f>IF(OR($B49-F$5&gt;76, $B49-F$5=75, $B49-F$5=1, $B49-F$5&lt;0),"",ROUND(($B49-F$5)*'국어 표준점수 테이블'!$H$10+F$5*'국어 표준점수 테이블'!$H$11+'국어 표준점수 테이블'!$H$13,0))</f>
        <v>98</v>
      </c>
      <c r="G49" s="150">
        <f>IF(OR($B49-G$5&gt;76, $B49-G$5=75, $B49-G$5=1, $B49-G$5&lt;0),"",ROUND(($B49-G$5)*'국어 표준점수 테이블'!$H$10+G$5*'국어 표준점수 테이블'!$H$11+'국어 표준점수 테이블'!$H$13,0))</f>
        <v>99</v>
      </c>
      <c r="H49" s="150">
        <f>IF(OR($B49-H$5&gt;76, $B49-H$5=75, $B49-H$5=1, $B49-H$5&lt;0),"",ROUND(($B49-H$5)*'국어 표준점수 테이블'!$H$10+H$5*'국어 표준점수 테이블'!$H$11+'국어 표준점수 테이블'!$H$13,0))</f>
        <v>99</v>
      </c>
      <c r="I49" s="150">
        <f>IF(OR($B49-I$5&gt;76, $B49-I$5=75, $B49-I$5=1, $B49-I$5&lt;0),"",ROUND(($B49-I$5)*'국어 표준점수 테이블'!$H$10+I$5*'국어 표준점수 테이블'!$H$11+'국어 표준점수 테이블'!$H$13,0))</f>
        <v>99</v>
      </c>
      <c r="J49" s="150">
        <f>IF(OR($B49-J$5&gt;76, $B49-J$5=75, $B49-J$5=1, $B49-J$5&lt;0),"",ROUND(($B49-J$5)*'국어 표준점수 테이블'!$H$10+J$5*'국어 표준점수 테이블'!$H$11+'국어 표준점수 테이블'!$H$13,0))</f>
        <v>99</v>
      </c>
      <c r="K49" s="150">
        <f>IF(OR($B49-K$5&gt;76, $B49-K$5=75, $B49-K$5=1, $B49-K$5&lt;0),"",ROUND(($B49-K$5)*'국어 표준점수 테이블'!$H$10+K$5*'국어 표준점수 테이블'!$H$11+'국어 표준점수 테이블'!$H$13,0))</f>
        <v>100</v>
      </c>
      <c r="L49" s="150">
        <f>IF(OR($B49-L$5&gt;76, $B49-L$5=75, $B49-L$5=1, $B49-L$5&lt;0),"",ROUND(($B49-L$5)*'국어 표준점수 테이블'!$H$10+L$5*'국어 표준점수 테이블'!$H$11+'국어 표준점수 테이블'!$H$13,0))</f>
        <v>100</v>
      </c>
      <c r="M49" s="150">
        <f>IF(OR($B49-M$5&gt;76, $B49-M$5=75, $B49-M$5=1, $B49-M$5&lt;0),"",ROUND(($B49-M$5)*'국어 표준점수 테이블'!$H$10+M$5*'국어 표준점수 테이블'!$H$11+'국어 표준점수 테이블'!$H$13,0))</f>
        <v>100</v>
      </c>
      <c r="N49" s="150">
        <f>IF(OR($B49-N$5&gt;76, $B49-N$5=75, $B49-N$5=1, $B49-N$5&lt;0),"",ROUND(($B49-N$5)*'국어 표준점수 테이블'!$H$10+N$5*'국어 표준점수 테이블'!$H$11+'국어 표준점수 테이블'!$H$13,0))</f>
        <v>100</v>
      </c>
      <c r="O49" s="150">
        <f>IF(OR($B49-O$5&gt;76, $B49-O$5=75, $B49-O$5=1, $B49-O$5&lt;0),"",ROUND(($B49-O$5)*'국어 표준점수 테이블'!$H$10+O$5*'국어 표준점수 테이블'!$H$11+'국어 표준점수 테이블'!$H$13,0))</f>
        <v>101</v>
      </c>
      <c r="P49" s="150">
        <f>IF(OR($B49-P$5&gt;76, $B49-P$5=75, $B49-P$5=1, $B49-P$5&lt;0),"",ROUND(($B49-P$5)*'국어 표준점수 테이블'!$H$10+P$5*'국어 표준점수 테이블'!$H$11+'국어 표준점수 테이블'!$H$13,0))</f>
        <v>101</v>
      </c>
      <c r="Q49" s="150">
        <f>IF(OR($B49-Q$5&gt;76, $B49-Q$5=75, $B49-Q$5=1, $B49-Q$5&lt;0),"",ROUND(($B49-Q$5)*'국어 표준점수 테이블'!$H$10+Q$5*'국어 표준점수 테이블'!$H$11+'국어 표준점수 테이블'!$H$13,0))</f>
        <v>101</v>
      </c>
      <c r="R49" s="150">
        <f>IF(OR($B49-R$5&gt;76, $B49-R$5=75, $B49-R$5=1, $B49-R$5&lt;0),"",ROUND(($B49-R$5)*'국어 표준점수 테이블'!$H$10+R$5*'국어 표준점수 테이블'!$H$11+'국어 표준점수 테이블'!$H$13,0))</f>
        <v>101</v>
      </c>
      <c r="S49" s="150">
        <f>IF(OR($B49-S$5&gt;76, $B49-S$5=75, $B49-S$5=1, $B49-S$5&lt;0),"",ROUND(($B49-S$5)*'국어 표준점수 테이블'!$H$10+S$5*'국어 표준점수 테이블'!$H$11+'국어 표준점수 테이블'!$H$13,0))</f>
        <v>102</v>
      </c>
      <c r="T49" s="150">
        <f>IF(OR($B49-T$5&gt;76, $B49-T$5=75, $B49-T$5=1, $B49-T$5&lt;0),"",ROUND(($B49-T$5)*'국어 표준점수 테이블'!$H$10+T$5*'국어 표준점수 테이블'!$H$11+'국어 표준점수 테이블'!$H$13,0))</f>
        <v>102</v>
      </c>
      <c r="U49" s="150">
        <f>IF(OR($B49-U$5&gt;76, $B49-U$5=75, $B49-U$5=1, $B49-U$5&lt;0),"",ROUND(($B49-U$5)*'국어 표준점수 테이블'!$H$10+U$5*'국어 표준점수 테이블'!$H$11+'국어 표준점수 테이블'!$H$13,0))</f>
        <v>102</v>
      </c>
      <c r="V49" s="150">
        <f>IF(OR($B49-V$5&gt;76, $B49-V$5=75, $B49-V$5=1, $B49-V$5&lt;0),"",ROUND(($B49-V$5)*'국어 표준점수 테이블'!$H$10+V$5*'국어 표준점수 테이블'!$H$11+'국어 표준점수 테이블'!$H$13,0))</f>
        <v>102</v>
      </c>
      <c r="W49" s="150">
        <f>IF(OR($B49-W$5&gt;76, $B49-W$5=75, $B49-W$5=1, $B49-W$5&lt;0),"",ROUND(($B49-W$5)*'국어 표준점수 테이블'!$H$10+W$5*'국어 표준점수 테이블'!$H$11+'국어 표준점수 테이블'!$H$13,0))</f>
        <v>103</v>
      </c>
      <c r="X49" s="150">
        <f>IF(OR($B49-X$5&gt;76, $B49-X$5=75, $B49-X$5=1, $B49-X$5&lt;0),"",ROUND(($B49-X$5)*'국어 표준점수 테이블'!$H$10+X$5*'국어 표준점수 테이블'!$H$11+'국어 표준점수 테이블'!$H$13,0))</f>
        <v>103</v>
      </c>
      <c r="Y49" s="151">
        <f>IF(OR($B49-Y$5&gt;76, $B49-Y$5=75, $B49-Y$5=1, $B49-Y$5&lt;0),"",ROUND(($B49-Y$5)*'국어 표준점수 테이블'!$H$10+Y$5*'국어 표준점수 테이블'!$H$11+'국어 표준점수 테이블'!$H$13,0))</f>
        <v>103</v>
      </c>
      <c r="Z49" s="14"/>
      <c r="AA49" s="16"/>
    </row>
    <row r="50" spans="1:27">
      <c r="A50" s="16"/>
      <c r="B50" s="85">
        <v>56</v>
      </c>
      <c r="C50" s="152">
        <f>IF(OR($B50-C$5&gt;76, $B50-C$5=75, $B50-C$5=1, $B50-C$5&lt;0),"",ROUND(($B50-C$5)*'국어 표준점수 테이블'!$H$10+C$5*'국어 표준점수 테이블'!$H$11+'국어 표준점수 테이블'!$H$13,0))</f>
        <v>96</v>
      </c>
      <c r="D50" s="152">
        <f>IF(OR($B50-D$5&gt;76, $B50-D$5=75, $B50-D$5=1, $B50-D$5&lt;0),"",ROUND(($B50-D$5)*'국어 표준점수 테이블'!$H$10+D$5*'국어 표준점수 테이블'!$H$11+'국어 표준점수 테이블'!$H$13,0))</f>
        <v>97</v>
      </c>
      <c r="E50" s="152">
        <f>IF(OR($B50-E$5&gt;76, $B50-E$5=75, $B50-E$5=1, $B50-E$5&lt;0),"",ROUND(($B50-E$5)*'국어 표준점수 테이블'!$H$10+E$5*'국어 표준점수 테이블'!$H$11+'국어 표준점수 테이블'!$H$13,0))</f>
        <v>97</v>
      </c>
      <c r="F50" s="152">
        <f>IF(OR($B50-F$5&gt;76, $B50-F$5=75, $B50-F$5=1, $B50-F$5&lt;0),"",ROUND(($B50-F$5)*'국어 표준점수 테이블'!$H$10+F$5*'국어 표준점수 테이블'!$H$11+'국어 표준점수 테이블'!$H$13,0))</f>
        <v>97</v>
      </c>
      <c r="G50" s="152">
        <f>IF(OR($B50-G$5&gt;76, $B50-G$5=75, $B50-G$5=1, $B50-G$5&lt;0),"",ROUND(($B50-G$5)*'국어 표준점수 테이블'!$H$10+G$5*'국어 표준점수 테이블'!$H$11+'국어 표준점수 테이블'!$H$13,0))</f>
        <v>98</v>
      </c>
      <c r="H50" s="152">
        <f>IF(OR($B50-H$5&gt;76, $B50-H$5=75, $B50-H$5=1, $B50-H$5&lt;0),"",ROUND(($B50-H$5)*'국어 표준점수 테이블'!$H$10+H$5*'국어 표준점수 테이블'!$H$11+'국어 표준점수 테이블'!$H$13,0))</f>
        <v>98</v>
      </c>
      <c r="I50" s="152">
        <f>IF(OR($B50-I$5&gt;76, $B50-I$5=75, $B50-I$5=1, $B50-I$5&lt;0),"",ROUND(($B50-I$5)*'국어 표준점수 테이블'!$H$10+I$5*'국어 표준점수 테이블'!$H$11+'국어 표준점수 테이블'!$H$13,0))</f>
        <v>98</v>
      </c>
      <c r="J50" s="152">
        <f>IF(OR($B50-J$5&gt;76, $B50-J$5=75, $B50-J$5=1, $B50-J$5&lt;0),"",ROUND(($B50-J$5)*'국어 표준점수 테이블'!$H$10+J$5*'국어 표준점수 테이블'!$H$11+'국어 표준점수 테이블'!$H$13,0))</f>
        <v>98</v>
      </c>
      <c r="K50" s="152">
        <f>IF(OR($B50-K$5&gt;76, $B50-K$5=75, $B50-K$5=1, $B50-K$5&lt;0),"",ROUND(($B50-K$5)*'국어 표준점수 테이블'!$H$10+K$5*'국어 표준점수 테이블'!$H$11+'국어 표준점수 테이블'!$H$13,0))</f>
        <v>98</v>
      </c>
      <c r="L50" s="152">
        <f>IF(OR($B50-L$5&gt;76, $B50-L$5=75, $B50-L$5=1, $B50-L$5&lt;0),"",ROUND(($B50-L$5)*'국어 표준점수 테이블'!$H$10+L$5*'국어 표준점수 테이블'!$H$11+'국어 표준점수 테이블'!$H$13,0))</f>
        <v>99</v>
      </c>
      <c r="M50" s="152">
        <f>IF(OR($B50-M$5&gt;76, $B50-M$5=75, $B50-M$5=1, $B50-M$5&lt;0),"",ROUND(($B50-M$5)*'국어 표준점수 테이블'!$H$10+M$5*'국어 표준점수 테이블'!$H$11+'국어 표준점수 테이블'!$H$13,0))</f>
        <v>99</v>
      </c>
      <c r="N50" s="152">
        <f>IF(OR($B50-N$5&gt;76, $B50-N$5=75, $B50-N$5=1, $B50-N$5&lt;0),"",ROUND(($B50-N$5)*'국어 표준점수 테이블'!$H$10+N$5*'국어 표준점수 테이블'!$H$11+'국어 표준점수 테이블'!$H$13,0))</f>
        <v>99</v>
      </c>
      <c r="O50" s="152">
        <f>IF(OR($B50-O$5&gt;76, $B50-O$5=75, $B50-O$5=1, $B50-O$5&lt;0),"",ROUND(($B50-O$5)*'국어 표준점수 테이블'!$H$10+O$5*'국어 표준점수 테이블'!$H$11+'국어 표준점수 테이블'!$H$13,0))</f>
        <v>99</v>
      </c>
      <c r="P50" s="152">
        <f>IF(OR($B50-P$5&gt;76, $B50-P$5=75, $B50-P$5=1, $B50-P$5&lt;0),"",ROUND(($B50-P$5)*'국어 표준점수 테이블'!$H$10+P$5*'국어 표준점수 테이블'!$H$11+'국어 표준점수 테이블'!$H$13,0))</f>
        <v>100</v>
      </c>
      <c r="Q50" s="152">
        <f>IF(OR($B50-Q$5&gt;76, $B50-Q$5=75, $B50-Q$5=1, $B50-Q$5&lt;0),"",ROUND(($B50-Q$5)*'국어 표준점수 테이블'!$H$10+Q$5*'국어 표준점수 테이블'!$H$11+'국어 표준점수 테이블'!$H$13,0))</f>
        <v>100</v>
      </c>
      <c r="R50" s="152">
        <f>IF(OR($B50-R$5&gt;76, $B50-R$5=75, $B50-R$5=1, $B50-R$5&lt;0),"",ROUND(($B50-R$5)*'국어 표준점수 테이블'!$H$10+R$5*'국어 표준점수 테이블'!$H$11+'국어 표준점수 테이블'!$H$13,0))</f>
        <v>100</v>
      </c>
      <c r="S50" s="152">
        <f>IF(OR($B50-S$5&gt;76, $B50-S$5=75, $B50-S$5=1, $B50-S$5&lt;0),"",ROUND(($B50-S$5)*'국어 표준점수 테이블'!$H$10+S$5*'국어 표준점수 테이블'!$H$11+'국어 표준점수 테이블'!$H$13,0))</f>
        <v>100</v>
      </c>
      <c r="T50" s="152">
        <f>IF(OR($B50-T$5&gt;76, $B50-T$5=75, $B50-T$5=1, $B50-T$5&lt;0),"",ROUND(($B50-T$5)*'국어 표준점수 테이블'!$H$10+T$5*'국어 표준점수 테이블'!$H$11+'국어 표준점수 테이블'!$H$13,0))</f>
        <v>101</v>
      </c>
      <c r="U50" s="152">
        <f>IF(OR($B50-U$5&gt;76, $B50-U$5=75, $B50-U$5=1, $B50-U$5&lt;0),"",ROUND(($B50-U$5)*'국어 표준점수 테이블'!$H$10+U$5*'국어 표준점수 테이블'!$H$11+'국어 표준점수 테이블'!$H$13,0))</f>
        <v>101</v>
      </c>
      <c r="V50" s="152">
        <f>IF(OR($B50-V$5&gt;76, $B50-V$5=75, $B50-V$5=1, $B50-V$5&lt;0),"",ROUND(($B50-V$5)*'국어 표준점수 테이블'!$H$10+V$5*'국어 표준점수 테이블'!$H$11+'국어 표준점수 테이블'!$H$13,0))</f>
        <v>101</v>
      </c>
      <c r="W50" s="152">
        <f>IF(OR($B50-W$5&gt;76, $B50-W$5=75, $B50-W$5=1, $B50-W$5&lt;0),"",ROUND(($B50-W$5)*'국어 표준점수 테이블'!$H$10+W$5*'국어 표준점수 테이블'!$H$11+'국어 표준점수 테이블'!$H$13,0))</f>
        <v>101</v>
      </c>
      <c r="X50" s="152">
        <f>IF(OR($B50-X$5&gt;76, $B50-X$5=75, $B50-X$5=1, $B50-X$5&lt;0),"",ROUND(($B50-X$5)*'국어 표준점수 테이블'!$H$10+X$5*'국어 표준점수 테이블'!$H$11+'국어 표준점수 테이블'!$H$13,0))</f>
        <v>102</v>
      </c>
      <c r="Y50" s="153">
        <f>IF(OR($B50-Y$5&gt;76, $B50-Y$5=75, $B50-Y$5=1, $B50-Y$5&lt;0),"",ROUND(($B50-Y$5)*'국어 표준점수 테이블'!$H$10+Y$5*'국어 표준점수 테이블'!$H$11+'국어 표준점수 테이블'!$H$13,0))</f>
        <v>102</v>
      </c>
      <c r="Z50" s="14"/>
      <c r="AA50" s="16"/>
    </row>
    <row r="51" spans="1:27">
      <c r="A51" s="16"/>
      <c r="B51" s="85">
        <v>55</v>
      </c>
      <c r="C51" s="152">
        <f>IF(OR($B51-C$5&gt;76, $B51-C$5=75, $B51-C$5=1, $B51-C$5&lt;0),"",ROUND(($B51-C$5)*'국어 표준점수 테이블'!$H$10+C$5*'국어 표준점수 테이블'!$H$11+'국어 표준점수 테이블'!$H$13,0))</f>
        <v>95</v>
      </c>
      <c r="D51" s="152">
        <f>IF(OR($B51-D$5&gt;76, $B51-D$5=75, $B51-D$5=1, $B51-D$5&lt;0),"",ROUND(($B51-D$5)*'국어 표준점수 테이블'!$H$10+D$5*'국어 표준점수 테이블'!$H$11+'국어 표준점수 테이블'!$H$13,0))</f>
        <v>96</v>
      </c>
      <c r="E51" s="152">
        <f>IF(OR($B51-E$5&gt;76, $B51-E$5=75, $B51-E$5=1, $B51-E$5&lt;0),"",ROUND(($B51-E$5)*'국어 표준점수 테이블'!$H$10+E$5*'국어 표준점수 테이블'!$H$11+'국어 표준점수 테이블'!$H$13,0))</f>
        <v>96</v>
      </c>
      <c r="F51" s="152">
        <f>IF(OR($B51-F$5&gt;76, $B51-F$5=75, $B51-F$5=1, $B51-F$5&lt;0),"",ROUND(($B51-F$5)*'국어 표준점수 테이블'!$H$10+F$5*'국어 표준점수 테이블'!$H$11+'국어 표준점수 테이블'!$H$13,0))</f>
        <v>96</v>
      </c>
      <c r="G51" s="152">
        <f>IF(OR($B51-G$5&gt;76, $B51-G$5=75, $B51-G$5=1, $B51-G$5&lt;0),"",ROUND(($B51-G$5)*'국어 표준점수 테이블'!$H$10+G$5*'국어 표준점수 테이블'!$H$11+'국어 표준점수 테이블'!$H$13,0))</f>
        <v>96</v>
      </c>
      <c r="H51" s="152">
        <f>IF(OR($B51-H$5&gt;76, $B51-H$5=75, $B51-H$5=1, $B51-H$5&lt;0),"",ROUND(($B51-H$5)*'국어 표준점수 테이블'!$H$10+H$5*'국어 표준점수 테이블'!$H$11+'국어 표준점수 테이블'!$H$13,0))</f>
        <v>97</v>
      </c>
      <c r="I51" s="152">
        <f>IF(OR($B51-I$5&gt;76, $B51-I$5=75, $B51-I$5=1, $B51-I$5&lt;0),"",ROUND(($B51-I$5)*'국어 표준점수 테이블'!$H$10+I$5*'국어 표준점수 테이블'!$H$11+'국어 표준점수 테이블'!$H$13,0))</f>
        <v>97</v>
      </c>
      <c r="J51" s="152">
        <f>IF(OR($B51-J$5&gt;76, $B51-J$5=75, $B51-J$5=1, $B51-J$5&lt;0),"",ROUND(($B51-J$5)*'국어 표준점수 테이블'!$H$10+J$5*'국어 표준점수 테이블'!$H$11+'국어 표준점수 테이블'!$H$13,0))</f>
        <v>97</v>
      </c>
      <c r="K51" s="152">
        <f>IF(OR($B51-K$5&gt;76, $B51-K$5=75, $B51-K$5=1, $B51-K$5&lt;0),"",ROUND(($B51-K$5)*'국어 표준점수 테이블'!$H$10+K$5*'국어 표준점수 테이블'!$H$11+'국어 표준점수 테이블'!$H$13,0))</f>
        <v>97</v>
      </c>
      <c r="L51" s="152">
        <f>IF(OR($B51-L$5&gt;76, $B51-L$5=75, $B51-L$5=1, $B51-L$5&lt;0),"",ROUND(($B51-L$5)*'국어 표준점수 테이블'!$H$10+L$5*'국어 표준점수 테이블'!$H$11+'국어 표준점수 테이블'!$H$13,0))</f>
        <v>98</v>
      </c>
      <c r="M51" s="152">
        <f>IF(OR($B51-M$5&gt;76, $B51-M$5=75, $B51-M$5=1, $B51-M$5&lt;0),"",ROUND(($B51-M$5)*'국어 표준점수 테이블'!$H$10+M$5*'국어 표준점수 테이블'!$H$11+'국어 표준점수 테이블'!$H$13,0))</f>
        <v>98</v>
      </c>
      <c r="N51" s="152">
        <f>IF(OR($B51-N$5&gt;76, $B51-N$5=75, $B51-N$5=1, $B51-N$5&lt;0),"",ROUND(($B51-N$5)*'국어 표준점수 테이블'!$H$10+N$5*'국어 표준점수 테이블'!$H$11+'국어 표준점수 테이블'!$H$13,0))</f>
        <v>98</v>
      </c>
      <c r="O51" s="152">
        <f>IF(OR($B51-O$5&gt;76, $B51-O$5=75, $B51-O$5=1, $B51-O$5&lt;0),"",ROUND(($B51-O$5)*'국어 표준점수 테이블'!$H$10+O$5*'국어 표준점수 테이블'!$H$11+'국어 표준점수 테이블'!$H$13,0))</f>
        <v>98</v>
      </c>
      <c r="P51" s="152">
        <f>IF(OR($B51-P$5&gt;76, $B51-P$5=75, $B51-P$5=1, $B51-P$5&lt;0),"",ROUND(($B51-P$5)*'국어 표준점수 테이블'!$H$10+P$5*'국어 표준점수 테이블'!$H$11+'국어 표준점수 테이블'!$H$13,0))</f>
        <v>99</v>
      </c>
      <c r="Q51" s="152">
        <f>IF(OR($B51-Q$5&gt;76, $B51-Q$5=75, $B51-Q$5=1, $B51-Q$5&lt;0),"",ROUND(($B51-Q$5)*'국어 표준점수 테이블'!$H$10+Q$5*'국어 표준점수 테이블'!$H$11+'국어 표준점수 테이블'!$H$13,0))</f>
        <v>99</v>
      </c>
      <c r="R51" s="152">
        <f>IF(OR($B51-R$5&gt;76, $B51-R$5=75, $B51-R$5=1, $B51-R$5&lt;0),"",ROUND(($B51-R$5)*'국어 표준점수 테이블'!$H$10+R$5*'국어 표준점수 테이블'!$H$11+'국어 표준점수 테이블'!$H$13,0))</f>
        <v>99</v>
      </c>
      <c r="S51" s="152">
        <f>IF(OR($B51-S$5&gt;76, $B51-S$5=75, $B51-S$5=1, $B51-S$5&lt;0),"",ROUND(($B51-S$5)*'국어 표준점수 테이블'!$H$10+S$5*'국어 표준점수 테이블'!$H$11+'국어 표준점수 테이블'!$H$13,0))</f>
        <v>99</v>
      </c>
      <c r="T51" s="152">
        <f>IF(OR($B51-T$5&gt;76, $B51-T$5=75, $B51-T$5=1, $B51-T$5&lt;0),"",ROUND(($B51-T$5)*'국어 표준점수 테이블'!$H$10+T$5*'국어 표준점수 테이블'!$H$11+'국어 표준점수 테이블'!$H$13,0))</f>
        <v>100</v>
      </c>
      <c r="U51" s="152">
        <f>IF(OR($B51-U$5&gt;76, $B51-U$5=75, $B51-U$5=1, $B51-U$5&lt;0),"",ROUND(($B51-U$5)*'국어 표준점수 테이블'!$H$10+U$5*'국어 표준점수 테이블'!$H$11+'국어 표준점수 테이블'!$H$13,0))</f>
        <v>100</v>
      </c>
      <c r="V51" s="152">
        <f>IF(OR($B51-V$5&gt;76, $B51-V$5=75, $B51-V$5=1, $B51-V$5&lt;0),"",ROUND(($B51-V$5)*'국어 표준점수 테이블'!$H$10+V$5*'국어 표준점수 테이블'!$H$11+'국어 표준점수 테이블'!$H$13,0))</f>
        <v>100</v>
      </c>
      <c r="W51" s="152">
        <f>IF(OR($B51-W$5&gt;76, $B51-W$5=75, $B51-W$5=1, $B51-W$5&lt;0),"",ROUND(($B51-W$5)*'국어 표준점수 테이블'!$H$10+W$5*'국어 표준점수 테이블'!$H$11+'국어 표준점수 테이블'!$H$13,0))</f>
        <v>100</v>
      </c>
      <c r="X51" s="152">
        <f>IF(OR($B51-X$5&gt;76, $B51-X$5=75, $B51-X$5=1, $B51-X$5&lt;0),"",ROUND(($B51-X$5)*'국어 표준점수 테이블'!$H$10+X$5*'국어 표준점수 테이블'!$H$11+'국어 표준점수 테이블'!$H$13,0))</f>
        <v>100</v>
      </c>
      <c r="Y51" s="153">
        <f>IF(OR($B51-Y$5&gt;76, $B51-Y$5=75, $B51-Y$5=1, $B51-Y$5&lt;0),"",ROUND(($B51-Y$5)*'국어 표준점수 테이블'!$H$10+Y$5*'국어 표준점수 테이블'!$H$11+'국어 표준점수 테이블'!$H$13,0))</f>
        <v>101</v>
      </c>
      <c r="Z51" s="14"/>
      <c r="AA51" s="16"/>
    </row>
    <row r="52" spans="1:27">
      <c r="A52" s="16"/>
      <c r="B52" s="85">
        <v>54</v>
      </c>
      <c r="C52" s="152">
        <f>IF(OR($B52-C$5&gt;76, $B52-C$5=75, $B52-C$5=1, $B52-C$5&lt;0),"",ROUND(($B52-C$5)*'국어 표준점수 테이블'!$H$10+C$5*'국어 표준점수 테이블'!$H$11+'국어 표준점수 테이블'!$H$13,0))</f>
        <v>94</v>
      </c>
      <c r="D52" s="152">
        <f>IF(OR($B52-D$5&gt;76, $B52-D$5=75, $B52-D$5=1, $B52-D$5&lt;0),"",ROUND(($B52-D$5)*'국어 표준점수 테이블'!$H$10+D$5*'국어 표준점수 테이블'!$H$11+'국어 표준점수 테이블'!$H$13,0))</f>
        <v>94</v>
      </c>
      <c r="E52" s="152">
        <f>IF(OR($B52-E$5&gt;76, $B52-E$5=75, $B52-E$5=1, $B52-E$5&lt;0),"",ROUND(($B52-E$5)*'국어 표준점수 테이블'!$H$10+E$5*'국어 표준점수 테이블'!$H$11+'국어 표준점수 테이블'!$H$13,0))</f>
        <v>95</v>
      </c>
      <c r="F52" s="152">
        <f>IF(OR($B52-F$5&gt;76, $B52-F$5=75, $B52-F$5=1, $B52-F$5&lt;0),"",ROUND(($B52-F$5)*'국어 표준점수 테이블'!$H$10+F$5*'국어 표준점수 테이블'!$H$11+'국어 표준점수 테이블'!$H$13,0))</f>
        <v>95</v>
      </c>
      <c r="G52" s="152">
        <f>IF(OR($B52-G$5&gt;76, $B52-G$5=75, $B52-G$5=1, $B52-G$5&lt;0),"",ROUND(($B52-G$5)*'국어 표준점수 테이블'!$H$10+G$5*'국어 표준점수 테이블'!$H$11+'국어 표준점수 테이블'!$H$13,0))</f>
        <v>95</v>
      </c>
      <c r="H52" s="152">
        <f>IF(OR($B52-H$5&gt;76, $B52-H$5=75, $B52-H$5=1, $B52-H$5&lt;0),"",ROUND(($B52-H$5)*'국어 표준점수 테이블'!$H$10+H$5*'국어 표준점수 테이블'!$H$11+'국어 표준점수 테이블'!$H$13,0))</f>
        <v>95</v>
      </c>
      <c r="I52" s="152">
        <f>IF(OR($B52-I$5&gt;76, $B52-I$5=75, $B52-I$5=1, $B52-I$5&lt;0),"",ROUND(($B52-I$5)*'국어 표준점수 테이블'!$H$10+I$5*'국어 표준점수 테이블'!$H$11+'국어 표준점수 테이블'!$H$13,0))</f>
        <v>96</v>
      </c>
      <c r="J52" s="152">
        <f>IF(OR($B52-J$5&gt;76, $B52-J$5=75, $B52-J$5=1, $B52-J$5&lt;0),"",ROUND(($B52-J$5)*'국어 표준점수 테이블'!$H$10+J$5*'국어 표준점수 테이블'!$H$11+'국어 표준점수 테이블'!$H$13,0))</f>
        <v>96</v>
      </c>
      <c r="K52" s="152">
        <f>IF(OR($B52-K$5&gt;76, $B52-K$5=75, $B52-K$5=1, $B52-K$5&lt;0),"",ROUND(($B52-K$5)*'국어 표준점수 테이블'!$H$10+K$5*'국어 표준점수 테이블'!$H$11+'국어 표준점수 테이블'!$H$13,0))</f>
        <v>96</v>
      </c>
      <c r="L52" s="152">
        <f>IF(OR($B52-L$5&gt;76, $B52-L$5=75, $B52-L$5=1, $B52-L$5&lt;0),"",ROUND(($B52-L$5)*'국어 표준점수 테이블'!$H$10+L$5*'국어 표준점수 테이블'!$H$11+'국어 표준점수 테이블'!$H$13,0))</f>
        <v>96</v>
      </c>
      <c r="M52" s="152">
        <f>IF(OR($B52-M$5&gt;76, $B52-M$5=75, $B52-M$5=1, $B52-M$5&lt;0),"",ROUND(($B52-M$5)*'국어 표준점수 테이블'!$H$10+M$5*'국어 표준점수 테이블'!$H$11+'국어 표준점수 테이블'!$H$13,0))</f>
        <v>97</v>
      </c>
      <c r="N52" s="152">
        <f>IF(OR($B52-N$5&gt;76, $B52-N$5=75, $B52-N$5=1, $B52-N$5&lt;0),"",ROUND(($B52-N$5)*'국어 표준점수 테이블'!$H$10+N$5*'국어 표준점수 테이블'!$H$11+'국어 표준점수 테이블'!$H$13,0))</f>
        <v>97</v>
      </c>
      <c r="O52" s="152">
        <f>IF(OR($B52-O$5&gt;76, $B52-O$5=75, $B52-O$5=1, $B52-O$5&lt;0),"",ROUND(($B52-O$5)*'국어 표준점수 테이블'!$H$10+O$5*'국어 표준점수 테이블'!$H$11+'국어 표준점수 테이블'!$H$13,0))</f>
        <v>97</v>
      </c>
      <c r="P52" s="152">
        <f>IF(OR($B52-P$5&gt;76, $B52-P$5=75, $B52-P$5=1, $B52-P$5&lt;0),"",ROUND(($B52-P$5)*'국어 표준점수 테이블'!$H$10+P$5*'국어 표준점수 테이블'!$H$11+'국어 표준점수 테이블'!$H$13,0))</f>
        <v>97</v>
      </c>
      <c r="Q52" s="152">
        <f>IF(OR($B52-Q$5&gt;76, $B52-Q$5=75, $B52-Q$5=1, $B52-Q$5&lt;0),"",ROUND(($B52-Q$5)*'국어 표준점수 테이블'!$H$10+Q$5*'국어 표준점수 테이블'!$H$11+'국어 표준점수 테이블'!$H$13,0))</f>
        <v>98</v>
      </c>
      <c r="R52" s="152">
        <f>IF(OR($B52-R$5&gt;76, $B52-R$5=75, $B52-R$5=1, $B52-R$5&lt;0),"",ROUND(($B52-R$5)*'국어 표준점수 테이블'!$H$10+R$5*'국어 표준점수 테이블'!$H$11+'국어 표준점수 테이블'!$H$13,0))</f>
        <v>98</v>
      </c>
      <c r="S52" s="152">
        <f>IF(OR($B52-S$5&gt;76, $B52-S$5=75, $B52-S$5=1, $B52-S$5&lt;0),"",ROUND(($B52-S$5)*'국어 표준점수 테이블'!$H$10+S$5*'국어 표준점수 테이블'!$H$11+'국어 표준점수 테이블'!$H$13,0))</f>
        <v>98</v>
      </c>
      <c r="T52" s="152">
        <f>IF(OR($B52-T$5&gt;76, $B52-T$5=75, $B52-T$5=1, $B52-T$5&lt;0),"",ROUND(($B52-T$5)*'국어 표준점수 테이블'!$H$10+T$5*'국어 표준점수 테이블'!$H$11+'국어 표준점수 테이블'!$H$13,0))</f>
        <v>98</v>
      </c>
      <c r="U52" s="152">
        <f>IF(OR($B52-U$5&gt;76, $B52-U$5=75, $B52-U$5=1, $B52-U$5&lt;0),"",ROUND(($B52-U$5)*'국어 표준점수 테이블'!$H$10+U$5*'국어 표준점수 테이블'!$H$11+'국어 표준점수 테이블'!$H$13,0))</f>
        <v>99</v>
      </c>
      <c r="V52" s="152">
        <f>IF(OR($B52-V$5&gt;76, $B52-V$5=75, $B52-V$5=1, $B52-V$5&lt;0),"",ROUND(($B52-V$5)*'국어 표준점수 테이블'!$H$10+V$5*'국어 표준점수 테이블'!$H$11+'국어 표준점수 테이블'!$H$13,0))</f>
        <v>99</v>
      </c>
      <c r="W52" s="152">
        <f>IF(OR($B52-W$5&gt;76, $B52-W$5=75, $B52-W$5=1, $B52-W$5&lt;0),"",ROUND(($B52-W$5)*'국어 표준점수 테이블'!$H$10+W$5*'국어 표준점수 테이블'!$H$11+'국어 표준점수 테이블'!$H$13,0))</f>
        <v>99</v>
      </c>
      <c r="X52" s="152">
        <f>IF(OR($B52-X$5&gt;76, $B52-X$5=75, $B52-X$5=1, $B52-X$5&lt;0),"",ROUND(($B52-X$5)*'국어 표준점수 테이블'!$H$10+X$5*'국어 표준점수 테이블'!$H$11+'국어 표준점수 테이블'!$H$13,0))</f>
        <v>99</v>
      </c>
      <c r="Y52" s="153">
        <f>IF(OR($B52-Y$5&gt;76, $B52-Y$5=75, $B52-Y$5=1, $B52-Y$5&lt;0),"",ROUND(($B52-Y$5)*'국어 표준점수 테이블'!$H$10+Y$5*'국어 표준점수 테이블'!$H$11+'국어 표준점수 테이블'!$H$13,0))</f>
        <v>100</v>
      </c>
      <c r="Z52" s="14"/>
      <c r="AA52" s="16"/>
    </row>
    <row r="53" spans="1:27">
      <c r="A53" s="16"/>
      <c r="B53" s="85">
        <v>53</v>
      </c>
      <c r="C53" s="152">
        <f>IF(OR($B53-C$5&gt;76, $B53-C$5=75, $B53-C$5=1, $B53-C$5&lt;0),"",ROUND(($B53-C$5)*'국어 표준점수 테이블'!$H$10+C$5*'국어 표준점수 테이블'!$H$11+'국어 표준점수 테이블'!$H$13,0))</f>
        <v>93</v>
      </c>
      <c r="D53" s="152">
        <f>IF(OR($B53-D$5&gt;76, $B53-D$5=75, $B53-D$5=1, $B53-D$5&lt;0),"",ROUND(($B53-D$5)*'국어 표준점수 테이블'!$H$10+D$5*'국어 표준점수 테이블'!$H$11+'국어 표준점수 테이블'!$H$13,0))</f>
        <v>93</v>
      </c>
      <c r="E53" s="152">
        <f>IF(OR($B53-E$5&gt;76, $B53-E$5=75, $B53-E$5=1, $B53-E$5&lt;0),"",ROUND(($B53-E$5)*'국어 표준점수 테이블'!$H$10+E$5*'국어 표준점수 테이블'!$H$11+'국어 표준점수 테이블'!$H$13,0))</f>
        <v>94</v>
      </c>
      <c r="F53" s="152">
        <f>IF(OR($B53-F$5&gt;76, $B53-F$5=75, $B53-F$5=1, $B53-F$5&lt;0),"",ROUND(($B53-F$5)*'국어 표준점수 테이블'!$H$10+F$5*'국어 표준점수 테이블'!$H$11+'국어 표준점수 테이블'!$H$13,0))</f>
        <v>94</v>
      </c>
      <c r="G53" s="152">
        <f>IF(OR($B53-G$5&gt;76, $B53-G$5=75, $B53-G$5=1, $B53-G$5&lt;0),"",ROUND(($B53-G$5)*'국어 표준점수 테이블'!$H$10+G$5*'국어 표준점수 테이블'!$H$11+'국어 표준점수 테이블'!$H$13,0))</f>
        <v>94</v>
      </c>
      <c r="H53" s="152">
        <f>IF(OR($B53-H$5&gt;76, $B53-H$5=75, $B53-H$5=1, $B53-H$5&lt;0),"",ROUND(($B53-H$5)*'국어 표준점수 테이블'!$H$10+H$5*'국어 표준점수 테이블'!$H$11+'국어 표준점수 테이블'!$H$13,0))</f>
        <v>94</v>
      </c>
      <c r="I53" s="152">
        <f>IF(OR($B53-I$5&gt;76, $B53-I$5=75, $B53-I$5=1, $B53-I$5&lt;0),"",ROUND(($B53-I$5)*'국어 표준점수 테이블'!$H$10+I$5*'국어 표준점수 테이블'!$H$11+'국어 표준점수 테이블'!$H$13,0))</f>
        <v>95</v>
      </c>
      <c r="J53" s="152">
        <f>IF(OR($B53-J$5&gt;76, $B53-J$5=75, $B53-J$5=1, $B53-J$5&lt;0),"",ROUND(($B53-J$5)*'국어 표준점수 테이블'!$H$10+J$5*'국어 표준점수 테이블'!$H$11+'국어 표준점수 테이블'!$H$13,0))</f>
        <v>95</v>
      </c>
      <c r="K53" s="152">
        <f>IF(OR($B53-K$5&gt;76, $B53-K$5=75, $B53-K$5=1, $B53-K$5&lt;0),"",ROUND(($B53-K$5)*'국어 표준점수 테이블'!$H$10+K$5*'국어 표준점수 테이블'!$H$11+'국어 표준점수 테이블'!$H$13,0))</f>
        <v>95</v>
      </c>
      <c r="L53" s="152">
        <f>IF(OR($B53-L$5&gt;76, $B53-L$5=75, $B53-L$5=1, $B53-L$5&lt;0),"",ROUND(($B53-L$5)*'국어 표준점수 테이블'!$H$10+L$5*'국어 표준점수 테이블'!$H$11+'국어 표준점수 테이블'!$H$13,0))</f>
        <v>95</v>
      </c>
      <c r="M53" s="152">
        <f>IF(OR($B53-M$5&gt;76, $B53-M$5=75, $B53-M$5=1, $B53-M$5&lt;0),"",ROUND(($B53-M$5)*'국어 표준점수 테이블'!$H$10+M$5*'국어 표준점수 테이블'!$H$11+'국어 표준점수 테이블'!$H$13,0))</f>
        <v>96</v>
      </c>
      <c r="N53" s="152">
        <f>IF(OR($B53-N$5&gt;76, $B53-N$5=75, $B53-N$5=1, $B53-N$5&lt;0),"",ROUND(($B53-N$5)*'국어 표준점수 테이블'!$H$10+N$5*'국어 표준점수 테이블'!$H$11+'국어 표준점수 테이블'!$H$13,0))</f>
        <v>96</v>
      </c>
      <c r="O53" s="152">
        <f>IF(OR($B53-O$5&gt;76, $B53-O$5=75, $B53-O$5=1, $B53-O$5&lt;0),"",ROUND(($B53-O$5)*'국어 표준점수 테이블'!$H$10+O$5*'국어 표준점수 테이블'!$H$11+'국어 표준점수 테이블'!$H$13,0))</f>
        <v>96</v>
      </c>
      <c r="P53" s="152">
        <f>IF(OR($B53-P$5&gt;76, $B53-P$5=75, $B53-P$5=1, $B53-P$5&lt;0),"",ROUND(($B53-P$5)*'국어 표준점수 테이블'!$H$10+P$5*'국어 표준점수 테이블'!$H$11+'국어 표준점수 테이블'!$H$13,0))</f>
        <v>96</v>
      </c>
      <c r="Q53" s="152">
        <f>IF(OR($B53-Q$5&gt;76, $B53-Q$5=75, $B53-Q$5=1, $B53-Q$5&lt;0),"",ROUND(($B53-Q$5)*'국어 표준점수 테이블'!$H$10+Q$5*'국어 표준점수 테이블'!$H$11+'국어 표준점수 테이블'!$H$13,0))</f>
        <v>96</v>
      </c>
      <c r="R53" s="152">
        <f>IF(OR($B53-R$5&gt;76, $B53-R$5=75, $B53-R$5=1, $B53-R$5&lt;0),"",ROUND(($B53-R$5)*'국어 표준점수 테이블'!$H$10+R$5*'국어 표준점수 테이블'!$H$11+'국어 표준점수 테이블'!$H$13,0))</f>
        <v>97</v>
      </c>
      <c r="S53" s="152">
        <f>IF(OR($B53-S$5&gt;76, $B53-S$5=75, $B53-S$5=1, $B53-S$5&lt;0),"",ROUND(($B53-S$5)*'국어 표준점수 테이블'!$H$10+S$5*'국어 표준점수 테이블'!$H$11+'국어 표준점수 테이블'!$H$13,0))</f>
        <v>97</v>
      </c>
      <c r="T53" s="152">
        <f>IF(OR($B53-T$5&gt;76, $B53-T$5=75, $B53-T$5=1, $B53-T$5&lt;0),"",ROUND(($B53-T$5)*'국어 표준점수 테이블'!$H$10+T$5*'국어 표준점수 테이블'!$H$11+'국어 표준점수 테이블'!$H$13,0))</f>
        <v>97</v>
      </c>
      <c r="U53" s="152">
        <f>IF(OR($B53-U$5&gt;76, $B53-U$5=75, $B53-U$5=1, $B53-U$5&lt;0),"",ROUND(($B53-U$5)*'국어 표준점수 테이블'!$H$10+U$5*'국어 표준점수 테이블'!$H$11+'국어 표준점수 테이블'!$H$13,0))</f>
        <v>97</v>
      </c>
      <c r="V53" s="152">
        <f>IF(OR($B53-V$5&gt;76, $B53-V$5=75, $B53-V$5=1, $B53-V$5&lt;0),"",ROUND(($B53-V$5)*'국어 표준점수 테이블'!$H$10+V$5*'국어 표준점수 테이블'!$H$11+'국어 표준점수 테이블'!$H$13,0))</f>
        <v>98</v>
      </c>
      <c r="W53" s="152">
        <f>IF(OR($B53-W$5&gt;76, $B53-W$5=75, $B53-W$5=1, $B53-W$5&lt;0),"",ROUND(($B53-W$5)*'국어 표준점수 테이블'!$H$10+W$5*'국어 표준점수 테이블'!$H$11+'국어 표준점수 테이블'!$H$13,0))</f>
        <v>98</v>
      </c>
      <c r="X53" s="152">
        <f>IF(OR($B53-X$5&gt;76, $B53-X$5=75, $B53-X$5=1, $B53-X$5&lt;0),"",ROUND(($B53-X$5)*'국어 표준점수 테이블'!$H$10+X$5*'국어 표준점수 테이블'!$H$11+'국어 표준점수 테이블'!$H$13,0))</f>
        <v>98</v>
      </c>
      <c r="Y53" s="153">
        <f>IF(OR($B53-Y$5&gt;76, $B53-Y$5=75, $B53-Y$5=1, $B53-Y$5&lt;0),"",ROUND(($B53-Y$5)*'국어 표준점수 테이블'!$H$10+Y$5*'국어 표준점수 테이블'!$H$11+'국어 표준점수 테이블'!$H$13,0))</f>
        <v>99</v>
      </c>
      <c r="Z53" s="14"/>
      <c r="AA53" s="16"/>
    </row>
    <row r="54" spans="1:27">
      <c r="A54" s="16"/>
      <c r="B54" s="86">
        <v>52</v>
      </c>
      <c r="C54" s="154">
        <f>IF(OR($B54-C$5&gt;76, $B54-C$5=75, $B54-C$5=1, $B54-C$5&lt;0),"",ROUND(($B54-C$5)*'국어 표준점수 테이블'!$H$10+C$5*'국어 표준점수 테이블'!$H$11+'국어 표준점수 테이블'!$H$13,0))</f>
        <v>92</v>
      </c>
      <c r="D54" s="154">
        <f>IF(OR($B54-D$5&gt;76, $B54-D$5=75, $B54-D$5=1, $B54-D$5&lt;0),"",ROUND(($B54-D$5)*'국어 표준점수 테이블'!$H$10+D$5*'국어 표준점수 테이블'!$H$11+'국어 표준점수 테이블'!$H$13,0))</f>
        <v>92</v>
      </c>
      <c r="E54" s="154">
        <f>IF(OR($B54-E$5&gt;76, $B54-E$5=75, $B54-E$5=1, $B54-E$5&lt;0),"",ROUND(($B54-E$5)*'국어 표준점수 테이블'!$H$10+E$5*'국어 표준점수 테이블'!$H$11+'국어 표준점수 테이블'!$H$13,0))</f>
        <v>92</v>
      </c>
      <c r="F54" s="154">
        <f>IF(OR($B54-F$5&gt;76, $B54-F$5=75, $B54-F$5=1, $B54-F$5&lt;0),"",ROUND(($B54-F$5)*'국어 표준점수 테이블'!$H$10+F$5*'국어 표준점수 테이블'!$H$11+'국어 표준점수 테이블'!$H$13,0))</f>
        <v>93</v>
      </c>
      <c r="G54" s="154">
        <f>IF(OR($B54-G$5&gt;76, $B54-G$5=75, $B54-G$5=1, $B54-G$5&lt;0),"",ROUND(($B54-G$5)*'국어 표준점수 테이블'!$H$10+G$5*'국어 표준점수 테이블'!$H$11+'국어 표준점수 테이블'!$H$13,0))</f>
        <v>93</v>
      </c>
      <c r="H54" s="154">
        <f>IF(OR($B54-H$5&gt;76, $B54-H$5=75, $B54-H$5=1, $B54-H$5&lt;0),"",ROUND(($B54-H$5)*'국어 표준점수 테이블'!$H$10+H$5*'국어 표준점수 테이블'!$H$11+'국어 표준점수 테이블'!$H$13,0))</f>
        <v>93</v>
      </c>
      <c r="I54" s="154">
        <f>IF(OR($B54-I$5&gt;76, $B54-I$5=75, $B54-I$5=1, $B54-I$5&lt;0),"",ROUND(($B54-I$5)*'국어 표준점수 테이블'!$H$10+I$5*'국어 표준점수 테이블'!$H$11+'국어 표준점수 테이블'!$H$13,0))</f>
        <v>93</v>
      </c>
      <c r="J54" s="154">
        <f>IF(OR($B54-J$5&gt;76, $B54-J$5=75, $B54-J$5=1, $B54-J$5&lt;0),"",ROUND(($B54-J$5)*'국어 표준점수 테이블'!$H$10+J$5*'국어 표준점수 테이블'!$H$11+'국어 표준점수 테이블'!$H$13,0))</f>
        <v>94</v>
      </c>
      <c r="K54" s="154">
        <f>IF(OR($B54-K$5&gt;76, $B54-K$5=75, $B54-K$5=1, $B54-K$5&lt;0),"",ROUND(($B54-K$5)*'국어 표준점수 테이블'!$H$10+K$5*'국어 표준점수 테이블'!$H$11+'국어 표준점수 테이블'!$H$13,0))</f>
        <v>94</v>
      </c>
      <c r="L54" s="154">
        <f>IF(OR($B54-L$5&gt;76, $B54-L$5=75, $B54-L$5=1, $B54-L$5&lt;0),"",ROUND(($B54-L$5)*'국어 표준점수 테이블'!$H$10+L$5*'국어 표준점수 테이블'!$H$11+'국어 표준점수 테이블'!$H$13,0))</f>
        <v>94</v>
      </c>
      <c r="M54" s="154">
        <f>IF(OR($B54-M$5&gt;76, $B54-M$5=75, $B54-M$5=1, $B54-M$5&lt;0),"",ROUND(($B54-M$5)*'국어 표준점수 테이블'!$H$10+M$5*'국어 표준점수 테이블'!$H$11+'국어 표준점수 테이블'!$H$13,0))</f>
        <v>94</v>
      </c>
      <c r="N54" s="154">
        <f>IF(OR($B54-N$5&gt;76, $B54-N$5=75, $B54-N$5=1, $B54-N$5&lt;0),"",ROUND(($B54-N$5)*'국어 표준점수 테이블'!$H$10+N$5*'국어 표준점수 테이블'!$H$11+'국어 표준점수 테이블'!$H$13,0))</f>
        <v>95</v>
      </c>
      <c r="O54" s="154">
        <f>IF(OR($B54-O$5&gt;76, $B54-O$5=75, $B54-O$5=1, $B54-O$5&lt;0),"",ROUND(($B54-O$5)*'국어 표준점수 테이블'!$H$10+O$5*'국어 표준점수 테이블'!$H$11+'국어 표준점수 테이블'!$H$13,0))</f>
        <v>95</v>
      </c>
      <c r="P54" s="154">
        <f>IF(OR($B54-P$5&gt;76, $B54-P$5=75, $B54-P$5=1, $B54-P$5&lt;0),"",ROUND(($B54-P$5)*'국어 표준점수 테이블'!$H$10+P$5*'국어 표준점수 테이블'!$H$11+'국어 표준점수 테이블'!$H$13,0))</f>
        <v>95</v>
      </c>
      <c r="Q54" s="154">
        <f>IF(OR($B54-Q$5&gt;76, $B54-Q$5=75, $B54-Q$5=1, $B54-Q$5&lt;0),"",ROUND(($B54-Q$5)*'국어 표준점수 테이블'!$H$10+Q$5*'국어 표준점수 테이블'!$H$11+'국어 표준점수 테이블'!$H$13,0))</f>
        <v>95</v>
      </c>
      <c r="R54" s="154">
        <f>IF(OR($B54-R$5&gt;76, $B54-R$5=75, $B54-R$5=1, $B54-R$5&lt;0),"",ROUND(($B54-R$5)*'국어 표준점수 테이블'!$H$10+R$5*'국어 표준점수 테이블'!$H$11+'국어 표준점수 테이블'!$H$13,0))</f>
        <v>96</v>
      </c>
      <c r="S54" s="154">
        <f>IF(OR($B54-S$5&gt;76, $B54-S$5=75, $B54-S$5=1, $B54-S$5&lt;0),"",ROUND(($B54-S$5)*'국어 표준점수 테이블'!$H$10+S$5*'국어 표준점수 테이블'!$H$11+'국어 표준점수 테이블'!$H$13,0))</f>
        <v>96</v>
      </c>
      <c r="T54" s="154">
        <f>IF(OR($B54-T$5&gt;76, $B54-T$5=75, $B54-T$5=1, $B54-T$5&lt;0),"",ROUND(($B54-T$5)*'국어 표준점수 테이블'!$H$10+T$5*'국어 표준점수 테이블'!$H$11+'국어 표준점수 테이블'!$H$13,0))</f>
        <v>96</v>
      </c>
      <c r="U54" s="154">
        <f>IF(OR($B54-U$5&gt;76, $B54-U$5=75, $B54-U$5=1, $B54-U$5&lt;0),"",ROUND(($B54-U$5)*'국어 표준점수 테이블'!$H$10+U$5*'국어 표준점수 테이블'!$H$11+'국어 표준점수 테이블'!$H$13,0))</f>
        <v>96</v>
      </c>
      <c r="V54" s="154">
        <f>IF(OR($B54-V$5&gt;76, $B54-V$5=75, $B54-V$5=1, $B54-V$5&lt;0),"",ROUND(($B54-V$5)*'국어 표준점수 테이블'!$H$10+V$5*'국어 표준점수 테이블'!$H$11+'국어 표준점수 테이블'!$H$13,0))</f>
        <v>97</v>
      </c>
      <c r="W54" s="154">
        <f>IF(OR($B54-W$5&gt;76, $B54-W$5=75, $B54-W$5=1, $B54-W$5&lt;0),"",ROUND(($B54-W$5)*'국어 표준점수 테이블'!$H$10+W$5*'국어 표준점수 테이블'!$H$11+'국어 표준점수 테이블'!$H$13,0))</f>
        <v>97</v>
      </c>
      <c r="X54" s="154">
        <f>IF(OR($B54-X$5&gt;76, $B54-X$5=75, $B54-X$5=1, $B54-X$5&lt;0),"",ROUND(($B54-X$5)*'국어 표준점수 테이블'!$H$10+X$5*'국어 표준점수 테이블'!$H$11+'국어 표준점수 테이블'!$H$13,0))</f>
        <v>97</v>
      </c>
      <c r="Y54" s="155">
        <f>IF(OR($B54-Y$5&gt;76, $B54-Y$5=75, $B54-Y$5=1, $B54-Y$5&lt;0),"",ROUND(($B54-Y$5)*'국어 표준점수 테이블'!$H$10+Y$5*'국어 표준점수 테이블'!$H$11+'국어 표준점수 테이블'!$H$13,0))</f>
        <v>98</v>
      </c>
      <c r="Z54" s="14"/>
      <c r="AA54" s="16"/>
    </row>
    <row r="55" spans="1:27">
      <c r="A55" s="16"/>
      <c r="B55" s="86">
        <v>51</v>
      </c>
      <c r="C55" s="154">
        <f>IF(OR($B55-C$5&gt;76, $B55-C$5=75, $B55-C$5=1, $B55-C$5&lt;0),"",ROUND(($B55-C$5)*'국어 표준점수 테이블'!$H$10+C$5*'국어 표준점수 테이블'!$H$11+'국어 표준점수 테이블'!$H$13,0))</f>
        <v>91</v>
      </c>
      <c r="D55" s="154">
        <f>IF(OR($B55-D$5&gt;76, $B55-D$5=75, $B55-D$5=1, $B55-D$5&lt;0),"",ROUND(($B55-D$5)*'국어 표준점수 테이블'!$H$10+D$5*'국어 표준점수 테이블'!$H$11+'국어 표준점수 테이블'!$H$13,0))</f>
        <v>91</v>
      </c>
      <c r="E55" s="154">
        <f>IF(OR($B55-E$5&gt;76, $B55-E$5=75, $B55-E$5=1, $B55-E$5&lt;0),"",ROUND(($B55-E$5)*'국어 표준점수 테이블'!$H$10+E$5*'국어 표준점수 테이블'!$H$11+'국어 표준점수 테이블'!$H$13,0))</f>
        <v>91</v>
      </c>
      <c r="F55" s="154">
        <f>IF(OR($B55-F$5&gt;76, $B55-F$5=75, $B55-F$5=1, $B55-F$5&lt;0),"",ROUND(($B55-F$5)*'국어 표준점수 테이블'!$H$10+F$5*'국어 표준점수 테이블'!$H$11+'국어 표준점수 테이블'!$H$13,0))</f>
        <v>91</v>
      </c>
      <c r="G55" s="154">
        <f>IF(OR($B55-G$5&gt;76, $B55-G$5=75, $B55-G$5=1, $B55-G$5&lt;0),"",ROUND(($B55-G$5)*'국어 표준점수 테이블'!$H$10+G$5*'국어 표준점수 테이블'!$H$11+'국어 표준점수 테이블'!$H$13,0))</f>
        <v>92</v>
      </c>
      <c r="H55" s="154">
        <f>IF(OR($B55-H$5&gt;76, $B55-H$5=75, $B55-H$5=1, $B55-H$5&lt;0),"",ROUND(($B55-H$5)*'국어 표준점수 테이블'!$H$10+H$5*'국어 표준점수 테이블'!$H$11+'국어 표준점수 테이블'!$H$13,0))</f>
        <v>92</v>
      </c>
      <c r="I55" s="154">
        <f>IF(OR($B55-I$5&gt;76, $B55-I$5=75, $B55-I$5=1, $B55-I$5&lt;0),"",ROUND(($B55-I$5)*'국어 표준점수 테이블'!$H$10+I$5*'국어 표준점수 테이블'!$H$11+'국어 표준점수 테이블'!$H$13,0))</f>
        <v>92</v>
      </c>
      <c r="J55" s="154">
        <f>IF(OR($B55-J$5&gt;76, $B55-J$5=75, $B55-J$5=1, $B55-J$5&lt;0),"",ROUND(($B55-J$5)*'국어 표준점수 테이블'!$H$10+J$5*'국어 표준점수 테이블'!$H$11+'국어 표준점수 테이블'!$H$13,0))</f>
        <v>92</v>
      </c>
      <c r="K55" s="154">
        <f>IF(OR($B55-K$5&gt;76, $B55-K$5=75, $B55-K$5=1, $B55-K$5&lt;0),"",ROUND(($B55-K$5)*'국어 표준점수 테이블'!$H$10+K$5*'국어 표준점수 테이블'!$H$11+'국어 표준점수 테이블'!$H$13,0))</f>
        <v>93</v>
      </c>
      <c r="L55" s="154">
        <f>IF(OR($B55-L$5&gt;76, $B55-L$5=75, $B55-L$5=1, $B55-L$5&lt;0),"",ROUND(($B55-L$5)*'국어 표준점수 테이블'!$H$10+L$5*'국어 표준점수 테이블'!$H$11+'국어 표준점수 테이블'!$H$13,0))</f>
        <v>93</v>
      </c>
      <c r="M55" s="154">
        <f>IF(OR($B55-M$5&gt;76, $B55-M$5=75, $B55-M$5=1, $B55-M$5&lt;0),"",ROUND(($B55-M$5)*'국어 표준점수 테이블'!$H$10+M$5*'국어 표준점수 테이블'!$H$11+'국어 표준점수 테이블'!$H$13,0))</f>
        <v>93</v>
      </c>
      <c r="N55" s="154">
        <f>IF(OR($B55-N$5&gt;76, $B55-N$5=75, $B55-N$5=1, $B55-N$5&lt;0),"",ROUND(($B55-N$5)*'국어 표준점수 테이블'!$H$10+N$5*'국어 표준점수 테이블'!$H$11+'국어 표준점수 테이블'!$H$13,0))</f>
        <v>93</v>
      </c>
      <c r="O55" s="154">
        <f>IF(OR($B55-O$5&gt;76, $B55-O$5=75, $B55-O$5=1, $B55-O$5&lt;0),"",ROUND(($B55-O$5)*'국어 표준점수 테이블'!$H$10+O$5*'국어 표준점수 테이블'!$H$11+'국어 표준점수 테이블'!$H$13,0))</f>
        <v>94</v>
      </c>
      <c r="P55" s="154">
        <f>IF(OR($B55-P$5&gt;76, $B55-P$5=75, $B55-P$5=1, $B55-P$5&lt;0),"",ROUND(($B55-P$5)*'국어 표준점수 테이블'!$H$10+P$5*'국어 표준점수 테이블'!$H$11+'국어 표준점수 테이블'!$H$13,0))</f>
        <v>94</v>
      </c>
      <c r="Q55" s="154">
        <f>IF(OR($B55-Q$5&gt;76, $B55-Q$5=75, $B55-Q$5=1, $B55-Q$5&lt;0),"",ROUND(($B55-Q$5)*'국어 표준점수 테이블'!$H$10+Q$5*'국어 표준점수 테이블'!$H$11+'국어 표준점수 테이블'!$H$13,0))</f>
        <v>94</v>
      </c>
      <c r="R55" s="154">
        <f>IF(OR($B55-R$5&gt;76, $B55-R$5=75, $B55-R$5=1, $B55-R$5&lt;0),"",ROUND(($B55-R$5)*'국어 표준점수 테이블'!$H$10+R$5*'국어 표준점수 테이블'!$H$11+'국어 표준점수 테이블'!$H$13,0))</f>
        <v>94</v>
      </c>
      <c r="S55" s="154">
        <f>IF(OR($B55-S$5&gt;76, $B55-S$5=75, $B55-S$5=1, $B55-S$5&lt;0),"",ROUND(($B55-S$5)*'국어 표준점수 테이블'!$H$10+S$5*'국어 표준점수 테이블'!$H$11+'국어 표준점수 테이블'!$H$13,0))</f>
        <v>95</v>
      </c>
      <c r="T55" s="154">
        <f>IF(OR($B55-T$5&gt;76, $B55-T$5=75, $B55-T$5=1, $B55-T$5&lt;0),"",ROUND(($B55-T$5)*'국어 표준점수 테이블'!$H$10+T$5*'국어 표준점수 테이블'!$H$11+'국어 표준점수 테이블'!$H$13,0))</f>
        <v>95</v>
      </c>
      <c r="U55" s="154">
        <f>IF(OR($B55-U$5&gt;76, $B55-U$5=75, $B55-U$5=1, $B55-U$5&lt;0),"",ROUND(($B55-U$5)*'국어 표준점수 테이블'!$H$10+U$5*'국어 표준점수 테이블'!$H$11+'국어 표준점수 테이블'!$H$13,0))</f>
        <v>95</v>
      </c>
      <c r="V55" s="154">
        <f>IF(OR($B55-V$5&gt;76, $B55-V$5=75, $B55-V$5=1, $B55-V$5&lt;0),"",ROUND(($B55-V$5)*'국어 표준점수 테이블'!$H$10+V$5*'국어 표준점수 테이블'!$H$11+'국어 표준점수 테이블'!$H$13,0))</f>
        <v>95</v>
      </c>
      <c r="W55" s="154">
        <f>IF(OR($B55-W$5&gt;76, $B55-W$5=75, $B55-W$5=1, $B55-W$5&lt;0),"",ROUND(($B55-W$5)*'국어 표준점수 테이블'!$H$10+W$5*'국어 표준점수 테이블'!$H$11+'국어 표준점수 테이블'!$H$13,0))</f>
        <v>96</v>
      </c>
      <c r="X55" s="154">
        <f>IF(OR($B55-X$5&gt;76, $B55-X$5=75, $B55-X$5=1, $B55-X$5&lt;0),"",ROUND(($B55-X$5)*'국어 표준점수 테이블'!$H$10+X$5*'국어 표준점수 테이블'!$H$11+'국어 표준점수 테이블'!$H$13,0))</f>
        <v>96</v>
      </c>
      <c r="Y55" s="155">
        <f>IF(OR($B55-Y$5&gt;76, $B55-Y$5=75, $B55-Y$5=1, $B55-Y$5&lt;0),"",ROUND(($B55-Y$5)*'국어 표준점수 테이블'!$H$10+Y$5*'국어 표준점수 테이블'!$H$11+'국어 표준점수 테이블'!$H$13,0))</f>
        <v>96</v>
      </c>
      <c r="Z55" s="14"/>
      <c r="AA55" s="16"/>
    </row>
    <row r="56" spans="1:27">
      <c r="A56" s="16"/>
      <c r="B56" s="86">
        <v>50</v>
      </c>
      <c r="C56" s="154">
        <f>IF(OR($B56-C$5&gt;76, $B56-C$5=75, $B56-C$5=1, $B56-C$5&lt;0),"",ROUND(($B56-C$5)*'국어 표준점수 테이블'!$H$10+C$5*'국어 표준점수 테이블'!$H$11+'국어 표준점수 테이블'!$H$13,0))</f>
        <v>89</v>
      </c>
      <c r="D56" s="154">
        <f>IF(OR($B56-D$5&gt;76, $B56-D$5=75, $B56-D$5=1, $B56-D$5&lt;0),"",ROUND(($B56-D$5)*'국어 표준점수 테이블'!$H$10+D$5*'국어 표준점수 테이블'!$H$11+'국어 표준점수 테이블'!$H$13,0))</f>
        <v>90</v>
      </c>
      <c r="E56" s="154">
        <f>IF(OR($B56-E$5&gt;76, $B56-E$5=75, $B56-E$5=1, $B56-E$5&lt;0),"",ROUND(($B56-E$5)*'국어 표준점수 테이블'!$H$10+E$5*'국어 표준점수 테이블'!$H$11+'국어 표준점수 테이블'!$H$13,0))</f>
        <v>90</v>
      </c>
      <c r="F56" s="154">
        <f>IF(OR($B56-F$5&gt;76, $B56-F$5=75, $B56-F$5=1, $B56-F$5&lt;0),"",ROUND(($B56-F$5)*'국어 표준점수 테이블'!$H$10+F$5*'국어 표준점수 테이블'!$H$11+'국어 표준점수 테이블'!$H$13,0))</f>
        <v>90</v>
      </c>
      <c r="G56" s="154">
        <f>IF(OR($B56-G$5&gt;76, $B56-G$5=75, $B56-G$5=1, $B56-G$5&lt;0),"",ROUND(($B56-G$5)*'국어 표준점수 테이블'!$H$10+G$5*'국어 표준점수 테이블'!$H$11+'국어 표준점수 테이블'!$H$13,0))</f>
        <v>91</v>
      </c>
      <c r="H56" s="154">
        <f>IF(OR($B56-H$5&gt;76, $B56-H$5=75, $B56-H$5=1, $B56-H$5&lt;0),"",ROUND(($B56-H$5)*'국어 표준점수 테이블'!$H$10+H$5*'국어 표준점수 테이블'!$H$11+'국어 표준점수 테이블'!$H$13,0))</f>
        <v>91</v>
      </c>
      <c r="I56" s="154">
        <f>IF(OR($B56-I$5&gt;76, $B56-I$5=75, $B56-I$5=1, $B56-I$5&lt;0),"",ROUND(($B56-I$5)*'국어 표준점수 테이블'!$H$10+I$5*'국어 표준점수 테이블'!$H$11+'국어 표준점수 테이블'!$H$13,0))</f>
        <v>91</v>
      </c>
      <c r="J56" s="154">
        <f>IF(OR($B56-J$5&gt;76, $B56-J$5=75, $B56-J$5=1, $B56-J$5&lt;0),"",ROUND(($B56-J$5)*'국어 표준점수 테이블'!$H$10+J$5*'국어 표준점수 테이블'!$H$11+'국어 표준점수 테이블'!$H$13,0))</f>
        <v>91</v>
      </c>
      <c r="K56" s="154">
        <f>IF(OR($B56-K$5&gt;76, $B56-K$5=75, $B56-K$5=1, $B56-K$5&lt;0),"",ROUND(($B56-K$5)*'국어 표준점수 테이블'!$H$10+K$5*'국어 표준점수 테이블'!$H$11+'국어 표준점수 테이블'!$H$13,0))</f>
        <v>92</v>
      </c>
      <c r="L56" s="154">
        <f>IF(OR($B56-L$5&gt;76, $B56-L$5=75, $B56-L$5=1, $B56-L$5&lt;0),"",ROUND(($B56-L$5)*'국어 표준점수 테이블'!$H$10+L$5*'국어 표준점수 테이블'!$H$11+'국어 표준점수 테이블'!$H$13,0))</f>
        <v>92</v>
      </c>
      <c r="M56" s="154">
        <f>IF(OR($B56-M$5&gt;76, $B56-M$5=75, $B56-M$5=1, $B56-M$5&lt;0),"",ROUND(($B56-M$5)*'국어 표준점수 테이블'!$H$10+M$5*'국어 표준점수 테이블'!$H$11+'국어 표준점수 테이블'!$H$13,0))</f>
        <v>92</v>
      </c>
      <c r="N56" s="154">
        <f>IF(OR($B56-N$5&gt;76, $B56-N$5=75, $B56-N$5=1, $B56-N$5&lt;0),"",ROUND(($B56-N$5)*'국어 표준점수 테이블'!$H$10+N$5*'국어 표준점수 테이블'!$H$11+'국어 표준점수 테이블'!$H$13,0))</f>
        <v>92</v>
      </c>
      <c r="O56" s="154">
        <f>IF(OR($B56-O$5&gt;76, $B56-O$5=75, $B56-O$5=1, $B56-O$5&lt;0),"",ROUND(($B56-O$5)*'국어 표준점수 테이블'!$H$10+O$5*'국어 표준점수 테이블'!$H$11+'국어 표준점수 테이블'!$H$13,0))</f>
        <v>93</v>
      </c>
      <c r="P56" s="154">
        <f>IF(OR($B56-P$5&gt;76, $B56-P$5=75, $B56-P$5=1, $B56-P$5&lt;0),"",ROUND(($B56-P$5)*'국어 표준점수 테이블'!$H$10+P$5*'국어 표준점수 테이블'!$H$11+'국어 표준점수 테이블'!$H$13,0))</f>
        <v>93</v>
      </c>
      <c r="Q56" s="154">
        <f>IF(OR($B56-Q$5&gt;76, $B56-Q$5=75, $B56-Q$5=1, $B56-Q$5&lt;0),"",ROUND(($B56-Q$5)*'국어 표준점수 테이블'!$H$10+Q$5*'국어 표준점수 테이블'!$H$11+'국어 표준점수 테이블'!$H$13,0))</f>
        <v>93</v>
      </c>
      <c r="R56" s="154">
        <f>IF(OR($B56-R$5&gt;76, $B56-R$5=75, $B56-R$5=1, $B56-R$5&lt;0),"",ROUND(($B56-R$5)*'국어 표준점수 테이블'!$H$10+R$5*'국어 표준점수 테이블'!$H$11+'국어 표준점수 테이블'!$H$13,0))</f>
        <v>93</v>
      </c>
      <c r="S56" s="154">
        <f>IF(OR($B56-S$5&gt;76, $B56-S$5=75, $B56-S$5=1, $B56-S$5&lt;0),"",ROUND(($B56-S$5)*'국어 표준점수 테이블'!$H$10+S$5*'국어 표준점수 테이블'!$H$11+'국어 표준점수 테이블'!$H$13,0))</f>
        <v>93</v>
      </c>
      <c r="T56" s="154">
        <f>IF(OR($B56-T$5&gt;76, $B56-T$5=75, $B56-T$5=1, $B56-T$5&lt;0),"",ROUND(($B56-T$5)*'국어 표준점수 테이블'!$H$10+T$5*'국어 표준점수 테이블'!$H$11+'국어 표준점수 테이블'!$H$13,0))</f>
        <v>94</v>
      </c>
      <c r="U56" s="154">
        <f>IF(OR($B56-U$5&gt;76, $B56-U$5=75, $B56-U$5=1, $B56-U$5&lt;0),"",ROUND(($B56-U$5)*'국어 표준점수 테이블'!$H$10+U$5*'국어 표준점수 테이블'!$H$11+'국어 표준점수 테이블'!$H$13,0))</f>
        <v>94</v>
      </c>
      <c r="V56" s="154">
        <f>IF(OR($B56-V$5&gt;76, $B56-V$5=75, $B56-V$5=1, $B56-V$5&lt;0),"",ROUND(($B56-V$5)*'국어 표준점수 테이블'!$H$10+V$5*'국어 표준점수 테이블'!$H$11+'국어 표준점수 테이블'!$H$13,0))</f>
        <v>94</v>
      </c>
      <c r="W56" s="154">
        <f>IF(OR($B56-W$5&gt;76, $B56-W$5=75, $B56-W$5=1, $B56-W$5&lt;0),"",ROUND(($B56-W$5)*'국어 표준점수 테이블'!$H$10+W$5*'국어 표준점수 테이블'!$H$11+'국어 표준점수 테이블'!$H$13,0))</f>
        <v>94</v>
      </c>
      <c r="X56" s="154">
        <f>IF(OR($B56-X$5&gt;76, $B56-X$5=75, $B56-X$5=1, $B56-X$5&lt;0),"",ROUND(($B56-X$5)*'국어 표준점수 테이블'!$H$10+X$5*'국어 표준점수 테이블'!$H$11+'국어 표준점수 테이블'!$H$13,0))</f>
        <v>95</v>
      </c>
      <c r="Y56" s="155">
        <f>IF(OR($B56-Y$5&gt;76, $B56-Y$5=75, $B56-Y$5=1, $B56-Y$5&lt;0),"",ROUND(($B56-Y$5)*'국어 표준점수 테이블'!$H$10+Y$5*'국어 표준점수 테이블'!$H$11+'국어 표준점수 테이블'!$H$13,0))</f>
        <v>95</v>
      </c>
      <c r="Z56" s="14"/>
      <c r="AA56" s="16"/>
    </row>
    <row r="57" spans="1:27">
      <c r="A57" s="16"/>
      <c r="B57" s="86">
        <v>49</v>
      </c>
      <c r="C57" s="154">
        <f>IF(OR($B57-C$5&gt;76, $B57-C$5=75, $B57-C$5=1, $B57-C$5&lt;0),"",ROUND(($B57-C$5)*'국어 표준점수 테이블'!$H$10+C$5*'국어 표준점수 테이블'!$H$11+'국어 표준점수 테이블'!$H$13,0))</f>
        <v>88</v>
      </c>
      <c r="D57" s="154">
        <f>IF(OR($B57-D$5&gt;76, $B57-D$5=75, $B57-D$5=1, $B57-D$5&lt;0),"",ROUND(($B57-D$5)*'국어 표준점수 테이블'!$H$10+D$5*'국어 표준점수 테이블'!$H$11+'국어 표준점수 테이블'!$H$13,0))</f>
        <v>89</v>
      </c>
      <c r="E57" s="154">
        <f>IF(OR($B57-E$5&gt;76, $B57-E$5=75, $B57-E$5=1, $B57-E$5&lt;0),"",ROUND(($B57-E$5)*'국어 표준점수 테이블'!$H$10+E$5*'국어 표준점수 테이블'!$H$11+'국어 표준점수 테이블'!$H$13,0))</f>
        <v>89</v>
      </c>
      <c r="F57" s="154">
        <f>IF(OR($B57-F$5&gt;76, $B57-F$5=75, $B57-F$5=1, $B57-F$5&lt;0),"",ROUND(($B57-F$5)*'국어 표준점수 테이블'!$H$10+F$5*'국어 표준점수 테이블'!$H$11+'국어 표준점수 테이블'!$H$13,0))</f>
        <v>89</v>
      </c>
      <c r="G57" s="154">
        <f>IF(OR($B57-G$5&gt;76, $B57-G$5=75, $B57-G$5=1, $B57-G$5&lt;0),"",ROUND(($B57-G$5)*'국어 표준점수 테이블'!$H$10+G$5*'국어 표준점수 테이블'!$H$11+'국어 표준점수 테이블'!$H$13,0))</f>
        <v>89</v>
      </c>
      <c r="H57" s="154">
        <f>IF(OR($B57-H$5&gt;76, $B57-H$5=75, $B57-H$5=1, $B57-H$5&lt;0),"",ROUND(($B57-H$5)*'국어 표준점수 테이블'!$H$10+H$5*'국어 표준점수 테이블'!$H$11+'국어 표준점수 테이블'!$H$13,0))</f>
        <v>90</v>
      </c>
      <c r="I57" s="154">
        <f>IF(OR($B57-I$5&gt;76, $B57-I$5=75, $B57-I$5=1, $B57-I$5&lt;0),"",ROUND(($B57-I$5)*'국어 표준점수 테이블'!$H$10+I$5*'국어 표준점수 테이블'!$H$11+'국어 표준점수 테이블'!$H$13,0))</f>
        <v>90</v>
      </c>
      <c r="J57" s="154">
        <f>IF(OR($B57-J$5&gt;76, $B57-J$5=75, $B57-J$5=1, $B57-J$5&lt;0),"",ROUND(($B57-J$5)*'국어 표준점수 테이블'!$H$10+J$5*'국어 표준점수 테이블'!$H$11+'국어 표준점수 테이블'!$H$13,0))</f>
        <v>90</v>
      </c>
      <c r="K57" s="154">
        <f>IF(OR($B57-K$5&gt;76, $B57-K$5=75, $B57-K$5=1, $B57-K$5&lt;0),"",ROUND(($B57-K$5)*'국어 표준점수 테이블'!$H$10+K$5*'국어 표준점수 테이블'!$H$11+'국어 표준점수 테이블'!$H$13,0))</f>
        <v>90</v>
      </c>
      <c r="L57" s="154">
        <f>IF(OR($B57-L$5&gt;76, $B57-L$5=75, $B57-L$5=1, $B57-L$5&lt;0),"",ROUND(($B57-L$5)*'국어 표준점수 테이블'!$H$10+L$5*'국어 표준점수 테이블'!$H$11+'국어 표준점수 테이블'!$H$13,0))</f>
        <v>91</v>
      </c>
      <c r="M57" s="154">
        <f>IF(OR($B57-M$5&gt;76, $B57-M$5=75, $B57-M$5=1, $B57-M$5&lt;0),"",ROUND(($B57-M$5)*'국어 표준점수 테이블'!$H$10+M$5*'국어 표준점수 테이블'!$H$11+'국어 표준점수 테이블'!$H$13,0))</f>
        <v>91</v>
      </c>
      <c r="N57" s="154">
        <f>IF(OR($B57-N$5&gt;76, $B57-N$5=75, $B57-N$5=1, $B57-N$5&lt;0),"",ROUND(($B57-N$5)*'국어 표준점수 테이블'!$H$10+N$5*'국어 표준점수 테이블'!$H$11+'국어 표준점수 테이블'!$H$13,0))</f>
        <v>91</v>
      </c>
      <c r="O57" s="154">
        <f>IF(OR($B57-O$5&gt;76, $B57-O$5=75, $B57-O$5=1, $B57-O$5&lt;0),"",ROUND(($B57-O$5)*'국어 표준점수 테이블'!$H$10+O$5*'국어 표준점수 테이블'!$H$11+'국어 표준점수 테이블'!$H$13,0))</f>
        <v>91</v>
      </c>
      <c r="P57" s="154">
        <f>IF(OR($B57-P$5&gt;76, $B57-P$5=75, $B57-P$5=1, $B57-P$5&lt;0),"",ROUND(($B57-P$5)*'국어 표준점수 테이블'!$H$10+P$5*'국어 표준점수 테이블'!$H$11+'국어 표준점수 테이블'!$H$13,0))</f>
        <v>92</v>
      </c>
      <c r="Q57" s="154">
        <f>IF(OR($B57-Q$5&gt;76, $B57-Q$5=75, $B57-Q$5=1, $B57-Q$5&lt;0),"",ROUND(($B57-Q$5)*'국어 표준점수 테이블'!$H$10+Q$5*'국어 표준점수 테이블'!$H$11+'국어 표준점수 테이블'!$H$13,0))</f>
        <v>92</v>
      </c>
      <c r="R57" s="154">
        <f>IF(OR($B57-R$5&gt;76, $B57-R$5=75, $B57-R$5=1, $B57-R$5&lt;0),"",ROUND(($B57-R$5)*'국어 표준점수 테이블'!$H$10+R$5*'국어 표준점수 테이블'!$H$11+'국어 표준점수 테이블'!$H$13,0))</f>
        <v>92</v>
      </c>
      <c r="S57" s="154">
        <f>IF(OR($B57-S$5&gt;76, $B57-S$5=75, $B57-S$5=1, $B57-S$5&lt;0),"",ROUND(($B57-S$5)*'국어 표준점수 테이블'!$H$10+S$5*'국어 표준점수 테이블'!$H$11+'국어 표준점수 테이블'!$H$13,0))</f>
        <v>92</v>
      </c>
      <c r="T57" s="154">
        <f>IF(OR($B57-T$5&gt;76, $B57-T$5=75, $B57-T$5=1, $B57-T$5&lt;0),"",ROUND(($B57-T$5)*'국어 표준점수 테이블'!$H$10+T$5*'국어 표준점수 테이블'!$H$11+'국어 표준점수 테이블'!$H$13,0))</f>
        <v>93</v>
      </c>
      <c r="U57" s="154">
        <f>IF(OR($B57-U$5&gt;76, $B57-U$5=75, $B57-U$5=1, $B57-U$5&lt;0),"",ROUND(($B57-U$5)*'국어 표준점수 테이블'!$H$10+U$5*'국어 표준점수 테이블'!$H$11+'국어 표준점수 테이블'!$H$13,0))</f>
        <v>93</v>
      </c>
      <c r="V57" s="154">
        <f>IF(OR($B57-V$5&gt;76, $B57-V$5=75, $B57-V$5=1, $B57-V$5&lt;0),"",ROUND(($B57-V$5)*'국어 표준점수 테이블'!$H$10+V$5*'국어 표준점수 테이블'!$H$11+'국어 표준점수 테이블'!$H$13,0))</f>
        <v>93</v>
      </c>
      <c r="W57" s="154">
        <f>IF(OR($B57-W$5&gt;76, $B57-W$5=75, $B57-W$5=1, $B57-W$5&lt;0),"",ROUND(($B57-W$5)*'국어 표준점수 테이블'!$H$10+W$5*'국어 표준점수 테이블'!$H$11+'국어 표준점수 테이블'!$H$13,0))</f>
        <v>93</v>
      </c>
      <c r="X57" s="154">
        <f>IF(OR($B57-X$5&gt;76, $B57-X$5=75, $B57-X$5=1, $B57-X$5&lt;0),"",ROUND(($B57-X$5)*'국어 표준점수 테이블'!$H$10+X$5*'국어 표준점수 테이블'!$H$11+'국어 표준점수 테이블'!$H$13,0))</f>
        <v>94</v>
      </c>
      <c r="Y57" s="155">
        <f>IF(OR($B57-Y$5&gt;76, $B57-Y$5=75, $B57-Y$5=1, $B57-Y$5&lt;0),"",ROUND(($B57-Y$5)*'국어 표준점수 테이블'!$H$10+Y$5*'국어 표준점수 테이블'!$H$11+'국어 표준점수 테이블'!$H$13,0))</f>
        <v>94</v>
      </c>
      <c r="Z57" s="14"/>
      <c r="AA57" s="16"/>
    </row>
    <row r="58" spans="1:27">
      <c r="A58" s="16"/>
      <c r="B58" s="87">
        <v>48</v>
      </c>
      <c r="C58" s="156">
        <f>IF(OR($B58-C$5&gt;76, $B58-C$5=75, $B58-C$5=1, $B58-C$5&lt;0),"",ROUND(($B58-C$5)*'국어 표준점수 테이블'!$H$10+C$5*'국어 표준점수 테이블'!$H$11+'국어 표준점수 테이블'!$H$13,0))</f>
        <v>87</v>
      </c>
      <c r="D58" s="156">
        <f>IF(OR($B58-D$5&gt;76, $B58-D$5=75, $B58-D$5=1, $B58-D$5&lt;0),"",ROUND(($B58-D$5)*'국어 표준점수 테이블'!$H$10+D$5*'국어 표준점수 테이블'!$H$11+'국어 표준점수 테이블'!$H$13,0))</f>
        <v>88</v>
      </c>
      <c r="E58" s="156">
        <f>IF(OR($B58-E$5&gt;76, $B58-E$5=75, $B58-E$5=1, $B58-E$5&lt;0),"",ROUND(($B58-E$5)*'국어 표준점수 테이블'!$H$10+E$5*'국어 표준점수 테이블'!$H$11+'국어 표준점수 테이블'!$H$13,0))</f>
        <v>88</v>
      </c>
      <c r="F58" s="156">
        <f>IF(OR($B58-F$5&gt;76, $B58-F$5=75, $B58-F$5=1, $B58-F$5&lt;0),"",ROUND(($B58-F$5)*'국어 표준점수 테이블'!$H$10+F$5*'국어 표준점수 테이블'!$H$11+'국어 표준점수 테이블'!$H$13,0))</f>
        <v>88</v>
      </c>
      <c r="G58" s="156">
        <f>IF(OR($B58-G$5&gt;76, $B58-G$5=75, $B58-G$5=1, $B58-G$5&lt;0),"",ROUND(($B58-G$5)*'국어 표준점수 테이블'!$H$10+G$5*'국어 표준점수 테이블'!$H$11+'국어 표준점수 테이블'!$H$13,0))</f>
        <v>88</v>
      </c>
      <c r="H58" s="156">
        <f>IF(OR($B58-H$5&gt;76, $B58-H$5=75, $B58-H$5=1, $B58-H$5&lt;0),"",ROUND(($B58-H$5)*'국어 표준점수 테이블'!$H$10+H$5*'국어 표준점수 테이블'!$H$11+'국어 표준점수 테이블'!$H$13,0))</f>
        <v>89</v>
      </c>
      <c r="I58" s="156">
        <f>IF(OR($B58-I$5&gt;76, $B58-I$5=75, $B58-I$5=1, $B58-I$5&lt;0),"",ROUND(($B58-I$5)*'국어 표준점수 테이블'!$H$10+I$5*'국어 표준점수 테이블'!$H$11+'국어 표준점수 테이블'!$H$13,0))</f>
        <v>89</v>
      </c>
      <c r="J58" s="156">
        <f>IF(OR($B58-J$5&gt;76, $B58-J$5=75, $B58-J$5=1, $B58-J$5&lt;0),"",ROUND(($B58-J$5)*'국어 표준점수 테이블'!$H$10+J$5*'국어 표준점수 테이블'!$H$11+'국어 표준점수 테이블'!$H$13,0))</f>
        <v>89</v>
      </c>
      <c r="K58" s="156">
        <f>IF(OR($B58-K$5&gt;76, $B58-K$5=75, $B58-K$5=1, $B58-K$5&lt;0),"",ROUND(($B58-K$5)*'국어 표준점수 테이블'!$H$10+K$5*'국어 표준점수 테이블'!$H$11+'국어 표준점수 테이블'!$H$13,0))</f>
        <v>89</v>
      </c>
      <c r="L58" s="156">
        <f>IF(OR($B58-L$5&gt;76, $B58-L$5=75, $B58-L$5=1, $B58-L$5&lt;0),"",ROUND(($B58-L$5)*'국어 표준점수 테이블'!$H$10+L$5*'국어 표준점수 테이블'!$H$11+'국어 표준점수 테이블'!$H$13,0))</f>
        <v>89</v>
      </c>
      <c r="M58" s="156">
        <f>IF(OR($B58-M$5&gt;76, $B58-M$5=75, $B58-M$5=1, $B58-M$5&lt;0),"",ROUND(($B58-M$5)*'국어 표준점수 테이블'!$H$10+M$5*'국어 표준점수 테이블'!$H$11+'국어 표준점수 테이블'!$H$13,0))</f>
        <v>90</v>
      </c>
      <c r="N58" s="156">
        <f>IF(OR($B58-N$5&gt;76, $B58-N$5=75, $B58-N$5=1, $B58-N$5&lt;0),"",ROUND(($B58-N$5)*'국어 표준점수 테이블'!$H$10+N$5*'국어 표준점수 테이블'!$H$11+'국어 표준점수 테이블'!$H$13,0))</f>
        <v>90</v>
      </c>
      <c r="O58" s="156">
        <f>IF(OR($B58-O$5&gt;76, $B58-O$5=75, $B58-O$5=1, $B58-O$5&lt;0),"",ROUND(($B58-O$5)*'국어 표준점수 테이블'!$H$10+O$5*'국어 표준점수 테이블'!$H$11+'국어 표준점수 테이블'!$H$13,0))</f>
        <v>90</v>
      </c>
      <c r="P58" s="156">
        <f>IF(OR($B58-P$5&gt;76, $B58-P$5=75, $B58-P$5=1, $B58-P$5&lt;0),"",ROUND(($B58-P$5)*'국어 표준점수 테이블'!$H$10+P$5*'국어 표준점수 테이블'!$H$11+'국어 표준점수 테이블'!$H$13,0))</f>
        <v>90</v>
      </c>
      <c r="Q58" s="156">
        <f>IF(OR($B58-Q$5&gt;76, $B58-Q$5=75, $B58-Q$5=1, $B58-Q$5&lt;0),"",ROUND(($B58-Q$5)*'국어 표준점수 테이블'!$H$10+Q$5*'국어 표준점수 테이블'!$H$11+'국어 표준점수 테이블'!$H$13,0))</f>
        <v>91</v>
      </c>
      <c r="R58" s="156">
        <f>IF(OR($B58-R$5&gt;76, $B58-R$5=75, $B58-R$5=1, $B58-R$5&lt;0),"",ROUND(($B58-R$5)*'국어 표준점수 테이블'!$H$10+R$5*'국어 표준점수 테이블'!$H$11+'국어 표준점수 테이블'!$H$13,0))</f>
        <v>91</v>
      </c>
      <c r="S58" s="156">
        <f>IF(OR($B58-S$5&gt;76, $B58-S$5=75, $B58-S$5=1, $B58-S$5&lt;0),"",ROUND(($B58-S$5)*'국어 표준점수 테이블'!$H$10+S$5*'국어 표준점수 테이블'!$H$11+'국어 표준점수 테이블'!$H$13,0))</f>
        <v>91</v>
      </c>
      <c r="T58" s="156">
        <f>IF(OR($B58-T$5&gt;76, $B58-T$5=75, $B58-T$5=1, $B58-T$5&lt;0),"",ROUND(($B58-T$5)*'국어 표준점수 테이블'!$H$10+T$5*'국어 표준점수 테이블'!$H$11+'국어 표준점수 테이블'!$H$13,0))</f>
        <v>91</v>
      </c>
      <c r="U58" s="156">
        <f>IF(OR($B58-U$5&gt;76, $B58-U$5=75, $B58-U$5=1, $B58-U$5&lt;0),"",ROUND(($B58-U$5)*'국어 표준점수 테이블'!$H$10+U$5*'국어 표준점수 테이블'!$H$11+'국어 표준점수 테이블'!$H$13,0))</f>
        <v>92</v>
      </c>
      <c r="V58" s="156">
        <f>IF(OR($B58-V$5&gt;76, $B58-V$5=75, $B58-V$5=1, $B58-V$5&lt;0),"",ROUND(($B58-V$5)*'국어 표준점수 테이블'!$H$10+V$5*'국어 표준점수 테이블'!$H$11+'국어 표준점수 테이블'!$H$13,0))</f>
        <v>92</v>
      </c>
      <c r="W58" s="156">
        <f>IF(OR($B58-W$5&gt;76, $B58-W$5=75, $B58-W$5=1, $B58-W$5&lt;0),"",ROUND(($B58-W$5)*'국어 표준점수 테이블'!$H$10+W$5*'국어 표준점수 테이블'!$H$11+'국어 표준점수 테이블'!$H$13,0))</f>
        <v>92</v>
      </c>
      <c r="X58" s="156">
        <f>IF(OR($B58-X$5&gt;76, $B58-X$5=75, $B58-X$5=1, $B58-X$5&lt;0),"",ROUND(($B58-X$5)*'국어 표준점수 테이블'!$H$10+X$5*'국어 표준점수 테이블'!$H$11+'국어 표준점수 테이블'!$H$13,0))</f>
        <v>92</v>
      </c>
      <c r="Y58" s="157">
        <f>IF(OR($B58-Y$5&gt;76, $B58-Y$5=75, $B58-Y$5=1, $B58-Y$5&lt;0),"",ROUND(($B58-Y$5)*'국어 표준점수 테이블'!$H$10+Y$5*'국어 표준점수 테이블'!$H$11+'국어 표준점수 테이블'!$H$13,0))</f>
        <v>93</v>
      </c>
      <c r="Z58" s="14"/>
      <c r="AA58" s="16"/>
    </row>
    <row r="59" spans="1:27">
      <c r="A59" s="16"/>
      <c r="B59" s="87">
        <v>47</v>
      </c>
      <c r="C59" s="156">
        <f>IF(OR($B59-C$5&gt;76, $B59-C$5=75, $B59-C$5=1, $B59-C$5&lt;0),"",ROUND(($B59-C$5)*'국어 표준점수 테이블'!$H$10+C$5*'국어 표준점수 테이블'!$H$11+'국어 표준점수 테이블'!$H$13,0))</f>
        <v>86</v>
      </c>
      <c r="D59" s="156">
        <f>IF(OR($B59-D$5&gt;76, $B59-D$5=75, $B59-D$5=1, $B59-D$5&lt;0),"",ROUND(($B59-D$5)*'국어 표준점수 테이블'!$H$10+D$5*'국어 표준점수 테이블'!$H$11+'국어 표준점수 테이블'!$H$13,0))</f>
        <v>86</v>
      </c>
      <c r="E59" s="156">
        <f>IF(OR($B59-E$5&gt;76, $B59-E$5=75, $B59-E$5=1, $B59-E$5&lt;0),"",ROUND(($B59-E$5)*'국어 표준점수 테이블'!$H$10+E$5*'국어 표준점수 테이블'!$H$11+'국어 표준점수 테이블'!$H$13,0))</f>
        <v>87</v>
      </c>
      <c r="F59" s="156">
        <f>IF(OR($B59-F$5&gt;76, $B59-F$5=75, $B59-F$5=1, $B59-F$5&lt;0),"",ROUND(($B59-F$5)*'국어 표준점수 테이블'!$H$10+F$5*'국어 표준점수 테이블'!$H$11+'국어 표준점수 테이블'!$H$13,0))</f>
        <v>87</v>
      </c>
      <c r="G59" s="156">
        <f>IF(OR($B59-G$5&gt;76, $B59-G$5=75, $B59-G$5=1, $B59-G$5&lt;0),"",ROUND(($B59-G$5)*'국어 표준점수 테이블'!$H$10+G$5*'국어 표준점수 테이블'!$H$11+'국어 표준점수 테이블'!$H$13,0))</f>
        <v>87</v>
      </c>
      <c r="H59" s="156">
        <f>IF(OR($B59-H$5&gt;76, $B59-H$5=75, $B59-H$5=1, $B59-H$5&lt;0),"",ROUND(($B59-H$5)*'국어 표준점수 테이블'!$H$10+H$5*'국어 표준점수 테이블'!$H$11+'국어 표준점수 테이블'!$H$13,0))</f>
        <v>87</v>
      </c>
      <c r="I59" s="156">
        <f>IF(OR($B59-I$5&gt;76, $B59-I$5=75, $B59-I$5=1, $B59-I$5&lt;0),"",ROUND(($B59-I$5)*'국어 표준점수 테이블'!$H$10+I$5*'국어 표준점수 테이블'!$H$11+'국어 표준점수 테이블'!$H$13,0))</f>
        <v>88</v>
      </c>
      <c r="J59" s="156">
        <f>IF(OR($B59-J$5&gt;76, $B59-J$5=75, $B59-J$5=1, $B59-J$5&lt;0),"",ROUND(($B59-J$5)*'국어 표준점수 테이블'!$H$10+J$5*'국어 표준점수 테이블'!$H$11+'국어 표준점수 테이블'!$H$13,0))</f>
        <v>88</v>
      </c>
      <c r="K59" s="156">
        <f>IF(OR($B59-K$5&gt;76, $B59-K$5=75, $B59-K$5=1, $B59-K$5&lt;0),"",ROUND(($B59-K$5)*'국어 표준점수 테이블'!$H$10+K$5*'국어 표준점수 테이블'!$H$11+'국어 표준점수 테이블'!$H$13,0))</f>
        <v>88</v>
      </c>
      <c r="L59" s="156">
        <f>IF(OR($B59-L$5&gt;76, $B59-L$5=75, $B59-L$5=1, $B59-L$5&lt;0),"",ROUND(($B59-L$5)*'국어 표준점수 테이블'!$H$10+L$5*'국어 표준점수 테이블'!$H$11+'국어 표준점수 테이블'!$H$13,0))</f>
        <v>88</v>
      </c>
      <c r="M59" s="156">
        <f>IF(OR($B59-M$5&gt;76, $B59-M$5=75, $B59-M$5=1, $B59-M$5&lt;0),"",ROUND(($B59-M$5)*'국어 표준점수 테이블'!$H$10+M$5*'국어 표준점수 테이블'!$H$11+'국어 표준점수 테이블'!$H$13,0))</f>
        <v>89</v>
      </c>
      <c r="N59" s="156">
        <f>IF(OR($B59-N$5&gt;76, $B59-N$5=75, $B59-N$5=1, $B59-N$5&lt;0),"",ROUND(($B59-N$5)*'국어 표준점수 테이블'!$H$10+N$5*'국어 표준점수 테이블'!$H$11+'국어 표준점수 테이블'!$H$13,0))</f>
        <v>89</v>
      </c>
      <c r="O59" s="156">
        <f>IF(OR($B59-O$5&gt;76, $B59-O$5=75, $B59-O$5=1, $B59-O$5&lt;0),"",ROUND(($B59-O$5)*'국어 표준점수 테이블'!$H$10+O$5*'국어 표준점수 테이블'!$H$11+'국어 표준점수 테이블'!$H$13,0))</f>
        <v>89</v>
      </c>
      <c r="P59" s="156">
        <f>IF(OR($B59-P$5&gt;76, $B59-P$5=75, $B59-P$5=1, $B59-P$5&lt;0),"",ROUND(($B59-P$5)*'국어 표준점수 테이블'!$H$10+P$5*'국어 표준점수 테이블'!$H$11+'국어 표준점수 테이블'!$H$13,0))</f>
        <v>89</v>
      </c>
      <c r="Q59" s="156">
        <f>IF(OR($B59-Q$5&gt;76, $B59-Q$5=75, $B59-Q$5=1, $B59-Q$5&lt;0),"",ROUND(($B59-Q$5)*'국어 표준점수 테이블'!$H$10+Q$5*'국어 표준점수 테이블'!$H$11+'국어 표준점수 테이블'!$H$13,0))</f>
        <v>90</v>
      </c>
      <c r="R59" s="156">
        <f>IF(OR($B59-R$5&gt;76, $B59-R$5=75, $B59-R$5=1, $B59-R$5&lt;0),"",ROUND(($B59-R$5)*'국어 표준점수 테이블'!$H$10+R$5*'국어 표준점수 테이블'!$H$11+'국어 표준점수 테이블'!$H$13,0))</f>
        <v>90</v>
      </c>
      <c r="S59" s="156">
        <f>IF(OR($B59-S$5&gt;76, $B59-S$5=75, $B59-S$5=1, $B59-S$5&lt;0),"",ROUND(($B59-S$5)*'국어 표준점수 테이블'!$H$10+S$5*'국어 표준점수 테이블'!$H$11+'국어 표준점수 테이블'!$H$13,0))</f>
        <v>90</v>
      </c>
      <c r="T59" s="156">
        <f>IF(OR($B59-T$5&gt;76, $B59-T$5=75, $B59-T$5=1, $B59-T$5&lt;0),"",ROUND(($B59-T$5)*'국어 표준점수 테이블'!$H$10+T$5*'국어 표준점수 테이블'!$H$11+'국어 표준점수 테이블'!$H$13,0))</f>
        <v>90</v>
      </c>
      <c r="U59" s="156">
        <f>IF(OR($B59-U$5&gt;76, $B59-U$5=75, $B59-U$5=1, $B59-U$5&lt;0),"",ROUND(($B59-U$5)*'국어 표준점수 테이블'!$H$10+U$5*'국어 표준점수 테이블'!$H$11+'국어 표준점수 테이블'!$H$13,0))</f>
        <v>91</v>
      </c>
      <c r="V59" s="156">
        <f>IF(OR($B59-V$5&gt;76, $B59-V$5=75, $B59-V$5=1, $B59-V$5&lt;0),"",ROUND(($B59-V$5)*'국어 표준점수 테이블'!$H$10+V$5*'국어 표준점수 테이블'!$H$11+'국어 표준점수 테이블'!$H$13,0))</f>
        <v>91</v>
      </c>
      <c r="W59" s="156">
        <f>IF(OR($B59-W$5&gt;76, $B59-W$5=75, $B59-W$5=1, $B59-W$5&lt;0),"",ROUND(($B59-W$5)*'국어 표준점수 테이블'!$H$10+W$5*'국어 표준점수 테이블'!$H$11+'국어 표준점수 테이블'!$H$13,0))</f>
        <v>91</v>
      </c>
      <c r="X59" s="156">
        <f>IF(OR($B59-X$5&gt;76, $B59-X$5=75, $B59-X$5=1, $B59-X$5&lt;0),"",ROUND(($B59-X$5)*'국어 표준점수 테이블'!$H$10+X$5*'국어 표준점수 테이블'!$H$11+'국어 표준점수 테이블'!$H$13,0))</f>
        <v>91</v>
      </c>
      <c r="Y59" s="157">
        <f>IF(OR($B59-Y$5&gt;76, $B59-Y$5=75, $B59-Y$5=1, $B59-Y$5&lt;0),"",ROUND(($B59-Y$5)*'국어 표준점수 테이블'!$H$10+Y$5*'국어 표준점수 테이블'!$H$11+'국어 표준점수 테이블'!$H$13,0))</f>
        <v>92</v>
      </c>
      <c r="Z59" s="14"/>
      <c r="AA59" s="16"/>
    </row>
    <row r="60" spans="1:27">
      <c r="A60" s="16"/>
      <c r="B60" s="87">
        <v>46</v>
      </c>
      <c r="C60" s="156">
        <f>IF(OR($B60-C$5&gt;76, $B60-C$5=75, $B60-C$5=1, $B60-C$5&lt;0),"",ROUND(($B60-C$5)*'국어 표준점수 테이블'!$H$10+C$5*'국어 표준점수 테이블'!$H$11+'국어 표준점수 테이블'!$H$13,0))</f>
        <v>85</v>
      </c>
      <c r="D60" s="156">
        <f>IF(OR($B60-D$5&gt;76, $B60-D$5=75, $B60-D$5=1, $B60-D$5&lt;0),"",ROUND(($B60-D$5)*'국어 표준점수 테이블'!$H$10+D$5*'국어 표준점수 테이블'!$H$11+'국어 표준점수 테이블'!$H$13,0))</f>
        <v>85</v>
      </c>
      <c r="E60" s="156">
        <f>IF(OR($B60-E$5&gt;76, $B60-E$5=75, $B60-E$5=1, $B60-E$5&lt;0),"",ROUND(($B60-E$5)*'국어 표준점수 테이블'!$H$10+E$5*'국어 표준점수 테이블'!$H$11+'국어 표준점수 테이블'!$H$13,0))</f>
        <v>85</v>
      </c>
      <c r="F60" s="156">
        <f>IF(OR($B60-F$5&gt;76, $B60-F$5=75, $B60-F$5=1, $B60-F$5&lt;0),"",ROUND(($B60-F$5)*'국어 표준점수 테이블'!$H$10+F$5*'국어 표준점수 테이블'!$H$11+'국어 표준점수 테이블'!$H$13,0))</f>
        <v>86</v>
      </c>
      <c r="G60" s="156">
        <f>IF(OR($B60-G$5&gt;76, $B60-G$5=75, $B60-G$5=1, $B60-G$5&lt;0),"",ROUND(($B60-G$5)*'국어 표준점수 테이블'!$H$10+G$5*'국어 표준점수 테이블'!$H$11+'국어 표준점수 테이블'!$H$13,0))</f>
        <v>86</v>
      </c>
      <c r="H60" s="156">
        <f>IF(OR($B60-H$5&gt;76, $B60-H$5=75, $B60-H$5=1, $B60-H$5&lt;0),"",ROUND(($B60-H$5)*'국어 표준점수 테이블'!$H$10+H$5*'국어 표준점수 테이블'!$H$11+'국어 표준점수 테이블'!$H$13,0))</f>
        <v>86</v>
      </c>
      <c r="I60" s="156">
        <f>IF(OR($B60-I$5&gt;76, $B60-I$5=75, $B60-I$5=1, $B60-I$5&lt;0),"",ROUND(($B60-I$5)*'국어 표준점수 테이블'!$H$10+I$5*'국어 표준점수 테이블'!$H$11+'국어 표준점수 테이블'!$H$13,0))</f>
        <v>86</v>
      </c>
      <c r="J60" s="156">
        <f>IF(OR($B60-J$5&gt;76, $B60-J$5=75, $B60-J$5=1, $B60-J$5&lt;0),"",ROUND(($B60-J$5)*'국어 표준점수 테이블'!$H$10+J$5*'국어 표준점수 테이블'!$H$11+'국어 표준점수 테이블'!$H$13,0))</f>
        <v>87</v>
      </c>
      <c r="K60" s="156">
        <f>IF(OR($B60-K$5&gt;76, $B60-K$5=75, $B60-K$5=1, $B60-K$5&lt;0),"",ROUND(($B60-K$5)*'국어 표준점수 테이블'!$H$10+K$5*'국어 표준점수 테이블'!$H$11+'국어 표준점수 테이블'!$H$13,0))</f>
        <v>87</v>
      </c>
      <c r="L60" s="156">
        <f>IF(OR($B60-L$5&gt;76, $B60-L$5=75, $B60-L$5=1, $B60-L$5&lt;0),"",ROUND(($B60-L$5)*'국어 표준점수 테이블'!$H$10+L$5*'국어 표준점수 테이블'!$H$11+'국어 표준점수 테이블'!$H$13,0))</f>
        <v>87</v>
      </c>
      <c r="M60" s="156">
        <f>IF(OR($B60-M$5&gt;76, $B60-M$5=75, $B60-M$5=1, $B60-M$5&lt;0),"",ROUND(($B60-M$5)*'국어 표준점수 테이블'!$H$10+M$5*'국어 표준점수 테이블'!$H$11+'국어 표준점수 테이블'!$H$13,0))</f>
        <v>87</v>
      </c>
      <c r="N60" s="156">
        <f>IF(OR($B60-N$5&gt;76, $B60-N$5=75, $B60-N$5=1, $B60-N$5&lt;0),"",ROUND(($B60-N$5)*'국어 표준점수 테이블'!$H$10+N$5*'국어 표준점수 테이블'!$H$11+'국어 표준점수 테이블'!$H$13,0))</f>
        <v>88</v>
      </c>
      <c r="O60" s="156">
        <f>IF(OR($B60-O$5&gt;76, $B60-O$5=75, $B60-O$5=1, $B60-O$5&lt;0),"",ROUND(($B60-O$5)*'국어 표준점수 테이블'!$H$10+O$5*'국어 표준점수 테이블'!$H$11+'국어 표준점수 테이블'!$H$13,0))</f>
        <v>88</v>
      </c>
      <c r="P60" s="156">
        <f>IF(OR($B60-P$5&gt;76, $B60-P$5=75, $B60-P$5=1, $B60-P$5&lt;0),"",ROUND(($B60-P$5)*'국어 표준점수 테이블'!$H$10+P$5*'국어 표준점수 테이블'!$H$11+'국어 표준점수 테이블'!$H$13,0))</f>
        <v>88</v>
      </c>
      <c r="Q60" s="156">
        <f>IF(OR($B60-Q$5&gt;76, $B60-Q$5=75, $B60-Q$5=1, $B60-Q$5&lt;0),"",ROUND(($B60-Q$5)*'국어 표준점수 테이블'!$H$10+Q$5*'국어 표준점수 테이블'!$H$11+'국어 표준점수 테이블'!$H$13,0))</f>
        <v>88</v>
      </c>
      <c r="R60" s="156">
        <f>IF(OR($B60-R$5&gt;76, $B60-R$5=75, $B60-R$5=1, $B60-R$5&lt;0),"",ROUND(($B60-R$5)*'국어 표준점수 테이블'!$H$10+R$5*'국어 표준점수 테이블'!$H$11+'국어 표준점수 테이블'!$H$13,0))</f>
        <v>89</v>
      </c>
      <c r="S60" s="156">
        <f>IF(OR($B60-S$5&gt;76, $B60-S$5=75, $B60-S$5=1, $B60-S$5&lt;0),"",ROUND(($B60-S$5)*'국어 표준점수 테이블'!$H$10+S$5*'국어 표준점수 테이블'!$H$11+'국어 표준점수 테이블'!$H$13,0))</f>
        <v>89</v>
      </c>
      <c r="T60" s="156">
        <f>IF(OR($B60-T$5&gt;76, $B60-T$5=75, $B60-T$5=1, $B60-T$5&lt;0),"",ROUND(($B60-T$5)*'국어 표준점수 테이블'!$H$10+T$5*'국어 표준점수 테이블'!$H$11+'국어 표준점수 테이블'!$H$13,0))</f>
        <v>89</v>
      </c>
      <c r="U60" s="156">
        <f>IF(OR($B60-U$5&gt;76, $B60-U$5=75, $B60-U$5=1, $B60-U$5&lt;0),"",ROUND(($B60-U$5)*'국어 표준점수 테이블'!$H$10+U$5*'국어 표준점수 테이블'!$H$11+'국어 표준점수 테이블'!$H$13,0))</f>
        <v>89</v>
      </c>
      <c r="V60" s="156">
        <f>IF(OR($B60-V$5&gt;76, $B60-V$5=75, $B60-V$5=1, $B60-V$5&lt;0),"",ROUND(($B60-V$5)*'국어 표준점수 테이블'!$H$10+V$5*'국어 표준점수 테이블'!$H$11+'국어 표준점수 테이블'!$H$13,0))</f>
        <v>90</v>
      </c>
      <c r="W60" s="156">
        <f>IF(OR($B60-W$5&gt;76, $B60-W$5=75, $B60-W$5=1, $B60-W$5&lt;0),"",ROUND(($B60-W$5)*'국어 표준점수 테이블'!$H$10+W$5*'국어 표준점수 테이블'!$H$11+'국어 표준점수 테이블'!$H$13,0))</f>
        <v>90</v>
      </c>
      <c r="X60" s="156">
        <f>IF(OR($B60-X$5&gt;76, $B60-X$5=75, $B60-X$5=1, $B60-X$5&lt;0),"",ROUND(($B60-X$5)*'국어 표준점수 테이블'!$H$10+X$5*'국어 표준점수 테이블'!$H$11+'국어 표준점수 테이블'!$H$13,0))</f>
        <v>90</v>
      </c>
      <c r="Y60" s="157">
        <f>IF(OR($B60-Y$5&gt;76, $B60-Y$5=75, $B60-Y$5=1, $B60-Y$5&lt;0),"",ROUND(($B60-Y$5)*'국어 표준점수 테이블'!$H$10+Y$5*'국어 표준점수 테이블'!$H$11+'국어 표준점수 테이블'!$H$13,0))</f>
        <v>91</v>
      </c>
      <c r="Z60" s="14"/>
      <c r="AA60" s="16"/>
    </row>
    <row r="61" spans="1:27">
      <c r="A61" s="16"/>
      <c r="B61" s="87">
        <v>45</v>
      </c>
      <c r="C61" s="156">
        <f>IF(OR($B61-C$5&gt;76, $B61-C$5=75, $B61-C$5=1, $B61-C$5&lt;0),"",ROUND(($B61-C$5)*'국어 표준점수 테이블'!$H$10+C$5*'국어 표준점수 테이블'!$H$11+'국어 표준점수 테이블'!$H$13,0))</f>
        <v>84</v>
      </c>
      <c r="D61" s="156">
        <f>IF(OR($B61-D$5&gt;76, $B61-D$5=75, $B61-D$5=1, $B61-D$5&lt;0),"",ROUND(($B61-D$5)*'국어 표준점수 테이블'!$H$10+D$5*'국어 표준점수 테이블'!$H$11+'국어 표준점수 테이블'!$H$13,0))</f>
        <v>84</v>
      </c>
      <c r="E61" s="156">
        <f>IF(OR($B61-E$5&gt;76, $B61-E$5=75, $B61-E$5=1, $B61-E$5&lt;0),"",ROUND(($B61-E$5)*'국어 표준점수 테이블'!$H$10+E$5*'국어 표준점수 테이블'!$H$11+'국어 표준점수 테이블'!$H$13,0))</f>
        <v>84</v>
      </c>
      <c r="F61" s="156">
        <f>IF(OR($B61-F$5&gt;76, $B61-F$5=75, $B61-F$5=1, $B61-F$5&lt;0),"",ROUND(($B61-F$5)*'국어 표준점수 테이블'!$H$10+F$5*'국어 표준점수 테이블'!$H$11+'국어 표준점수 테이블'!$H$13,0))</f>
        <v>85</v>
      </c>
      <c r="G61" s="156">
        <f>IF(OR($B61-G$5&gt;76, $B61-G$5=75, $B61-G$5=1, $B61-G$5&lt;0),"",ROUND(($B61-G$5)*'국어 표준점수 테이블'!$H$10+G$5*'국어 표준점수 테이블'!$H$11+'국어 표준점수 테이블'!$H$13,0))</f>
        <v>85</v>
      </c>
      <c r="H61" s="156">
        <f>IF(OR($B61-H$5&gt;76, $B61-H$5=75, $B61-H$5=1, $B61-H$5&lt;0),"",ROUND(($B61-H$5)*'국어 표준점수 테이블'!$H$10+H$5*'국어 표준점수 테이블'!$H$11+'국어 표준점수 테이블'!$H$13,0))</f>
        <v>85</v>
      </c>
      <c r="I61" s="156">
        <f>IF(OR($B61-I$5&gt;76, $B61-I$5=75, $B61-I$5=1, $B61-I$5&lt;0),"",ROUND(($B61-I$5)*'국어 표준점수 테이블'!$H$10+I$5*'국어 표준점수 테이블'!$H$11+'국어 표준점수 테이블'!$H$13,0))</f>
        <v>85</v>
      </c>
      <c r="J61" s="156">
        <f>IF(OR($B61-J$5&gt;76, $B61-J$5=75, $B61-J$5=1, $B61-J$5&lt;0),"",ROUND(($B61-J$5)*'국어 표준점수 테이블'!$H$10+J$5*'국어 표준점수 테이블'!$H$11+'국어 표준점수 테이블'!$H$13,0))</f>
        <v>86</v>
      </c>
      <c r="K61" s="156">
        <f>IF(OR($B61-K$5&gt;76, $B61-K$5=75, $B61-K$5=1, $B61-K$5&lt;0),"",ROUND(($B61-K$5)*'국어 표준점수 테이블'!$H$10+K$5*'국어 표준점수 테이블'!$H$11+'국어 표준점수 테이블'!$H$13,0))</f>
        <v>86</v>
      </c>
      <c r="L61" s="156">
        <f>IF(OR($B61-L$5&gt;76, $B61-L$5=75, $B61-L$5=1, $B61-L$5&lt;0),"",ROUND(($B61-L$5)*'국어 표준점수 테이블'!$H$10+L$5*'국어 표준점수 테이블'!$H$11+'국어 표준점수 테이블'!$H$13,0))</f>
        <v>86</v>
      </c>
      <c r="M61" s="156">
        <f>IF(OR($B61-M$5&gt;76, $B61-M$5=75, $B61-M$5=1, $B61-M$5&lt;0),"",ROUND(($B61-M$5)*'국어 표준점수 테이블'!$H$10+M$5*'국어 표준점수 테이블'!$H$11+'국어 표준점수 테이블'!$H$13,0))</f>
        <v>86</v>
      </c>
      <c r="N61" s="156">
        <f>IF(OR($B61-N$5&gt;76, $B61-N$5=75, $B61-N$5=1, $B61-N$5&lt;0),"",ROUND(($B61-N$5)*'국어 표준점수 테이블'!$H$10+N$5*'국어 표준점수 테이블'!$H$11+'국어 표준점수 테이블'!$H$13,0))</f>
        <v>87</v>
      </c>
      <c r="O61" s="156">
        <f>IF(OR($B61-O$5&gt;76, $B61-O$5=75, $B61-O$5=1, $B61-O$5&lt;0),"",ROUND(($B61-O$5)*'국어 표준점수 테이블'!$H$10+O$5*'국어 표준점수 테이블'!$H$11+'국어 표준점수 테이블'!$H$13,0))</f>
        <v>87</v>
      </c>
      <c r="P61" s="156">
        <f>IF(OR($B61-P$5&gt;76, $B61-P$5=75, $B61-P$5=1, $B61-P$5&lt;0),"",ROUND(($B61-P$5)*'국어 표준점수 테이블'!$H$10+P$5*'국어 표준점수 테이블'!$H$11+'국어 표준점수 테이블'!$H$13,0))</f>
        <v>87</v>
      </c>
      <c r="Q61" s="156">
        <f>IF(OR($B61-Q$5&gt;76, $B61-Q$5=75, $B61-Q$5=1, $B61-Q$5&lt;0),"",ROUND(($B61-Q$5)*'국어 표준점수 테이블'!$H$10+Q$5*'국어 표준점수 테이블'!$H$11+'국어 표준점수 테이블'!$H$13,0))</f>
        <v>87</v>
      </c>
      <c r="R61" s="156">
        <f>IF(OR($B61-R$5&gt;76, $B61-R$5=75, $B61-R$5=1, $B61-R$5&lt;0),"",ROUND(($B61-R$5)*'국어 표준점수 테이블'!$H$10+R$5*'국어 표준점수 테이블'!$H$11+'국어 표준점수 테이블'!$H$13,0))</f>
        <v>87</v>
      </c>
      <c r="S61" s="156">
        <f>IF(OR($B61-S$5&gt;76, $B61-S$5=75, $B61-S$5=1, $B61-S$5&lt;0),"",ROUND(($B61-S$5)*'국어 표준점수 테이블'!$H$10+S$5*'국어 표준점수 테이블'!$H$11+'국어 표준점수 테이블'!$H$13,0))</f>
        <v>88</v>
      </c>
      <c r="T61" s="156">
        <f>IF(OR($B61-T$5&gt;76, $B61-T$5=75, $B61-T$5=1, $B61-T$5&lt;0),"",ROUND(($B61-T$5)*'국어 표준점수 테이블'!$H$10+T$5*'국어 표준점수 테이블'!$H$11+'국어 표준점수 테이블'!$H$13,0))</f>
        <v>88</v>
      </c>
      <c r="U61" s="156">
        <f>IF(OR($B61-U$5&gt;76, $B61-U$5=75, $B61-U$5=1, $B61-U$5&lt;0),"",ROUND(($B61-U$5)*'국어 표준점수 테이블'!$H$10+U$5*'국어 표준점수 테이블'!$H$11+'국어 표준점수 테이블'!$H$13,0))</f>
        <v>88</v>
      </c>
      <c r="V61" s="156">
        <f>IF(OR($B61-V$5&gt;76, $B61-V$5=75, $B61-V$5=1, $B61-V$5&lt;0),"",ROUND(($B61-V$5)*'국어 표준점수 테이블'!$H$10+V$5*'국어 표준점수 테이블'!$H$11+'국어 표준점수 테이블'!$H$13,0))</f>
        <v>88</v>
      </c>
      <c r="W61" s="156">
        <f>IF(OR($B61-W$5&gt;76, $B61-W$5=75, $B61-W$5=1, $B61-W$5&lt;0),"",ROUND(($B61-W$5)*'국어 표준점수 테이블'!$H$10+W$5*'국어 표준점수 테이블'!$H$11+'국어 표준점수 테이블'!$H$13,0))</f>
        <v>89</v>
      </c>
      <c r="X61" s="156">
        <f>IF(OR($B61-X$5&gt;76, $B61-X$5=75, $B61-X$5=1, $B61-X$5&lt;0),"",ROUND(($B61-X$5)*'국어 표준점수 테이블'!$H$10+X$5*'국어 표준점수 테이블'!$H$11+'국어 표준점수 테이블'!$H$13,0))</f>
        <v>89</v>
      </c>
      <c r="Y61" s="157">
        <f>IF(OR($B61-Y$5&gt;76, $B61-Y$5=75, $B61-Y$5=1, $B61-Y$5&lt;0),"",ROUND(($B61-Y$5)*'국어 표준점수 테이블'!$H$10+Y$5*'국어 표준점수 테이블'!$H$11+'국어 표준점수 테이블'!$H$13,0))</f>
        <v>89</v>
      </c>
      <c r="Z61" s="14"/>
      <c r="AA61" s="16"/>
    </row>
    <row r="62" spans="1:27">
      <c r="A62" s="16"/>
      <c r="B62" s="88">
        <v>44</v>
      </c>
      <c r="C62" s="158">
        <f>IF(OR($B62-C$5&gt;76, $B62-C$5=75, $B62-C$5=1, $B62-C$5&lt;0),"",ROUND(($B62-C$5)*'국어 표준점수 테이블'!$H$10+C$5*'국어 표준점수 테이블'!$H$11+'국어 표준점수 테이블'!$H$13,0))</f>
        <v>82</v>
      </c>
      <c r="D62" s="158">
        <f>IF(OR($B62-D$5&gt;76, $B62-D$5=75, $B62-D$5=1, $B62-D$5&lt;0),"",ROUND(($B62-D$5)*'국어 표준점수 테이블'!$H$10+D$5*'국어 표준점수 테이블'!$H$11+'국어 표준점수 테이블'!$H$13,0))</f>
        <v>83</v>
      </c>
      <c r="E62" s="158">
        <f>IF(OR($B62-E$5&gt;76, $B62-E$5=75, $B62-E$5=1, $B62-E$5&lt;0),"",ROUND(($B62-E$5)*'국어 표준점수 테이블'!$H$10+E$5*'국어 표준점수 테이블'!$H$11+'국어 표준점수 테이블'!$H$13,0))</f>
        <v>83</v>
      </c>
      <c r="F62" s="158">
        <f>IF(OR($B62-F$5&gt;76, $B62-F$5=75, $B62-F$5=1, $B62-F$5&lt;0),"",ROUND(($B62-F$5)*'국어 표준점수 테이블'!$H$10+F$5*'국어 표준점수 테이블'!$H$11+'국어 표준점수 테이블'!$H$13,0))</f>
        <v>83</v>
      </c>
      <c r="G62" s="158">
        <f>IF(OR($B62-G$5&gt;76, $B62-G$5=75, $B62-G$5=1, $B62-G$5&lt;0),"",ROUND(($B62-G$5)*'국어 표준점수 테이블'!$H$10+G$5*'국어 표준점수 테이블'!$H$11+'국어 표준점수 테이블'!$H$13,0))</f>
        <v>84</v>
      </c>
      <c r="H62" s="158">
        <f>IF(OR($B62-H$5&gt;76, $B62-H$5=75, $B62-H$5=1, $B62-H$5&lt;0),"",ROUND(($B62-H$5)*'국어 표준점수 테이블'!$H$10+H$5*'국어 표준점수 테이블'!$H$11+'국어 표준점수 테이블'!$H$13,0))</f>
        <v>84</v>
      </c>
      <c r="I62" s="158">
        <f>IF(OR($B62-I$5&gt;76, $B62-I$5=75, $B62-I$5=1, $B62-I$5&lt;0),"",ROUND(($B62-I$5)*'국어 표준점수 테이블'!$H$10+I$5*'국어 표준점수 테이블'!$H$11+'국어 표준점수 테이블'!$H$13,0))</f>
        <v>84</v>
      </c>
      <c r="J62" s="158">
        <f>IF(OR($B62-J$5&gt;76, $B62-J$5=75, $B62-J$5=1, $B62-J$5&lt;0),"",ROUND(($B62-J$5)*'국어 표준점수 테이블'!$H$10+J$5*'국어 표준점수 테이블'!$H$11+'국어 표준점수 테이블'!$H$13,0))</f>
        <v>84</v>
      </c>
      <c r="K62" s="158">
        <f>IF(OR($B62-K$5&gt;76, $B62-K$5=75, $B62-K$5=1, $B62-K$5&lt;0),"",ROUND(($B62-K$5)*'국어 표준점수 테이블'!$H$10+K$5*'국어 표준점수 테이블'!$H$11+'국어 표준점수 테이블'!$H$13,0))</f>
        <v>85</v>
      </c>
      <c r="L62" s="158">
        <f>IF(OR($B62-L$5&gt;76, $B62-L$5=75, $B62-L$5=1, $B62-L$5&lt;0),"",ROUND(($B62-L$5)*'국어 표준점수 테이블'!$H$10+L$5*'국어 표준점수 테이블'!$H$11+'국어 표준점수 테이블'!$H$13,0))</f>
        <v>85</v>
      </c>
      <c r="M62" s="158">
        <f>IF(OR($B62-M$5&gt;76, $B62-M$5=75, $B62-M$5=1, $B62-M$5&lt;0),"",ROUND(($B62-M$5)*'국어 표준점수 테이블'!$H$10+M$5*'국어 표준점수 테이블'!$H$11+'국어 표준점수 테이블'!$H$13,0))</f>
        <v>85</v>
      </c>
      <c r="N62" s="158">
        <f>IF(OR($B62-N$5&gt;76, $B62-N$5=75, $B62-N$5=1, $B62-N$5&lt;0),"",ROUND(($B62-N$5)*'국어 표준점수 테이블'!$H$10+N$5*'국어 표준점수 테이블'!$H$11+'국어 표준점수 테이블'!$H$13,0))</f>
        <v>85</v>
      </c>
      <c r="O62" s="158">
        <f>IF(OR($B62-O$5&gt;76, $B62-O$5=75, $B62-O$5=1, $B62-O$5&lt;0),"",ROUND(($B62-O$5)*'국어 표준점수 테이블'!$H$10+O$5*'국어 표준점수 테이블'!$H$11+'국어 표준점수 테이블'!$H$13,0))</f>
        <v>86</v>
      </c>
      <c r="P62" s="158">
        <f>IF(OR($B62-P$5&gt;76, $B62-P$5=75, $B62-P$5=1, $B62-P$5&lt;0),"",ROUND(($B62-P$5)*'국어 표준점수 테이블'!$H$10+P$5*'국어 표준점수 테이블'!$H$11+'국어 표준점수 테이블'!$H$13,0))</f>
        <v>86</v>
      </c>
      <c r="Q62" s="158">
        <f>IF(OR($B62-Q$5&gt;76, $B62-Q$5=75, $B62-Q$5=1, $B62-Q$5&lt;0),"",ROUND(($B62-Q$5)*'국어 표준점수 테이블'!$H$10+Q$5*'국어 표준점수 테이블'!$H$11+'국어 표준점수 테이블'!$H$13,0))</f>
        <v>86</v>
      </c>
      <c r="R62" s="158">
        <f>IF(OR($B62-R$5&gt;76, $B62-R$5=75, $B62-R$5=1, $B62-R$5&lt;0),"",ROUND(($B62-R$5)*'국어 표준점수 테이블'!$H$10+R$5*'국어 표준점수 테이블'!$H$11+'국어 표준점수 테이블'!$H$13,0))</f>
        <v>86</v>
      </c>
      <c r="S62" s="158">
        <f>IF(OR($B62-S$5&gt;76, $B62-S$5=75, $B62-S$5=1, $B62-S$5&lt;0),"",ROUND(($B62-S$5)*'국어 표준점수 테이블'!$H$10+S$5*'국어 표준점수 테이블'!$H$11+'국어 표준점수 테이블'!$H$13,0))</f>
        <v>87</v>
      </c>
      <c r="T62" s="158">
        <f>IF(OR($B62-T$5&gt;76, $B62-T$5=75, $B62-T$5=1, $B62-T$5&lt;0),"",ROUND(($B62-T$5)*'국어 표준점수 테이블'!$H$10+T$5*'국어 표준점수 테이블'!$H$11+'국어 표준점수 테이블'!$H$13,0))</f>
        <v>87</v>
      </c>
      <c r="U62" s="158">
        <f>IF(OR($B62-U$5&gt;76, $B62-U$5=75, $B62-U$5=1, $B62-U$5&lt;0),"",ROUND(($B62-U$5)*'국어 표준점수 테이블'!$H$10+U$5*'국어 표준점수 테이블'!$H$11+'국어 표준점수 테이블'!$H$13,0))</f>
        <v>87</v>
      </c>
      <c r="V62" s="158">
        <f>IF(OR($B62-V$5&gt;76, $B62-V$5=75, $B62-V$5=1, $B62-V$5&lt;0),"",ROUND(($B62-V$5)*'국어 표준점수 테이블'!$H$10+V$5*'국어 표준점수 테이블'!$H$11+'국어 표준점수 테이블'!$H$13,0))</f>
        <v>87</v>
      </c>
      <c r="W62" s="158">
        <f>IF(OR($B62-W$5&gt;76, $B62-W$5=75, $B62-W$5=1, $B62-W$5&lt;0),"",ROUND(($B62-W$5)*'국어 표준점수 테이블'!$H$10+W$5*'국어 표준점수 테이블'!$H$11+'국어 표준점수 테이블'!$H$13,0))</f>
        <v>88</v>
      </c>
      <c r="X62" s="158">
        <f>IF(OR($B62-X$5&gt;76, $B62-X$5=75, $B62-X$5=1, $B62-X$5&lt;0),"",ROUND(($B62-X$5)*'국어 표준점수 테이블'!$H$10+X$5*'국어 표준점수 테이블'!$H$11+'국어 표준점수 테이블'!$H$13,0))</f>
        <v>88</v>
      </c>
      <c r="Y62" s="159">
        <f>IF(OR($B62-Y$5&gt;76, $B62-Y$5=75, $B62-Y$5=1, $B62-Y$5&lt;0),"",ROUND(($B62-Y$5)*'국어 표준점수 테이블'!$H$10+Y$5*'국어 표준점수 테이블'!$H$11+'국어 표준점수 테이블'!$H$13,0))</f>
        <v>88</v>
      </c>
      <c r="Z62" s="14"/>
      <c r="AA62" s="16"/>
    </row>
    <row r="63" spans="1:27">
      <c r="A63" s="16"/>
      <c r="B63" s="88">
        <v>43</v>
      </c>
      <c r="C63" s="158">
        <f>IF(OR($B63-C$5&gt;76, $B63-C$5=75, $B63-C$5=1, $B63-C$5&lt;0),"",ROUND(($B63-C$5)*'국어 표준점수 테이블'!$H$10+C$5*'국어 표준점수 테이블'!$H$11+'국어 표준점수 테이블'!$H$13,0))</f>
        <v>81</v>
      </c>
      <c r="D63" s="158">
        <f>IF(OR($B63-D$5&gt;76, $B63-D$5=75, $B63-D$5=1, $B63-D$5&lt;0),"",ROUND(($B63-D$5)*'국어 표준점수 테이블'!$H$10+D$5*'국어 표준점수 테이블'!$H$11+'국어 표준점수 테이블'!$H$13,0))</f>
        <v>82</v>
      </c>
      <c r="E63" s="158">
        <f>IF(OR($B63-E$5&gt;76, $B63-E$5=75, $B63-E$5=1, $B63-E$5&lt;0),"",ROUND(($B63-E$5)*'국어 표준점수 테이블'!$H$10+E$5*'국어 표준점수 테이블'!$H$11+'국어 표준점수 테이블'!$H$13,0))</f>
        <v>82</v>
      </c>
      <c r="F63" s="158">
        <f>IF(OR($B63-F$5&gt;76, $B63-F$5=75, $B63-F$5=1, $B63-F$5&lt;0),"",ROUND(($B63-F$5)*'국어 표준점수 테이블'!$H$10+F$5*'국어 표준점수 테이블'!$H$11+'국어 표준점수 테이블'!$H$13,0))</f>
        <v>82</v>
      </c>
      <c r="G63" s="158">
        <f>IF(OR($B63-G$5&gt;76, $B63-G$5=75, $B63-G$5=1, $B63-G$5&lt;0),"",ROUND(($B63-G$5)*'국어 표준점수 테이블'!$H$10+G$5*'국어 표준점수 테이블'!$H$11+'국어 표준점수 테이블'!$H$13,0))</f>
        <v>82</v>
      </c>
      <c r="H63" s="158">
        <f>IF(OR($B63-H$5&gt;76, $B63-H$5=75, $B63-H$5=1, $B63-H$5&lt;0),"",ROUND(($B63-H$5)*'국어 표준점수 테이블'!$H$10+H$5*'국어 표준점수 테이블'!$H$11+'국어 표준점수 테이블'!$H$13,0))</f>
        <v>83</v>
      </c>
      <c r="I63" s="158">
        <f>IF(OR($B63-I$5&gt;76, $B63-I$5=75, $B63-I$5=1, $B63-I$5&lt;0),"",ROUND(($B63-I$5)*'국어 표준점수 테이블'!$H$10+I$5*'국어 표준점수 테이블'!$H$11+'국어 표준점수 테이블'!$H$13,0))</f>
        <v>83</v>
      </c>
      <c r="J63" s="158">
        <f>IF(OR($B63-J$5&gt;76, $B63-J$5=75, $B63-J$5=1, $B63-J$5&lt;0),"",ROUND(($B63-J$5)*'국어 표준점수 테이블'!$H$10+J$5*'국어 표준점수 테이블'!$H$11+'국어 표준점수 테이블'!$H$13,0))</f>
        <v>83</v>
      </c>
      <c r="K63" s="158">
        <f>IF(OR($B63-K$5&gt;76, $B63-K$5=75, $B63-K$5=1, $B63-K$5&lt;0),"",ROUND(($B63-K$5)*'국어 표준점수 테이블'!$H$10+K$5*'국어 표준점수 테이블'!$H$11+'국어 표준점수 테이블'!$H$13,0))</f>
        <v>83</v>
      </c>
      <c r="L63" s="158">
        <f>IF(OR($B63-L$5&gt;76, $B63-L$5=75, $B63-L$5=1, $B63-L$5&lt;0),"",ROUND(($B63-L$5)*'국어 표준점수 테이블'!$H$10+L$5*'국어 표준점수 테이블'!$H$11+'국어 표준점수 테이블'!$H$13,0))</f>
        <v>84</v>
      </c>
      <c r="M63" s="158">
        <f>IF(OR($B63-M$5&gt;76, $B63-M$5=75, $B63-M$5=1, $B63-M$5&lt;0),"",ROUND(($B63-M$5)*'국어 표준점수 테이블'!$H$10+M$5*'국어 표준점수 테이블'!$H$11+'국어 표준점수 테이블'!$H$13,0))</f>
        <v>84</v>
      </c>
      <c r="N63" s="158">
        <f>IF(OR($B63-N$5&gt;76, $B63-N$5=75, $B63-N$5=1, $B63-N$5&lt;0),"",ROUND(($B63-N$5)*'국어 표준점수 테이블'!$H$10+N$5*'국어 표준점수 테이블'!$H$11+'국어 표준점수 테이블'!$H$13,0))</f>
        <v>84</v>
      </c>
      <c r="O63" s="158">
        <f>IF(OR($B63-O$5&gt;76, $B63-O$5=75, $B63-O$5=1, $B63-O$5&lt;0),"",ROUND(($B63-O$5)*'국어 표준점수 테이블'!$H$10+O$5*'국어 표준점수 테이블'!$H$11+'국어 표준점수 테이블'!$H$13,0))</f>
        <v>84</v>
      </c>
      <c r="P63" s="158">
        <f>IF(OR($B63-P$5&gt;76, $B63-P$5=75, $B63-P$5=1, $B63-P$5&lt;0),"",ROUND(($B63-P$5)*'국어 표준점수 테이블'!$H$10+P$5*'국어 표준점수 테이블'!$H$11+'국어 표준점수 테이블'!$H$13,0))</f>
        <v>85</v>
      </c>
      <c r="Q63" s="158">
        <f>IF(OR($B63-Q$5&gt;76, $B63-Q$5=75, $B63-Q$5=1, $B63-Q$5&lt;0),"",ROUND(($B63-Q$5)*'국어 표준점수 테이블'!$H$10+Q$5*'국어 표준점수 테이블'!$H$11+'국어 표준점수 테이블'!$H$13,0))</f>
        <v>85</v>
      </c>
      <c r="R63" s="158">
        <f>IF(OR($B63-R$5&gt;76, $B63-R$5=75, $B63-R$5=1, $B63-R$5&lt;0),"",ROUND(($B63-R$5)*'국어 표준점수 테이블'!$H$10+R$5*'국어 표준점수 테이블'!$H$11+'국어 표준점수 테이블'!$H$13,0))</f>
        <v>85</v>
      </c>
      <c r="S63" s="158">
        <f>IF(OR($B63-S$5&gt;76, $B63-S$5=75, $B63-S$5=1, $B63-S$5&lt;0),"",ROUND(($B63-S$5)*'국어 표준점수 테이블'!$H$10+S$5*'국어 표준점수 테이블'!$H$11+'국어 표준점수 테이블'!$H$13,0))</f>
        <v>85</v>
      </c>
      <c r="T63" s="158">
        <f>IF(OR($B63-T$5&gt;76, $B63-T$5=75, $B63-T$5=1, $B63-T$5&lt;0),"",ROUND(($B63-T$5)*'국어 표준점수 테이블'!$H$10+T$5*'국어 표준점수 테이블'!$H$11+'국어 표준점수 테이블'!$H$13,0))</f>
        <v>86</v>
      </c>
      <c r="U63" s="158">
        <f>IF(OR($B63-U$5&gt;76, $B63-U$5=75, $B63-U$5=1, $B63-U$5&lt;0),"",ROUND(($B63-U$5)*'국어 표준점수 테이블'!$H$10+U$5*'국어 표준점수 테이블'!$H$11+'국어 표준점수 테이블'!$H$13,0))</f>
        <v>86</v>
      </c>
      <c r="V63" s="158">
        <f>IF(OR($B63-V$5&gt;76, $B63-V$5=75, $B63-V$5=1, $B63-V$5&lt;0),"",ROUND(($B63-V$5)*'국어 표준점수 테이블'!$H$10+V$5*'국어 표준점수 테이블'!$H$11+'국어 표준점수 테이블'!$H$13,0))</f>
        <v>86</v>
      </c>
      <c r="W63" s="158">
        <f>IF(OR($B63-W$5&gt;76, $B63-W$5=75, $B63-W$5=1, $B63-W$5&lt;0),"",ROUND(($B63-W$5)*'국어 표준점수 테이블'!$H$10+W$5*'국어 표준점수 테이블'!$H$11+'국어 표준점수 테이블'!$H$13,0))</f>
        <v>86</v>
      </c>
      <c r="X63" s="158">
        <f>IF(OR($B63-X$5&gt;76, $B63-X$5=75, $B63-X$5=1, $B63-X$5&lt;0),"",ROUND(($B63-X$5)*'국어 표준점수 테이블'!$H$10+X$5*'국어 표준점수 테이블'!$H$11+'국어 표준점수 테이블'!$H$13,0))</f>
        <v>87</v>
      </c>
      <c r="Y63" s="159">
        <f>IF(OR($B63-Y$5&gt;76, $B63-Y$5=75, $B63-Y$5=1, $B63-Y$5&lt;0),"",ROUND(($B63-Y$5)*'국어 표준점수 테이블'!$H$10+Y$5*'국어 표준점수 테이블'!$H$11+'국어 표준점수 테이블'!$H$13,0))</f>
        <v>87</v>
      </c>
      <c r="Z63" s="14"/>
      <c r="AA63" s="16"/>
    </row>
    <row r="64" spans="1:27">
      <c r="A64" s="16"/>
      <c r="B64" s="88">
        <v>42</v>
      </c>
      <c r="C64" s="158">
        <f>IF(OR($B64-C$5&gt;76, $B64-C$5=75, $B64-C$5=1, $B64-C$5&lt;0),"",ROUND(($B64-C$5)*'국어 표준점수 테이블'!$H$10+C$5*'국어 표준점수 테이블'!$H$11+'국어 표준점수 테이블'!$H$13,0))</f>
        <v>80</v>
      </c>
      <c r="D64" s="158">
        <f>IF(OR($B64-D$5&gt;76, $B64-D$5=75, $B64-D$5=1, $B64-D$5&lt;0),"",ROUND(($B64-D$5)*'국어 표준점수 테이블'!$H$10+D$5*'국어 표준점수 테이블'!$H$11+'국어 표준점수 테이블'!$H$13,0))</f>
        <v>81</v>
      </c>
      <c r="E64" s="158">
        <f>IF(OR($B64-E$5&gt;76, $B64-E$5=75, $B64-E$5=1, $B64-E$5&lt;0),"",ROUND(($B64-E$5)*'국어 표준점수 테이블'!$H$10+E$5*'국어 표준점수 테이블'!$H$11+'국어 표준점수 테이블'!$H$13,0))</f>
        <v>81</v>
      </c>
      <c r="F64" s="158">
        <f>IF(OR($B64-F$5&gt;76, $B64-F$5=75, $B64-F$5=1, $B64-F$5&lt;0),"",ROUND(($B64-F$5)*'국어 표준점수 테이블'!$H$10+F$5*'국어 표준점수 테이블'!$H$11+'국어 표준점수 테이블'!$H$13,0))</f>
        <v>81</v>
      </c>
      <c r="G64" s="158">
        <f>IF(OR($B64-G$5&gt;76, $B64-G$5=75, $B64-G$5=1, $B64-G$5&lt;0),"",ROUND(($B64-G$5)*'국어 표준점수 테이블'!$H$10+G$5*'국어 표준점수 테이블'!$H$11+'국어 표준점수 테이블'!$H$13,0))</f>
        <v>81</v>
      </c>
      <c r="H64" s="158">
        <f>IF(OR($B64-H$5&gt;76, $B64-H$5=75, $B64-H$5=1, $B64-H$5&lt;0),"",ROUND(($B64-H$5)*'국어 표준점수 테이블'!$H$10+H$5*'국어 표준점수 테이블'!$H$11+'국어 표준점수 테이블'!$H$13,0))</f>
        <v>82</v>
      </c>
      <c r="I64" s="158">
        <f>IF(OR($B64-I$5&gt;76, $B64-I$5=75, $B64-I$5=1, $B64-I$5&lt;0),"",ROUND(($B64-I$5)*'국어 표준점수 테이블'!$H$10+I$5*'국어 표준점수 테이블'!$H$11+'국어 표준점수 테이블'!$H$13,0))</f>
        <v>82</v>
      </c>
      <c r="J64" s="158">
        <f>IF(OR($B64-J$5&gt;76, $B64-J$5=75, $B64-J$5=1, $B64-J$5&lt;0),"",ROUND(($B64-J$5)*'국어 표준점수 테이블'!$H$10+J$5*'국어 표준점수 테이블'!$H$11+'국어 표준점수 테이블'!$H$13,0))</f>
        <v>82</v>
      </c>
      <c r="K64" s="158">
        <f>IF(OR($B64-K$5&gt;76, $B64-K$5=75, $B64-K$5=1, $B64-K$5&lt;0),"",ROUND(($B64-K$5)*'국어 표준점수 테이블'!$H$10+K$5*'국어 표준점수 테이블'!$H$11+'국어 표준점수 테이블'!$H$13,0))</f>
        <v>82</v>
      </c>
      <c r="L64" s="158">
        <f>IF(OR($B64-L$5&gt;76, $B64-L$5=75, $B64-L$5=1, $B64-L$5&lt;0),"",ROUND(($B64-L$5)*'국어 표준점수 테이블'!$H$10+L$5*'국어 표준점수 테이블'!$H$11+'국어 표준점수 테이블'!$H$13,0))</f>
        <v>83</v>
      </c>
      <c r="M64" s="158">
        <f>IF(OR($B64-M$5&gt;76, $B64-M$5=75, $B64-M$5=1, $B64-M$5&lt;0),"",ROUND(($B64-M$5)*'국어 표준점수 테이블'!$H$10+M$5*'국어 표준점수 테이블'!$H$11+'국어 표준점수 테이블'!$H$13,0))</f>
        <v>83</v>
      </c>
      <c r="N64" s="158">
        <f>IF(OR($B64-N$5&gt;76, $B64-N$5=75, $B64-N$5=1, $B64-N$5&lt;0),"",ROUND(($B64-N$5)*'국어 표준점수 테이블'!$H$10+N$5*'국어 표준점수 테이블'!$H$11+'국어 표준점수 테이블'!$H$13,0))</f>
        <v>83</v>
      </c>
      <c r="O64" s="158">
        <f>IF(OR($B64-O$5&gt;76, $B64-O$5=75, $B64-O$5=1, $B64-O$5&lt;0),"",ROUND(($B64-O$5)*'국어 표준점수 테이블'!$H$10+O$5*'국어 표준점수 테이블'!$H$11+'국어 표준점수 테이블'!$H$13,0))</f>
        <v>83</v>
      </c>
      <c r="P64" s="158">
        <f>IF(OR($B64-P$5&gt;76, $B64-P$5=75, $B64-P$5=1, $B64-P$5&lt;0),"",ROUND(($B64-P$5)*'국어 표준점수 테이블'!$H$10+P$5*'국어 표준점수 테이블'!$H$11+'국어 표준점수 테이블'!$H$13,0))</f>
        <v>84</v>
      </c>
      <c r="Q64" s="158">
        <f>IF(OR($B64-Q$5&gt;76, $B64-Q$5=75, $B64-Q$5=1, $B64-Q$5&lt;0),"",ROUND(($B64-Q$5)*'국어 표준점수 테이블'!$H$10+Q$5*'국어 표준점수 테이블'!$H$11+'국어 표준점수 테이블'!$H$13,0))</f>
        <v>84</v>
      </c>
      <c r="R64" s="158">
        <f>IF(OR($B64-R$5&gt;76, $B64-R$5=75, $B64-R$5=1, $B64-R$5&lt;0),"",ROUND(($B64-R$5)*'국어 표준점수 테이블'!$H$10+R$5*'국어 표준점수 테이블'!$H$11+'국어 표준점수 테이블'!$H$13,0))</f>
        <v>84</v>
      </c>
      <c r="S64" s="158">
        <f>IF(OR($B64-S$5&gt;76, $B64-S$5=75, $B64-S$5=1, $B64-S$5&lt;0),"",ROUND(($B64-S$5)*'국어 표준점수 테이블'!$H$10+S$5*'국어 표준점수 테이블'!$H$11+'국어 표준점수 테이블'!$H$13,0))</f>
        <v>84</v>
      </c>
      <c r="T64" s="158">
        <f>IF(OR($B64-T$5&gt;76, $B64-T$5=75, $B64-T$5=1, $B64-T$5&lt;0),"",ROUND(($B64-T$5)*'국어 표준점수 테이블'!$H$10+T$5*'국어 표준점수 테이블'!$H$11+'국어 표준점수 테이블'!$H$13,0))</f>
        <v>84</v>
      </c>
      <c r="U64" s="158">
        <f>IF(OR($B64-U$5&gt;76, $B64-U$5=75, $B64-U$5=1, $B64-U$5&lt;0),"",ROUND(($B64-U$5)*'국어 표준점수 테이블'!$H$10+U$5*'국어 표준점수 테이블'!$H$11+'국어 표준점수 테이블'!$H$13,0))</f>
        <v>85</v>
      </c>
      <c r="V64" s="158">
        <f>IF(OR($B64-V$5&gt;76, $B64-V$5=75, $B64-V$5=1, $B64-V$5&lt;0),"",ROUND(($B64-V$5)*'국어 표준점수 테이블'!$H$10+V$5*'국어 표준점수 테이블'!$H$11+'국어 표준점수 테이블'!$H$13,0))</f>
        <v>85</v>
      </c>
      <c r="W64" s="158">
        <f>IF(OR($B64-W$5&gt;76, $B64-W$5=75, $B64-W$5=1, $B64-W$5&lt;0),"",ROUND(($B64-W$5)*'국어 표준점수 테이블'!$H$10+W$5*'국어 표준점수 테이블'!$H$11+'국어 표준점수 테이블'!$H$13,0))</f>
        <v>85</v>
      </c>
      <c r="X64" s="158">
        <f>IF(OR($B64-X$5&gt;76, $B64-X$5=75, $B64-X$5=1, $B64-X$5&lt;0),"",ROUND(($B64-X$5)*'국어 표준점수 테이블'!$H$10+X$5*'국어 표준점수 테이블'!$H$11+'국어 표준점수 테이블'!$H$13,0))</f>
        <v>85</v>
      </c>
      <c r="Y64" s="159">
        <f>IF(OR($B64-Y$5&gt;76, $B64-Y$5=75, $B64-Y$5=1, $B64-Y$5&lt;0),"",ROUND(($B64-Y$5)*'국어 표준점수 테이블'!$H$10+Y$5*'국어 표준점수 테이블'!$H$11+'국어 표준점수 테이블'!$H$13,0))</f>
        <v>86</v>
      </c>
      <c r="Z64" s="14"/>
      <c r="AA64" s="16"/>
    </row>
    <row r="65" spans="1:27">
      <c r="A65" s="16"/>
      <c r="B65" s="88">
        <v>41</v>
      </c>
      <c r="C65" s="158">
        <f>IF(OR($B65-C$5&gt;76, $B65-C$5=75, $B65-C$5=1, $B65-C$5&lt;0),"",ROUND(($B65-C$5)*'국어 표준점수 테이블'!$H$10+C$5*'국어 표준점수 테이블'!$H$11+'국어 표준점수 테이블'!$H$13,0))</f>
        <v>79</v>
      </c>
      <c r="D65" s="158">
        <f>IF(OR($B65-D$5&gt;76, $B65-D$5=75, $B65-D$5=1, $B65-D$5&lt;0),"",ROUND(($B65-D$5)*'국어 표준점수 테이블'!$H$10+D$5*'국어 표준점수 테이블'!$H$11+'국어 표준점수 테이블'!$H$13,0))</f>
        <v>79</v>
      </c>
      <c r="E65" s="158">
        <f>IF(OR($B65-E$5&gt;76, $B65-E$5=75, $B65-E$5=1, $B65-E$5&lt;0),"",ROUND(($B65-E$5)*'국어 표준점수 테이블'!$H$10+E$5*'국어 표준점수 테이블'!$H$11+'국어 표준점수 테이블'!$H$13,0))</f>
        <v>80</v>
      </c>
      <c r="F65" s="158">
        <f>IF(OR($B65-F$5&gt;76, $B65-F$5=75, $B65-F$5=1, $B65-F$5&lt;0),"",ROUND(($B65-F$5)*'국어 표준점수 테이블'!$H$10+F$5*'국어 표준점수 테이블'!$H$11+'국어 표준점수 테이블'!$H$13,0))</f>
        <v>80</v>
      </c>
      <c r="G65" s="158">
        <f>IF(OR($B65-G$5&gt;76, $B65-G$5=75, $B65-G$5=1, $B65-G$5&lt;0),"",ROUND(($B65-G$5)*'국어 표준점수 테이블'!$H$10+G$5*'국어 표준점수 테이블'!$H$11+'국어 표준점수 테이블'!$H$13,0))</f>
        <v>80</v>
      </c>
      <c r="H65" s="158">
        <f>IF(OR($B65-H$5&gt;76, $B65-H$5=75, $B65-H$5=1, $B65-H$5&lt;0),"",ROUND(($B65-H$5)*'국어 표준점수 테이블'!$H$10+H$5*'국어 표준점수 테이블'!$H$11+'국어 표준점수 테이블'!$H$13,0))</f>
        <v>80</v>
      </c>
      <c r="I65" s="158">
        <f>IF(OR($B65-I$5&gt;76, $B65-I$5=75, $B65-I$5=1, $B65-I$5&lt;0),"",ROUND(($B65-I$5)*'국어 표준점수 테이블'!$H$10+I$5*'국어 표준점수 테이블'!$H$11+'국어 표준점수 테이블'!$H$13,0))</f>
        <v>81</v>
      </c>
      <c r="J65" s="158">
        <f>IF(OR($B65-J$5&gt;76, $B65-J$5=75, $B65-J$5=1, $B65-J$5&lt;0),"",ROUND(($B65-J$5)*'국어 표준점수 테이블'!$H$10+J$5*'국어 표준점수 테이블'!$H$11+'국어 표준점수 테이블'!$H$13,0))</f>
        <v>81</v>
      </c>
      <c r="K65" s="158">
        <f>IF(OR($B65-K$5&gt;76, $B65-K$5=75, $B65-K$5=1, $B65-K$5&lt;0),"",ROUND(($B65-K$5)*'국어 표준점수 테이블'!$H$10+K$5*'국어 표준점수 테이블'!$H$11+'국어 표준점수 테이블'!$H$13,0))</f>
        <v>81</v>
      </c>
      <c r="L65" s="158">
        <f>IF(OR($B65-L$5&gt;76, $B65-L$5=75, $B65-L$5=1, $B65-L$5&lt;0),"",ROUND(($B65-L$5)*'국어 표준점수 테이블'!$H$10+L$5*'국어 표준점수 테이블'!$H$11+'국어 표준점수 테이블'!$H$13,0))</f>
        <v>81</v>
      </c>
      <c r="M65" s="158">
        <f>IF(OR($B65-M$5&gt;76, $B65-M$5=75, $B65-M$5=1, $B65-M$5&lt;0),"",ROUND(($B65-M$5)*'국어 표준점수 테이블'!$H$10+M$5*'국어 표준점수 테이블'!$H$11+'국어 표준점수 테이블'!$H$13,0))</f>
        <v>82</v>
      </c>
      <c r="N65" s="158">
        <f>IF(OR($B65-N$5&gt;76, $B65-N$5=75, $B65-N$5=1, $B65-N$5&lt;0),"",ROUND(($B65-N$5)*'국어 표준점수 테이블'!$H$10+N$5*'국어 표준점수 테이블'!$H$11+'국어 표준점수 테이블'!$H$13,0))</f>
        <v>82</v>
      </c>
      <c r="O65" s="158">
        <f>IF(OR($B65-O$5&gt;76, $B65-O$5=75, $B65-O$5=1, $B65-O$5&lt;0),"",ROUND(($B65-O$5)*'국어 표준점수 테이블'!$H$10+O$5*'국어 표준점수 테이블'!$H$11+'국어 표준점수 테이블'!$H$13,0))</f>
        <v>82</v>
      </c>
      <c r="P65" s="158">
        <f>IF(OR($B65-P$5&gt;76, $B65-P$5=75, $B65-P$5=1, $B65-P$5&lt;0),"",ROUND(($B65-P$5)*'국어 표준점수 테이블'!$H$10+P$5*'국어 표준점수 테이블'!$H$11+'국어 표준점수 테이블'!$H$13,0))</f>
        <v>82</v>
      </c>
      <c r="Q65" s="158">
        <f>IF(OR($B65-Q$5&gt;76, $B65-Q$5=75, $B65-Q$5=1, $B65-Q$5&lt;0),"",ROUND(($B65-Q$5)*'국어 표준점수 테이블'!$H$10+Q$5*'국어 표준점수 테이블'!$H$11+'국어 표준점수 테이블'!$H$13,0))</f>
        <v>83</v>
      </c>
      <c r="R65" s="158">
        <f>IF(OR($B65-R$5&gt;76, $B65-R$5=75, $B65-R$5=1, $B65-R$5&lt;0),"",ROUND(($B65-R$5)*'국어 표준점수 테이블'!$H$10+R$5*'국어 표준점수 테이블'!$H$11+'국어 표준점수 테이블'!$H$13,0))</f>
        <v>83</v>
      </c>
      <c r="S65" s="158">
        <f>IF(OR($B65-S$5&gt;76, $B65-S$5=75, $B65-S$5=1, $B65-S$5&lt;0),"",ROUND(($B65-S$5)*'국어 표준점수 테이블'!$H$10+S$5*'국어 표준점수 테이블'!$H$11+'국어 표준점수 테이블'!$H$13,0))</f>
        <v>83</v>
      </c>
      <c r="T65" s="158">
        <f>IF(OR($B65-T$5&gt;76, $B65-T$5=75, $B65-T$5=1, $B65-T$5&lt;0),"",ROUND(($B65-T$5)*'국어 표준점수 테이블'!$H$10+T$5*'국어 표준점수 테이블'!$H$11+'국어 표준점수 테이블'!$H$13,0))</f>
        <v>83</v>
      </c>
      <c r="U65" s="158">
        <f>IF(OR($B65-U$5&gt;76, $B65-U$5=75, $B65-U$5=1, $B65-U$5&lt;0),"",ROUND(($B65-U$5)*'국어 표준점수 테이블'!$H$10+U$5*'국어 표준점수 테이블'!$H$11+'국어 표준점수 테이블'!$H$13,0))</f>
        <v>84</v>
      </c>
      <c r="V65" s="158">
        <f>IF(OR($B65-V$5&gt;76, $B65-V$5=75, $B65-V$5=1, $B65-V$5&lt;0),"",ROUND(($B65-V$5)*'국어 표준점수 테이블'!$H$10+V$5*'국어 표준점수 테이블'!$H$11+'국어 표준점수 테이블'!$H$13,0))</f>
        <v>84</v>
      </c>
      <c r="W65" s="158">
        <f>IF(OR($B65-W$5&gt;76, $B65-W$5=75, $B65-W$5=1, $B65-W$5&lt;0),"",ROUND(($B65-W$5)*'국어 표준점수 테이블'!$H$10+W$5*'국어 표준점수 테이블'!$H$11+'국어 표준점수 테이블'!$H$13,0))</f>
        <v>84</v>
      </c>
      <c r="X65" s="158">
        <f>IF(OR($B65-X$5&gt;76, $B65-X$5=75, $B65-X$5=1, $B65-X$5&lt;0),"",ROUND(($B65-X$5)*'국어 표준점수 테이블'!$H$10+X$5*'국어 표준점수 테이블'!$H$11+'국어 표준점수 테이블'!$H$13,0))</f>
        <v>84</v>
      </c>
      <c r="Y65" s="159">
        <f>IF(OR($B65-Y$5&gt;76, $B65-Y$5=75, $B65-Y$5=1, $B65-Y$5&lt;0),"",ROUND(($B65-Y$5)*'국어 표준점수 테이블'!$H$10+Y$5*'국어 표준점수 테이블'!$H$11+'국어 표준점수 테이블'!$H$13,0))</f>
        <v>85</v>
      </c>
      <c r="Z65" s="14"/>
      <c r="AA65" s="16"/>
    </row>
    <row r="66" spans="1:27">
      <c r="A66" s="16"/>
      <c r="B66" s="84">
        <v>40</v>
      </c>
      <c r="C66" s="150">
        <f>IF(OR($B66-C$5&gt;76, $B66-C$5=75, $B66-C$5=1, $B66-C$5&lt;0),"",ROUND(($B66-C$5)*'국어 표준점수 테이블'!$H$10+C$5*'국어 표준점수 테이블'!$H$11+'국어 표준점수 테이블'!$H$13,0))</f>
        <v>78</v>
      </c>
      <c r="D66" s="150">
        <f>IF(OR($B66-D$5&gt;76, $B66-D$5=75, $B66-D$5=1, $B66-D$5&lt;0),"",ROUND(($B66-D$5)*'국어 표준점수 테이블'!$H$10+D$5*'국어 표준점수 테이블'!$H$11+'국어 표준점수 테이블'!$H$13,0))</f>
        <v>78</v>
      </c>
      <c r="E66" s="150">
        <f>IF(OR($B66-E$5&gt;76, $B66-E$5=75, $B66-E$5=1, $B66-E$5&lt;0),"",ROUND(($B66-E$5)*'국어 표준점수 테이블'!$H$10+E$5*'국어 표준점수 테이블'!$H$11+'국어 표준점수 테이블'!$H$13,0))</f>
        <v>79</v>
      </c>
      <c r="F66" s="150">
        <f>IF(OR($B66-F$5&gt;76, $B66-F$5=75, $B66-F$5=1, $B66-F$5&lt;0),"",ROUND(($B66-F$5)*'국어 표준점수 테이블'!$H$10+F$5*'국어 표준점수 테이블'!$H$11+'국어 표준점수 테이블'!$H$13,0))</f>
        <v>79</v>
      </c>
      <c r="G66" s="150">
        <f>IF(OR($B66-G$5&gt;76, $B66-G$5=75, $B66-G$5=1, $B66-G$5&lt;0),"",ROUND(($B66-G$5)*'국어 표준점수 테이블'!$H$10+G$5*'국어 표준점수 테이블'!$H$11+'국어 표준점수 테이블'!$H$13,0))</f>
        <v>79</v>
      </c>
      <c r="H66" s="150">
        <f>IF(OR($B66-H$5&gt;76, $B66-H$5=75, $B66-H$5=1, $B66-H$5&lt;0),"",ROUND(($B66-H$5)*'국어 표준점수 테이블'!$H$10+H$5*'국어 표준점수 테이블'!$H$11+'국어 표준점수 테이블'!$H$13,0))</f>
        <v>79</v>
      </c>
      <c r="I66" s="150">
        <f>IF(OR($B66-I$5&gt;76, $B66-I$5=75, $B66-I$5=1, $B66-I$5&lt;0),"",ROUND(($B66-I$5)*'국어 표준점수 테이블'!$H$10+I$5*'국어 표준점수 테이블'!$H$11+'국어 표준점수 테이블'!$H$13,0))</f>
        <v>80</v>
      </c>
      <c r="J66" s="150">
        <f>IF(OR($B66-J$5&gt;76, $B66-J$5=75, $B66-J$5=1, $B66-J$5&lt;0),"",ROUND(($B66-J$5)*'국어 표준점수 테이블'!$H$10+J$5*'국어 표준점수 테이블'!$H$11+'국어 표준점수 테이블'!$H$13,0))</f>
        <v>80</v>
      </c>
      <c r="K66" s="150">
        <f>IF(OR($B66-K$5&gt;76, $B66-K$5=75, $B66-K$5=1, $B66-K$5&lt;0),"",ROUND(($B66-K$5)*'국어 표준점수 테이블'!$H$10+K$5*'국어 표준점수 테이블'!$H$11+'국어 표준점수 테이블'!$H$13,0))</f>
        <v>80</v>
      </c>
      <c r="L66" s="150">
        <f>IF(OR($B66-L$5&gt;76, $B66-L$5=75, $B66-L$5=1, $B66-L$5&lt;0),"",ROUND(($B66-L$5)*'국어 표준점수 테이블'!$H$10+L$5*'국어 표준점수 테이블'!$H$11+'국어 표준점수 테이블'!$H$13,0))</f>
        <v>80</v>
      </c>
      <c r="M66" s="150">
        <f>IF(OR($B66-M$5&gt;76, $B66-M$5=75, $B66-M$5=1, $B66-M$5&lt;0),"",ROUND(($B66-M$5)*'국어 표준점수 테이블'!$H$10+M$5*'국어 표준점수 테이블'!$H$11+'국어 표준점수 테이블'!$H$13,0))</f>
        <v>80</v>
      </c>
      <c r="N66" s="150">
        <f>IF(OR($B66-N$5&gt;76, $B66-N$5=75, $B66-N$5=1, $B66-N$5&lt;0),"",ROUND(($B66-N$5)*'국어 표준점수 테이블'!$H$10+N$5*'국어 표준점수 테이블'!$H$11+'국어 표준점수 테이블'!$H$13,0))</f>
        <v>81</v>
      </c>
      <c r="O66" s="150">
        <f>IF(OR($B66-O$5&gt;76, $B66-O$5=75, $B66-O$5=1, $B66-O$5&lt;0),"",ROUND(($B66-O$5)*'국어 표준점수 테이블'!$H$10+O$5*'국어 표준점수 테이블'!$H$11+'국어 표준점수 테이블'!$H$13,0))</f>
        <v>81</v>
      </c>
      <c r="P66" s="150">
        <f>IF(OR($B66-P$5&gt;76, $B66-P$5=75, $B66-P$5=1, $B66-P$5&lt;0),"",ROUND(($B66-P$5)*'국어 표준점수 테이블'!$H$10+P$5*'국어 표준점수 테이블'!$H$11+'국어 표준점수 테이블'!$H$13,0))</f>
        <v>81</v>
      </c>
      <c r="Q66" s="150">
        <f>IF(OR($B66-Q$5&gt;76, $B66-Q$5=75, $B66-Q$5=1, $B66-Q$5&lt;0),"",ROUND(($B66-Q$5)*'국어 표준점수 테이블'!$H$10+Q$5*'국어 표준점수 테이블'!$H$11+'국어 표준점수 테이블'!$H$13,0))</f>
        <v>81</v>
      </c>
      <c r="R66" s="150">
        <f>IF(OR($B66-R$5&gt;76, $B66-R$5=75, $B66-R$5=1, $B66-R$5&lt;0),"",ROUND(($B66-R$5)*'국어 표준점수 테이블'!$H$10+R$5*'국어 표준점수 테이블'!$H$11+'국어 표준점수 테이블'!$H$13,0))</f>
        <v>82</v>
      </c>
      <c r="S66" s="150">
        <f>IF(OR($B66-S$5&gt;76, $B66-S$5=75, $B66-S$5=1, $B66-S$5&lt;0),"",ROUND(($B66-S$5)*'국어 표준점수 테이블'!$H$10+S$5*'국어 표준점수 테이블'!$H$11+'국어 표준점수 테이블'!$H$13,0))</f>
        <v>82</v>
      </c>
      <c r="T66" s="150">
        <f>IF(OR($B66-T$5&gt;76, $B66-T$5=75, $B66-T$5=1, $B66-T$5&lt;0),"",ROUND(($B66-T$5)*'국어 표준점수 테이블'!$H$10+T$5*'국어 표준점수 테이블'!$H$11+'국어 표준점수 테이블'!$H$13,0))</f>
        <v>82</v>
      </c>
      <c r="U66" s="150">
        <f>IF(OR($B66-U$5&gt;76, $B66-U$5=75, $B66-U$5=1, $B66-U$5&lt;0),"",ROUND(($B66-U$5)*'국어 표준점수 테이블'!$H$10+U$5*'국어 표준점수 테이블'!$H$11+'국어 표준점수 테이블'!$H$13,0))</f>
        <v>82</v>
      </c>
      <c r="V66" s="150">
        <f>IF(OR($B66-V$5&gt;76, $B66-V$5=75, $B66-V$5=1, $B66-V$5&lt;0),"",ROUND(($B66-V$5)*'국어 표준점수 테이블'!$H$10+V$5*'국어 표준점수 테이블'!$H$11+'국어 표준점수 테이블'!$H$13,0))</f>
        <v>83</v>
      </c>
      <c r="W66" s="150">
        <f>IF(OR($B66-W$5&gt;76, $B66-W$5=75, $B66-W$5=1, $B66-W$5&lt;0),"",ROUND(($B66-W$5)*'국어 표준점수 테이블'!$H$10+W$5*'국어 표준점수 테이블'!$H$11+'국어 표준점수 테이블'!$H$13,0))</f>
        <v>83</v>
      </c>
      <c r="X66" s="150">
        <f>IF(OR($B66-X$5&gt;76, $B66-X$5=75, $B66-X$5=1, $B66-X$5&lt;0),"",ROUND(($B66-X$5)*'국어 표준점수 테이블'!$H$10+X$5*'국어 표준점수 테이블'!$H$11+'국어 표준점수 테이블'!$H$13,0))</f>
        <v>83</v>
      </c>
      <c r="Y66" s="151">
        <f>IF(OR($B66-Y$5&gt;76, $B66-Y$5=75, $B66-Y$5=1, $B66-Y$5&lt;0),"",ROUND(($B66-Y$5)*'국어 표준점수 테이블'!$H$10+Y$5*'국어 표준점수 테이블'!$H$11+'국어 표준점수 테이블'!$H$13,0))</f>
        <v>84</v>
      </c>
      <c r="Z66" s="14"/>
      <c r="AA66" s="16"/>
    </row>
    <row r="67" spans="1:27">
      <c r="A67" s="16"/>
      <c r="B67" s="84">
        <v>39</v>
      </c>
      <c r="C67" s="150">
        <f>IF(OR($B67-C$5&gt;76, $B67-C$5=75, $B67-C$5=1, $B67-C$5&lt;0),"",ROUND(($B67-C$5)*'국어 표준점수 테이블'!$H$10+C$5*'국어 표준점수 테이블'!$H$11+'국어 표준점수 테이블'!$H$13,0))</f>
        <v>77</v>
      </c>
      <c r="D67" s="150">
        <f>IF(OR($B67-D$5&gt;76, $B67-D$5=75, $B67-D$5=1, $B67-D$5&lt;0),"",ROUND(($B67-D$5)*'국어 표준점수 테이블'!$H$10+D$5*'국어 표준점수 테이블'!$H$11+'국어 표준점수 테이블'!$H$13,0))</f>
        <v>77</v>
      </c>
      <c r="E67" s="150">
        <f>IF(OR($B67-E$5&gt;76, $B67-E$5=75, $B67-E$5=1, $B67-E$5&lt;0),"",ROUND(($B67-E$5)*'국어 표준점수 테이블'!$H$10+E$5*'국어 표준점수 테이블'!$H$11+'국어 표준점수 테이블'!$H$13,0))</f>
        <v>77</v>
      </c>
      <c r="F67" s="150">
        <f>IF(OR($B67-F$5&gt;76, $B67-F$5=75, $B67-F$5=1, $B67-F$5&lt;0),"",ROUND(($B67-F$5)*'국어 표준점수 테이블'!$H$10+F$5*'국어 표준점수 테이블'!$H$11+'국어 표준점수 테이블'!$H$13,0))</f>
        <v>78</v>
      </c>
      <c r="G67" s="150">
        <f>IF(OR($B67-G$5&gt;76, $B67-G$5=75, $B67-G$5=1, $B67-G$5&lt;0),"",ROUND(($B67-G$5)*'국어 표준점수 테이블'!$H$10+G$5*'국어 표준점수 테이블'!$H$11+'국어 표준점수 테이블'!$H$13,0))</f>
        <v>78</v>
      </c>
      <c r="H67" s="150">
        <f>IF(OR($B67-H$5&gt;76, $B67-H$5=75, $B67-H$5=1, $B67-H$5&lt;0),"",ROUND(($B67-H$5)*'국어 표준점수 테이블'!$H$10+H$5*'국어 표준점수 테이블'!$H$11+'국어 표준점수 테이블'!$H$13,0))</f>
        <v>78</v>
      </c>
      <c r="I67" s="150">
        <f>IF(OR($B67-I$5&gt;76, $B67-I$5=75, $B67-I$5=1, $B67-I$5&lt;0),"",ROUND(($B67-I$5)*'국어 표준점수 테이블'!$H$10+I$5*'국어 표준점수 테이블'!$H$11+'국어 표준점수 테이블'!$H$13,0))</f>
        <v>78</v>
      </c>
      <c r="J67" s="150">
        <f>IF(OR($B67-J$5&gt;76, $B67-J$5=75, $B67-J$5=1, $B67-J$5&lt;0),"",ROUND(($B67-J$5)*'국어 표준점수 테이블'!$H$10+J$5*'국어 표준점수 테이블'!$H$11+'국어 표준점수 테이블'!$H$13,0))</f>
        <v>79</v>
      </c>
      <c r="K67" s="150">
        <f>IF(OR($B67-K$5&gt;76, $B67-K$5=75, $B67-K$5=1, $B67-K$5&lt;0),"",ROUND(($B67-K$5)*'국어 표준점수 테이블'!$H$10+K$5*'국어 표준점수 테이블'!$H$11+'국어 표준점수 테이블'!$H$13,0))</f>
        <v>79</v>
      </c>
      <c r="L67" s="150">
        <f>IF(OR($B67-L$5&gt;76, $B67-L$5=75, $B67-L$5=1, $B67-L$5&lt;0),"",ROUND(($B67-L$5)*'국어 표준점수 테이블'!$H$10+L$5*'국어 표준점수 테이블'!$H$11+'국어 표준점수 테이블'!$H$13,0))</f>
        <v>79</v>
      </c>
      <c r="M67" s="150">
        <f>IF(OR($B67-M$5&gt;76, $B67-M$5=75, $B67-M$5=1, $B67-M$5&lt;0),"",ROUND(($B67-M$5)*'국어 표준점수 테이블'!$H$10+M$5*'국어 표준점수 테이블'!$H$11+'국어 표준점수 테이블'!$H$13,0))</f>
        <v>79</v>
      </c>
      <c r="N67" s="150">
        <f>IF(OR($B67-N$5&gt;76, $B67-N$5=75, $B67-N$5=1, $B67-N$5&lt;0),"",ROUND(($B67-N$5)*'국어 표준점수 테이블'!$H$10+N$5*'국어 표준점수 테이블'!$H$11+'국어 표준점수 테이블'!$H$13,0))</f>
        <v>80</v>
      </c>
      <c r="O67" s="150">
        <f>IF(OR($B67-O$5&gt;76, $B67-O$5=75, $B67-O$5=1, $B67-O$5&lt;0),"",ROUND(($B67-O$5)*'국어 표준점수 테이블'!$H$10+O$5*'국어 표준점수 테이블'!$H$11+'국어 표준점수 테이블'!$H$13,0))</f>
        <v>80</v>
      </c>
      <c r="P67" s="150">
        <f>IF(OR($B67-P$5&gt;76, $B67-P$5=75, $B67-P$5=1, $B67-P$5&lt;0),"",ROUND(($B67-P$5)*'국어 표준점수 테이블'!$H$10+P$5*'국어 표준점수 테이블'!$H$11+'국어 표준점수 테이블'!$H$13,0))</f>
        <v>80</v>
      </c>
      <c r="Q67" s="150">
        <f>IF(OR($B67-Q$5&gt;76, $B67-Q$5=75, $B67-Q$5=1, $B67-Q$5&lt;0),"",ROUND(($B67-Q$5)*'국어 표준점수 테이블'!$H$10+Q$5*'국어 표준점수 테이블'!$H$11+'국어 표준점수 테이블'!$H$13,0))</f>
        <v>80</v>
      </c>
      <c r="R67" s="150">
        <f>IF(OR($B67-R$5&gt;76, $B67-R$5=75, $B67-R$5=1, $B67-R$5&lt;0),"",ROUND(($B67-R$5)*'국어 표준점수 테이블'!$H$10+R$5*'국어 표준점수 테이블'!$H$11+'국어 표준점수 테이블'!$H$13,0))</f>
        <v>81</v>
      </c>
      <c r="S67" s="150">
        <f>IF(OR($B67-S$5&gt;76, $B67-S$5=75, $B67-S$5=1, $B67-S$5&lt;0),"",ROUND(($B67-S$5)*'국어 표준점수 테이블'!$H$10+S$5*'국어 표준점수 테이블'!$H$11+'국어 표준점수 테이블'!$H$13,0))</f>
        <v>81</v>
      </c>
      <c r="T67" s="150">
        <f>IF(OR($B67-T$5&gt;76, $B67-T$5=75, $B67-T$5=1, $B67-T$5&lt;0),"",ROUND(($B67-T$5)*'국어 표준점수 테이블'!$H$10+T$5*'국어 표준점수 테이블'!$H$11+'국어 표준점수 테이블'!$H$13,0))</f>
        <v>81</v>
      </c>
      <c r="U67" s="150">
        <f>IF(OR($B67-U$5&gt;76, $B67-U$5=75, $B67-U$5=1, $B67-U$5&lt;0),"",ROUND(($B67-U$5)*'국어 표준점수 테이블'!$H$10+U$5*'국어 표준점수 테이블'!$H$11+'국어 표준점수 테이블'!$H$13,0))</f>
        <v>81</v>
      </c>
      <c r="V67" s="150">
        <f>IF(OR($B67-V$5&gt;76, $B67-V$5=75, $B67-V$5=1, $B67-V$5&lt;0),"",ROUND(($B67-V$5)*'국어 표준점수 테이블'!$H$10+V$5*'국어 표준점수 테이블'!$H$11+'국어 표준점수 테이블'!$H$13,0))</f>
        <v>82</v>
      </c>
      <c r="W67" s="150">
        <f>IF(OR($B67-W$5&gt;76, $B67-W$5=75, $B67-W$5=1, $B67-W$5&lt;0),"",ROUND(($B67-W$5)*'국어 표준점수 테이블'!$H$10+W$5*'국어 표준점수 테이블'!$H$11+'국어 표준점수 테이블'!$H$13,0))</f>
        <v>82</v>
      </c>
      <c r="X67" s="150">
        <f>IF(OR($B67-X$5&gt;76, $B67-X$5=75, $B67-X$5=1, $B67-X$5&lt;0),"",ROUND(($B67-X$5)*'국어 표준점수 테이블'!$H$10+X$5*'국어 표준점수 테이블'!$H$11+'국어 표준점수 테이블'!$H$13,0))</f>
        <v>82</v>
      </c>
      <c r="Y67" s="151">
        <f>IF(OR($B67-Y$5&gt;76, $B67-Y$5=75, $B67-Y$5=1, $B67-Y$5&lt;0),"",ROUND(($B67-Y$5)*'국어 표준점수 테이블'!$H$10+Y$5*'국어 표준점수 테이블'!$H$11+'국어 표준점수 테이블'!$H$13,0))</f>
        <v>82</v>
      </c>
      <c r="Z67" s="14"/>
      <c r="AA67" s="16"/>
    </row>
    <row r="68" spans="1:27">
      <c r="A68" s="16"/>
      <c r="B68" s="84">
        <v>38</v>
      </c>
      <c r="C68" s="150">
        <f>IF(OR($B68-C$5&gt;76, $B68-C$5=75, $B68-C$5=1, $B68-C$5&lt;0),"",ROUND(($B68-C$5)*'국어 표준점수 테이블'!$H$10+C$5*'국어 표준점수 테이블'!$H$11+'국어 표준점수 테이블'!$H$13,0))</f>
        <v>75</v>
      </c>
      <c r="D68" s="150">
        <f>IF(OR($B68-D$5&gt;76, $B68-D$5=75, $B68-D$5=1, $B68-D$5&lt;0),"",ROUND(($B68-D$5)*'국어 표준점수 테이블'!$H$10+D$5*'국어 표준점수 테이블'!$H$11+'국어 표준점수 테이블'!$H$13,0))</f>
        <v>76</v>
      </c>
      <c r="E68" s="150">
        <f>IF(OR($B68-E$5&gt;76, $B68-E$5=75, $B68-E$5=1, $B68-E$5&lt;0),"",ROUND(($B68-E$5)*'국어 표준점수 테이블'!$H$10+E$5*'국어 표준점수 테이블'!$H$11+'국어 표준점수 테이블'!$H$13,0))</f>
        <v>76</v>
      </c>
      <c r="F68" s="150">
        <f>IF(OR($B68-F$5&gt;76, $B68-F$5=75, $B68-F$5=1, $B68-F$5&lt;0),"",ROUND(($B68-F$5)*'국어 표준점수 테이블'!$H$10+F$5*'국어 표준점수 테이블'!$H$11+'국어 표준점수 테이블'!$H$13,0))</f>
        <v>76</v>
      </c>
      <c r="G68" s="150">
        <f>IF(OR($B68-G$5&gt;76, $B68-G$5=75, $B68-G$5=1, $B68-G$5&lt;0),"",ROUND(($B68-G$5)*'국어 표준점수 테이블'!$H$10+G$5*'국어 표준점수 테이블'!$H$11+'국어 표준점수 테이블'!$H$13,0))</f>
        <v>77</v>
      </c>
      <c r="H68" s="150">
        <f>IF(OR($B68-H$5&gt;76, $B68-H$5=75, $B68-H$5=1, $B68-H$5&lt;0),"",ROUND(($B68-H$5)*'국어 표준점수 테이블'!$H$10+H$5*'국어 표준점수 테이블'!$H$11+'국어 표준점수 테이블'!$H$13,0))</f>
        <v>77</v>
      </c>
      <c r="I68" s="150">
        <f>IF(OR($B68-I$5&gt;76, $B68-I$5=75, $B68-I$5=1, $B68-I$5&lt;0),"",ROUND(($B68-I$5)*'국어 표준점수 테이블'!$H$10+I$5*'국어 표준점수 테이블'!$H$11+'국어 표준점수 테이블'!$H$13,0))</f>
        <v>77</v>
      </c>
      <c r="J68" s="150">
        <f>IF(OR($B68-J$5&gt;76, $B68-J$5=75, $B68-J$5=1, $B68-J$5&lt;0),"",ROUND(($B68-J$5)*'국어 표준점수 테이블'!$H$10+J$5*'국어 표준점수 테이블'!$H$11+'국어 표준점수 테이블'!$H$13,0))</f>
        <v>77</v>
      </c>
      <c r="K68" s="150">
        <f>IF(OR($B68-K$5&gt;76, $B68-K$5=75, $B68-K$5=1, $B68-K$5&lt;0),"",ROUND(($B68-K$5)*'국어 표준점수 테이블'!$H$10+K$5*'국어 표준점수 테이블'!$H$11+'국어 표준점수 테이블'!$H$13,0))</f>
        <v>78</v>
      </c>
      <c r="L68" s="150">
        <f>IF(OR($B68-L$5&gt;76, $B68-L$5=75, $B68-L$5=1, $B68-L$5&lt;0),"",ROUND(($B68-L$5)*'국어 표준점수 테이블'!$H$10+L$5*'국어 표준점수 테이블'!$H$11+'국어 표준점수 테이블'!$H$13,0))</f>
        <v>78</v>
      </c>
      <c r="M68" s="150">
        <f>IF(OR($B68-M$5&gt;76, $B68-M$5=75, $B68-M$5=1, $B68-M$5&lt;0),"",ROUND(($B68-M$5)*'국어 표준점수 테이블'!$H$10+M$5*'국어 표준점수 테이블'!$H$11+'국어 표준점수 테이블'!$H$13,0))</f>
        <v>78</v>
      </c>
      <c r="N68" s="150">
        <f>IF(OR($B68-N$5&gt;76, $B68-N$5=75, $B68-N$5=1, $B68-N$5&lt;0),"",ROUND(($B68-N$5)*'국어 표준점수 테이블'!$H$10+N$5*'국어 표준점수 테이블'!$H$11+'국어 표준점수 테이블'!$H$13,0))</f>
        <v>78</v>
      </c>
      <c r="O68" s="150">
        <f>IF(OR($B68-O$5&gt;76, $B68-O$5=75, $B68-O$5=1, $B68-O$5&lt;0),"",ROUND(($B68-O$5)*'국어 표준점수 테이블'!$H$10+O$5*'국어 표준점수 테이블'!$H$11+'국어 표준점수 테이블'!$H$13,0))</f>
        <v>79</v>
      </c>
      <c r="P68" s="150">
        <f>IF(OR($B68-P$5&gt;76, $B68-P$5=75, $B68-P$5=1, $B68-P$5&lt;0),"",ROUND(($B68-P$5)*'국어 표준점수 테이블'!$H$10+P$5*'국어 표준점수 테이블'!$H$11+'국어 표준점수 테이블'!$H$13,0))</f>
        <v>79</v>
      </c>
      <c r="Q68" s="150">
        <f>IF(OR($B68-Q$5&gt;76, $B68-Q$5=75, $B68-Q$5=1, $B68-Q$5&lt;0),"",ROUND(($B68-Q$5)*'국어 표준점수 테이블'!$H$10+Q$5*'국어 표준점수 테이블'!$H$11+'국어 표준점수 테이블'!$H$13,0))</f>
        <v>79</v>
      </c>
      <c r="R68" s="150">
        <f>IF(OR($B68-R$5&gt;76, $B68-R$5=75, $B68-R$5=1, $B68-R$5&lt;0),"",ROUND(($B68-R$5)*'국어 표준점수 테이블'!$H$10+R$5*'국어 표준점수 테이블'!$H$11+'국어 표준점수 테이블'!$H$13,0))</f>
        <v>79</v>
      </c>
      <c r="S68" s="150">
        <f>IF(OR($B68-S$5&gt;76, $B68-S$5=75, $B68-S$5=1, $B68-S$5&lt;0),"",ROUND(($B68-S$5)*'국어 표준점수 테이블'!$H$10+S$5*'국어 표준점수 테이블'!$H$11+'국어 표준점수 테이블'!$H$13,0))</f>
        <v>80</v>
      </c>
      <c r="T68" s="150">
        <f>IF(OR($B68-T$5&gt;76, $B68-T$5=75, $B68-T$5=1, $B68-T$5&lt;0),"",ROUND(($B68-T$5)*'국어 표준점수 테이블'!$H$10+T$5*'국어 표준점수 테이블'!$H$11+'국어 표준점수 테이블'!$H$13,0))</f>
        <v>80</v>
      </c>
      <c r="U68" s="150">
        <f>IF(OR($B68-U$5&gt;76, $B68-U$5=75, $B68-U$5=1, $B68-U$5&lt;0),"",ROUND(($B68-U$5)*'국어 표준점수 테이블'!$H$10+U$5*'국어 표준점수 테이블'!$H$11+'국어 표준점수 테이블'!$H$13,0))</f>
        <v>80</v>
      </c>
      <c r="V68" s="150">
        <f>IF(OR($B68-V$5&gt;76, $B68-V$5=75, $B68-V$5=1, $B68-V$5&lt;0),"",ROUND(($B68-V$5)*'국어 표준점수 테이블'!$H$10+V$5*'국어 표준점수 테이블'!$H$11+'국어 표준점수 테이블'!$H$13,0))</f>
        <v>80</v>
      </c>
      <c r="W68" s="150">
        <f>IF(OR($B68-W$5&gt;76, $B68-W$5=75, $B68-W$5=1, $B68-W$5&lt;0),"",ROUND(($B68-W$5)*'국어 표준점수 테이블'!$H$10+W$5*'국어 표준점수 테이블'!$H$11+'국어 표준점수 테이블'!$H$13,0))</f>
        <v>81</v>
      </c>
      <c r="X68" s="150">
        <f>IF(OR($B68-X$5&gt;76, $B68-X$5=75, $B68-X$5=1, $B68-X$5&lt;0),"",ROUND(($B68-X$5)*'국어 표준점수 테이블'!$H$10+X$5*'국어 표준점수 테이블'!$H$11+'국어 표준점수 테이블'!$H$13,0))</f>
        <v>81</v>
      </c>
      <c r="Y68" s="151">
        <f>IF(OR($B68-Y$5&gt;76, $B68-Y$5=75, $B68-Y$5=1, $B68-Y$5&lt;0),"",ROUND(($B68-Y$5)*'국어 표준점수 테이블'!$H$10+Y$5*'국어 표준점수 테이블'!$H$11+'국어 표준점수 테이블'!$H$13,0))</f>
        <v>81</v>
      </c>
      <c r="Z68" s="14"/>
      <c r="AA68" s="16"/>
    </row>
    <row r="69" spans="1:27">
      <c r="A69" s="16"/>
      <c r="B69" s="84">
        <v>37</v>
      </c>
      <c r="C69" s="150">
        <f>IF(OR($B69-C$5&gt;76, $B69-C$5=75, $B69-C$5=1, $B69-C$5&lt;0),"",ROUND(($B69-C$5)*'국어 표준점수 테이블'!$H$10+C$5*'국어 표준점수 테이블'!$H$11+'국어 표준점수 테이블'!$H$13,0))</f>
        <v>74</v>
      </c>
      <c r="D69" s="150">
        <f>IF(OR($B69-D$5&gt;76, $B69-D$5=75, $B69-D$5=1, $B69-D$5&lt;0),"",ROUND(($B69-D$5)*'국어 표준점수 테이블'!$H$10+D$5*'국어 표준점수 테이블'!$H$11+'국어 표준점수 테이블'!$H$13,0))</f>
        <v>75</v>
      </c>
      <c r="E69" s="150">
        <f>IF(OR($B69-E$5&gt;76, $B69-E$5=75, $B69-E$5=1, $B69-E$5&lt;0),"",ROUND(($B69-E$5)*'국어 표준점수 테이블'!$H$10+E$5*'국어 표준점수 테이블'!$H$11+'국어 표준점수 테이블'!$H$13,0))</f>
        <v>75</v>
      </c>
      <c r="F69" s="150">
        <f>IF(OR($B69-F$5&gt;76, $B69-F$5=75, $B69-F$5=1, $B69-F$5&lt;0),"",ROUND(($B69-F$5)*'국어 표준점수 테이블'!$H$10+F$5*'국어 표준점수 테이블'!$H$11+'국어 표준점수 테이블'!$H$13,0))</f>
        <v>75</v>
      </c>
      <c r="G69" s="150">
        <f>IF(OR($B69-G$5&gt;76, $B69-G$5=75, $B69-G$5=1, $B69-G$5&lt;0),"",ROUND(($B69-G$5)*'국어 표준점수 테이블'!$H$10+G$5*'국어 표준점수 테이블'!$H$11+'국어 표준점수 테이블'!$H$13,0))</f>
        <v>76</v>
      </c>
      <c r="H69" s="150">
        <f>IF(OR($B69-H$5&gt;76, $B69-H$5=75, $B69-H$5=1, $B69-H$5&lt;0),"",ROUND(($B69-H$5)*'국어 표준점수 테이블'!$H$10+H$5*'국어 표준점수 테이블'!$H$11+'국어 표준점수 테이블'!$H$13,0))</f>
        <v>76</v>
      </c>
      <c r="I69" s="150">
        <f>IF(OR($B69-I$5&gt;76, $B69-I$5=75, $B69-I$5=1, $B69-I$5&lt;0),"",ROUND(($B69-I$5)*'국어 표준점수 테이블'!$H$10+I$5*'국어 표준점수 테이블'!$H$11+'국어 표준점수 테이블'!$H$13,0))</f>
        <v>76</v>
      </c>
      <c r="J69" s="150">
        <f>IF(OR($B69-J$5&gt;76, $B69-J$5=75, $B69-J$5=1, $B69-J$5&lt;0),"",ROUND(($B69-J$5)*'국어 표준점수 테이블'!$H$10+J$5*'국어 표준점수 테이블'!$H$11+'국어 표준점수 테이블'!$H$13,0))</f>
        <v>76</v>
      </c>
      <c r="K69" s="150">
        <f>IF(OR($B69-K$5&gt;76, $B69-K$5=75, $B69-K$5=1, $B69-K$5&lt;0),"",ROUND(($B69-K$5)*'국어 표준점수 테이블'!$H$10+K$5*'국어 표준점수 테이블'!$H$11+'국어 표준점수 테이블'!$H$13,0))</f>
        <v>77</v>
      </c>
      <c r="L69" s="150">
        <f>IF(OR($B69-L$5&gt;76, $B69-L$5=75, $B69-L$5=1, $B69-L$5&lt;0),"",ROUND(($B69-L$5)*'국어 표준점수 테이블'!$H$10+L$5*'국어 표준점수 테이블'!$H$11+'국어 표준점수 테이블'!$H$13,0))</f>
        <v>77</v>
      </c>
      <c r="M69" s="150">
        <f>IF(OR($B69-M$5&gt;76, $B69-M$5=75, $B69-M$5=1, $B69-M$5&lt;0),"",ROUND(($B69-M$5)*'국어 표준점수 테이블'!$H$10+M$5*'국어 표준점수 테이블'!$H$11+'국어 표준점수 테이블'!$H$13,0))</f>
        <v>77</v>
      </c>
      <c r="N69" s="150">
        <f>IF(OR($B69-N$5&gt;76, $B69-N$5=75, $B69-N$5=1, $B69-N$5&lt;0),"",ROUND(($B69-N$5)*'국어 표준점수 테이블'!$H$10+N$5*'국어 표준점수 테이블'!$H$11+'국어 표준점수 테이블'!$H$13,0))</f>
        <v>77</v>
      </c>
      <c r="O69" s="150">
        <f>IF(OR($B69-O$5&gt;76, $B69-O$5=75, $B69-O$5=1, $B69-O$5&lt;0),"",ROUND(($B69-O$5)*'국어 표준점수 테이블'!$H$10+O$5*'국어 표준점수 테이블'!$H$11+'국어 표준점수 테이블'!$H$13,0))</f>
        <v>77</v>
      </c>
      <c r="P69" s="150">
        <f>IF(OR($B69-P$5&gt;76, $B69-P$5=75, $B69-P$5=1, $B69-P$5&lt;0),"",ROUND(($B69-P$5)*'국어 표준점수 테이블'!$H$10+P$5*'국어 표준점수 테이블'!$H$11+'국어 표준점수 테이블'!$H$13,0))</f>
        <v>78</v>
      </c>
      <c r="Q69" s="150">
        <f>IF(OR($B69-Q$5&gt;76, $B69-Q$5=75, $B69-Q$5=1, $B69-Q$5&lt;0),"",ROUND(($B69-Q$5)*'국어 표준점수 테이블'!$H$10+Q$5*'국어 표준점수 테이블'!$H$11+'국어 표준점수 테이블'!$H$13,0))</f>
        <v>78</v>
      </c>
      <c r="R69" s="150">
        <f>IF(OR($B69-R$5&gt;76, $B69-R$5=75, $B69-R$5=1, $B69-R$5&lt;0),"",ROUND(($B69-R$5)*'국어 표준점수 테이블'!$H$10+R$5*'국어 표준점수 테이블'!$H$11+'국어 표준점수 테이블'!$H$13,0))</f>
        <v>78</v>
      </c>
      <c r="S69" s="150">
        <f>IF(OR($B69-S$5&gt;76, $B69-S$5=75, $B69-S$5=1, $B69-S$5&lt;0),"",ROUND(($B69-S$5)*'국어 표준점수 테이블'!$H$10+S$5*'국어 표준점수 테이블'!$H$11+'국어 표준점수 테이블'!$H$13,0))</f>
        <v>78</v>
      </c>
      <c r="T69" s="150">
        <f>IF(OR($B69-T$5&gt;76, $B69-T$5=75, $B69-T$5=1, $B69-T$5&lt;0),"",ROUND(($B69-T$5)*'국어 표준점수 테이블'!$H$10+T$5*'국어 표준점수 테이블'!$H$11+'국어 표준점수 테이블'!$H$13,0))</f>
        <v>79</v>
      </c>
      <c r="U69" s="150">
        <f>IF(OR($B69-U$5&gt;76, $B69-U$5=75, $B69-U$5=1, $B69-U$5&lt;0),"",ROUND(($B69-U$5)*'국어 표준점수 테이블'!$H$10+U$5*'국어 표준점수 테이블'!$H$11+'국어 표준점수 테이블'!$H$13,0))</f>
        <v>79</v>
      </c>
      <c r="V69" s="150">
        <f>IF(OR($B69-V$5&gt;76, $B69-V$5=75, $B69-V$5=1, $B69-V$5&lt;0),"",ROUND(($B69-V$5)*'국어 표준점수 테이블'!$H$10+V$5*'국어 표준점수 테이블'!$H$11+'국어 표준점수 테이블'!$H$13,0))</f>
        <v>79</v>
      </c>
      <c r="W69" s="150">
        <f>IF(OR($B69-W$5&gt;76, $B69-W$5=75, $B69-W$5=1, $B69-W$5&lt;0),"",ROUND(($B69-W$5)*'국어 표준점수 테이블'!$H$10+W$5*'국어 표준점수 테이블'!$H$11+'국어 표준점수 테이블'!$H$13,0))</f>
        <v>79</v>
      </c>
      <c r="X69" s="150">
        <f>IF(OR($B69-X$5&gt;76, $B69-X$5=75, $B69-X$5=1, $B69-X$5&lt;0),"",ROUND(($B69-X$5)*'국어 표준점수 테이블'!$H$10+X$5*'국어 표준점수 테이블'!$H$11+'국어 표준점수 테이블'!$H$13,0))</f>
        <v>80</v>
      </c>
      <c r="Y69" s="151">
        <f>IF(OR($B69-Y$5&gt;76, $B69-Y$5=75, $B69-Y$5=1, $B69-Y$5&lt;0),"",ROUND(($B69-Y$5)*'국어 표준점수 테이블'!$H$10+Y$5*'국어 표준점수 테이블'!$H$11+'국어 표준점수 테이블'!$H$13,0))</f>
        <v>80</v>
      </c>
      <c r="Z69" s="14"/>
      <c r="AA69" s="16"/>
    </row>
    <row r="70" spans="1:27">
      <c r="A70" s="16"/>
      <c r="B70" s="85">
        <v>36</v>
      </c>
      <c r="C70" s="152">
        <f>IF(OR($B70-C$5&gt;76, $B70-C$5=75, $B70-C$5=1, $B70-C$5&lt;0),"",ROUND(($B70-C$5)*'국어 표준점수 테이블'!$H$10+C$5*'국어 표준점수 테이블'!$H$11+'국어 표준점수 테이블'!$H$13,0))</f>
        <v>73</v>
      </c>
      <c r="D70" s="152">
        <f>IF(OR($B70-D$5&gt;76, $B70-D$5=75, $B70-D$5=1, $B70-D$5&lt;0),"",ROUND(($B70-D$5)*'국어 표준점수 테이블'!$H$10+D$5*'국어 표준점수 테이블'!$H$11+'국어 표준점수 테이블'!$H$13,0))</f>
        <v>74</v>
      </c>
      <c r="E70" s="152">
        <f>IF(OR($B70-E$5&gt;76, $B70-E$5=75, $B70-E$5=1, $B70-E$5&lt;0),"",ROUND(($B70-E$5)*'국어 표준점수 테이블'!$H$10+E$5*'국어 표준점수 테이블'!$H$11+'국어 표준점수 테이블'!$H$13,0))</f>
        <v>74</v>
      </c>
      <c r="F70" s="152">
        <f>IF(OR($B70-F$5&gt;76, $B70-F$5=75, $B70-F$5=1, $B70-F$5&lt;0),"",ROUND(($B70-F$5)*'국어 표준점수 테이블'!$H$10+F$5*'국어 표준점수 테이블'!$H$11+'국어 표준점수 테이블'!$H$13,0))</f>
        <v>74</v>
      </c>
      <c r="G70" s="152">
        <f>IF(OR($B70-G$5&gt;76, $B70-G$5=75, $B70-G$5=1, $B70-G$5&lt;0),"",ROUND(($B70-G$5)*'국어 표준점수 테이블'!$H$10+G$5*'국어 표준점수 테이블'!$H$11+'국어 표준점수 테이블'!$H$13,0))</f>
        <v>74</v>
      </c>
      <c r="H70" s="152">
        <f>IF(OR($B70-H$5&gt;76, $B70-H$5=75, $B70-H$5=1, $B70-H$5&lt;0),"",ROUND(($B70-H$5)*'국어 표준점수 테이블'!$H$10+H$5*'국어 표준점수 테이블'!$H$11+'국어 표준점수 테이블'!$H$13,0))</f>
        <v>75</v>
      </c>
      <c r="I70" s="152">
        <f>IF(OR($B70-I$5&gt;76, $B70-I$5=75, $B70-I$5=1, $B70-I$5&lt;0),"",ROUND(($B70-I$5)*'국어 표준점수 테이블'!$H$10+I$5*'국어 표준점수 테이블'!$H$11+'국어 표준점수 테이블'!$H$13,0))</f>
        <v>75</v>
      </c>
      <c r="J70" s="152">
        <f>IF(OR($B70-J$5&gt;76, $B70-J$5=75, $B70-J$5=1, $B70-J$5&lt;0),"",ROUND(($B70-J$5)*'국어 표준점수 테이블'!$H$10+J$5*'국어 표준점수 테이블'!$H$11+'국어 표준점수 테이블'!$H$13,0))</f>
        <v>75</v>
      </c>
      <c r="K70" s="152">
        <f>IF(OR($B70-K$5&gt;76, $B70-K$5=75, $B70-K$5=1, $B70-K$5&lt;0),"",ROUND(($B70-K$5)*'국어 표준점수 테이블'!$H$10+K$5*'국어 표준점수 테이블'!$H$11+'국어 표준점수 테이블'!$H$13,0))</f>
        <v>75</v>
      </c>
      <c r="L70" s="152">
        <f>IF(OR($B70-L$5&gt;76, $B70-L$5=75, $B70-L$5=1, $B70-L$5&lt;0),"",ROUND(($B70-L$5)*'국어 표준점수 테이블'!$H$10+L$5*'국어 표준점수 테이블'!$H$11+'국어 표준점수 테이블'!$H$13,0))</f>
        <v>76</v>
      </c>
      <c r="M70" s="152">
        <f>IF(OR($B70-M$5&gt;76, $B70-M$5=75, $B70-M$5=1, $B70-M$5&lt;0),"",ROUND(($B70-M$5)*'국어 표준점수 테이블'!$H$10+M$5*'국어 표준점수 테이블'!$H$11+'국어 표준점수 테이블'!$H$13,0))</f>
        <v>76</v>
      </c>
      <c r="N70" s="152">
        <f>IF(OR($B70-N$5&gt;76, $B70-N$5=75, $B70-N$5=1, $B70-N$5&lt;0),"",ROUND(($B70-N$5)*'국어 표준점수 테이블'!$H$10+N$5*'국어 표준점수 테이블'!$H$11+'국어 표준점수 테이블'!$H$13,0))</f>
        <v>76</v>
      </c>
      <c r="O70" s="152">
        <f>IF(OR($B70-O$5&gt;76, $B70-O$5=75, $B70-O$5=1, $B70-O$5&lt;0),"",ROUND(($B70-O$5)*'국어 표준점수 테이블'!$H$10+O$5*'국어 표준점수 테이블'!$H$11+'국어 표준점수 테이블'!$H$13,0))</f>
        <v>76</v>
      </c>
      <c r="P70" s="152">
        <f>IF(OR($B70-P$5&gt;76, $B70-P$5=75, $B70-P$5=1, $B70-P$5&lt;0),"",ROUND(($B70-P$5)*'국어 표준점수 테이블'!$H$10+P$5*'국어 표준점수 테이블'!$H$11+'국어 표준점수 테이블'!$H$13,0))</f>
        <v>77</v>
      </c>
      <c r="Q70" s="152">
        <f>IF(OR($B70-Q$5&gt;76, $B70-Q$5=75, $B70-Q$5=1, $B70-Q$5&lt;0),"",ROUND(($B70-Q$5)*'국어 표준점수 테이블'!$H$10+Q$5*'국어 표준점수 테이블'!$H$11+'국어 표준점수 테이블'!$H$13,0))</f>
        <v>77</v>
      </c>
      <c r="R70" s="152">
        <f>IF(OR($B70-R$5&gt;76, $B70-R$5=75, $B70-R$5=1, $B70-R$5&lt;0),"",ROUND(($B70-R$5)*'국어 표준점수 테이블'!$H$10+R$5*'국어 표준점수 테이블'!$H$11+'국어 표준점수 테이블'!$H$13,0))</f>
        <v>77</v>
      </c>
      <c r="S70" s="152">
        <f>IF(OR($B70-S$5&gt;76, $B70-S$5=75, $B70-S$5=1, $B70-S$5&lt;0),"",ROUND(($B70-S$5)*'국어 표준점수 테이블'!$H$10+S$5*'국어 표준점수 테이블'!$H$11+'국어 표준점수 테이블'!$H$13,0))</f>
        <v>77</v>
      </c>
      <c r="T70" s="152">
        <f>IF(OR($B70-T$5&gt;76, $B70-T$5=75, $B70-T$5=1, $B70-T$5&lt;0),"",ROUND(($B70-T$5)*'국어 표준점수 테이블'!$H$10+T$5*'국어 표준점수 테이블'!$H$11+'국어 표준점수 테이블'!$H$13,0))</f>
        <v>78</v>
      </c>
      <c r="U70" s="152">
        <f>IF(OR($B70-U$5&gt;76, $B70-U$5=75, $B70-U$5=1, $B70-U$5&lt;0),"",ROUND(($B70-U$5)*'국어 표준점수 테이블'!$H$10+U$5*'국어 표준점수 테이블'!$H$11+'국어 표준점수 테이블'!$H$13,0))</f>
        <v>78</v>
      </c>
      <c r="V70" s="152">
        <f>IF(OR($B70-V$5&gt;76, $B70-V$5=75, $B70-V$5=1, $B70-V$5&lt;0),"",ROUND(($B70-V$5)*'국어 표준점수 테이블'!$H$10+V$5*'국어 표준점수 테이블'!$H$11+'국어 표준점수 테이블'!$H$13,0))</f>
        <v>78</v>
      </c>
      <c r="W70" s="152">
        <f>IF(OR($B70-W$5&gt;76, $B70-W$5=75, $B70-W$5=1, $B70-W$5&lt;0),"",ROUND(($B70-W$5)*'국어 표준점수 테이블'!$H$10+W$5*'국어 표준점수 테이블'!$H$11+'국어 표준점수 테이블'!$H$13,0))</f>
        <v>78</v>
      </c>
      <c r="X70" s="152">
        <f>IF(OR($B70-X$5&gt;76, $B70-X$5=75, $B70-X$5=1, $B70-X$5&lt;0),"",ROUND(($B70-X$5)*'국어 표준점수 테이블'!$H$10+X$5*'국어 표준점수 테이블'!$H$11+'국어 표준점수 테이블'!$H$13,0))</f>
        <v>79</v>
      </c>
      <c r="Y70" s="153">
        <f>IF(OR($B70-Y$5&gt;76, $B70-Y$5=75, $B70-Y$5=1, $B70-Y$5&lt;0),"",ROUND(($B70-Y$5)*'국어 표준점수 테이블'!$H$10+Y$5*'국어 표준점수 테이블'!$H$11+'국어 표준점수 테이블'!$H$13,0))</f>
        <v>79</v>
      </c>
      <c r="Z70" s="14"/>
      <c r="AA70" s="16"/>
    </row>
    <row r="71" spans="1:27">
      <c r="A71" s="16"/>
      <c r="B71" s="85">
        <v>35</v>
      </c>
      <c r="C71" s="152">
        <f>IF(OR($B71-C$5&gt;76, $B71-C$5=75, $B71-C$5=1, $B71-C$5&lt;0),"",ROUND(($B71-C$5)*'국어 표준점수 테이블'!$H$10+C$5*'국어 표준점수 테이블'!$H$11+'국어 표준점수 테이블'!$H$13,0))</f>
        <v>72</v>
      </c>
      <c r="D71" s="152">
        <f>IF(OR($B71-D$5&gt;76, $B71-D$5=75, $B71-D$5=1, $B71-D$5&lt;0),"",ROUND(($B71-D$5)*'국어 표준점수 테이블'!$H$10+D$5*'국어 표준점수 테이블'!$H$11+'국어 표준점수 테이블'!$H$13,0))</f>
        <v>73</v>
      </c>
      <c r="E71" s="152">
        <f>IF(OR($B71-E$5&gt;76, $B71-E$5=75, $B71-E$5=1, $B71-E$5&lt;0),"",ROUND(($B71-E$5)*'국어 표준점수 테이블'!$H$10+E$5*'국어 표준점수 테이블'!$H$11+'국어 표준점수 테이블'!$H$13,0))</f>
        <v>73</v>
      </c>
      <c r="F71" s="152">
        <f>IF(OR($B71-F$5&gt;76, $B71-F$5=75, $B71-F$5=1, $B71-F$5&lt;0),"",ROUND(($B71-F$5)*'국어 표준점수 테이블'!$H$10+F$5*'국어 표준점수 테이블'!$H$11+'국어 표준점수 테이블'!$H$13,0))</f>
        <v>73</v>
      </c>
      <c r="G71" s="152">
        <f>IF(OR($B71-G$5&gt;76, $B71-G$5=75, $B71-G$5=1, $B71-G$5&lt;0),"",ROUND(($B71-G$5)*'국어 표준점수 테이블'!$H$10+G$5*'국어 표준점수 테이블'!$H$11+'국어 표준점수 테이블'!$H$13,0))</f>
        <v>73</v>
      </c>
      <c r="H71" s="152">
        <f>IF(OR($B71-H$5&gt;76, $B71-H$5=75, $B71-H$5=1, $B71-H$5&lt;0),"",ROUND(($B71-H$5)*'국어 표준점수 테이블'!$H$10+H$5*'국어 표준점수 테이블'!$H$11+'국어 표준점수 테이블'!$H$13,0))</f>
        <v>73</v>
      </c>
      <c r="I71" s="152">
        <f>IF(OR($B71-I$5&gt;76, $B71-I$5=75, $B71-I$5=1, $B71-I$5&lt;0),"",ROUND(($B71-I$5)*'국어 표준점수 테이블'!$H$10+I$5*'국어 표준점수 테이블'!$H$11+'국어 표준점수 테이블'!$H$13,0))</f>
        <v>74</v>
      </c>
      <c r="J71" s="152">
        <f>IF(OR($B71-J$5&gt;76, $B71-J$5=75, $B71-J$5=1, $B71-J$5&lt;0),"",ROUND(($B71-J$5)*'국어 표준점수 테이블'!$H$10+J$5*'국어 표준점수 테이블'!$H$11+'국어 표준점수 테이블'!$H$13,0))</f>
        <v>74</v>
      </c>
      <c r="K71" s="152">
        <f>IF(OR($B71-K$5&gt;76, $B71-K$5=75, $B71-K$5=1, $B71-K$5&lt;0),"",ROUND(($B71-K$5)*'국어 표준점수 테이블'!$H$10+K$5*'국어 표준점수 테이블'!$H$11+'국어 표준점수 테이블'!$H$13,0))</f>
        <v>74</v>
      </c>
      <c r="L71" s="152">
        <f>IF(OR($B71-L$5&gt;76, $B71-L$5=75, $B71-L$5=1, $B71-L$5&lt;0),"",ROUND(($B71-L$5)*'국어 표준점수 테이블'!$H$10+L$5*'국어 표준점수 테이블'!$H$11+'국어 표준점수 테이블'!$H$13,0))</f>
        <v>74</v>
      </c>
      <c r="M71" s="152">
        <f>IF(OR($B71-M$5&gt;76, $B71-M$5=75, $B71-M$5=1, $B71-M$5&lt;0),"",ROUND(($B71-M$5)*'국어 표준점수 테이블'!$H$10+M$5*'국어 표준점수 테이블'!$H$11+'국어 표준점수 테이블'!$H$13,0))</f>
        <v>75</v>
      </c>
      <c r="N71" s="152">
        <f>IF(OR($B71-N$5&gt;76, $B71-N$5=75, $B71-N$5=1, $B71-N$5&lt;0),"",ROUND(($B71-N$5)*'국어 표준점수 테이블'!$H$10+N$5*'국어 표준점수 테이블'!$H$11+'국어 표준점수 테이블'!$H$13,0))</f>
        <v>75</v>
      </c>
      <c r="O71" s="152">
        <f>IF(OR($B71-O$5&gt;76, $B71-O$5=75, $B71-O$5=1, $B71-O$5&lt;0),"",ROUND(($B71-O$5)*'국어 표준점수 테이블'!$H$10+O$5*'국어 표준점수 테이블'!$H$11+'국어 표준점수 테이블'!$H$13,0))</f>
        <v>75</v>
      </c>
      <c r="P71" s="152">
        <f>IF(OR($B71-P$5&gt;76, $B71-P$5=75, $B71-P$5=1, $B71-P$5&lt;0),"",ROUND(($B71-P$5)*'국어 표준점수 테이블'!$H$10+P$5*'국어 표준점수 테이블'!$H$11+'국어 표준점수 테이블'!$H$13,0))</f>
        <v>75</v>
      </c>
      <c r="Q71" s="152">
        <f>IF(OR($B71-Q$5&gt;76, $B71-Q$5=75, $B71-Q$5=1, $B71-Q$5&lt;0),"",ROUND(($B71-Q$5)*'국어 표준점수 테이블'!$H$10+Q$5*'국어 표준점수 테이블'!$H$11+'국어 표준점수 테이블'!$H$13,0))</f>
        <v>76</v>
      </c>
      <c r="R71" s="152">
        <f>IF(OR($B71-R$5&gt;76, $B71-R$5=75, $B71-R$5=1, $B71-R$5&lt;0),"",ROUND(($B71-R$5)*'국어 표준점수 테이블'!$H$10+R$5*'국어 표준점수 테이블'!$H$11+'국어 표준점수 테이블'!$H$13,0))</f>
        <v>76</v>
      </c>
      <c r="S71" s="152">
        <f>IF(OR($B71-S$5&gt;76, $B71-S$5=75, $B71-S$5=1, $B71-S$5&lt;0),"",ROUND(($B71-S$5)*'국어 표준점수 테이블'!$H$10+S$5*'국어 표준점수 테이블'!$H$11+'국어 표준점수 테이블'!$H$13,0))</f>
        <v>76</v>
      </c>
      <c r="T71" s="152">
        <f>IF(OR($B71-T$5&gt;76, $B71-T$5=75, $B71-T$5=1, $B71-T$5&lt;0),"",ROUND(($B71-T$5)*'국어 표준점수 테이블'!$H$10+T$5*'국어 표준점수 테이블'!$H$11+'국어 표준점수 테이블'!$H$13,0))</f>
        <v>76</v>
      </c>
      <c r="U71" s="152">
        <f>IF(OR($B71-U$5&gt;76, $B71-U$5=75, $B71-U$5=1, $B71-U$5&lt;0),"",ROUND(($B71-U$5)*'국어 표준점수 테이블'!$H$10+U$5*'국어 표준점수 테이블'!$H$11+'국어 표준점수 테이블'!$H$13,0))</f>
        <v>77</v>
      </c>
      <c r="V71" s="152">
        <f>IF(OR($B71-V$5&gt;76, $B71-V$5=75, $B71-V$5=1, $B71-V$5&lt;0),"",ROUND(($B71-V$5)*'국어 표준점수 테이블'!$H$10+V$5*'국어 표준점수 테이블'!$H$11+'국어 표준점수 테이블'!$H$13,0))</f>
        <v>77</v>
      </c>
      <c r="W71" s="152">
        <f>IF(OR($B71-W$5&gt;76, $B71-W$5=75, $B71-W$5=1, $B71-W$5&lt;0),"",ROUND(($B71-W$5)*'국어 표준점수 테이블'!$H$10+W$5*'국어 표준점수 테이블'!$H$11+'국어 표준점수 테이블'!$H$13,0))</f>
        <v>77</v>
      </c>
      <c r="X71" s="152">
        <f>IF(OR($B71-X$5&gt;76, $B71-X$5=75, $B71-X$5=1, $B71-X$5&lt;0),"",ROUND(($B71-X$5)*'국어 표준점수 테이블'!$H$10+X$5*'국어 표준점수 테이블'!$H$11+'국어 표준점수 테이블'!$H$13,0))</f>
        <v>77</v>
      </c>
      <c r="Y71" s="153">
        <f>IF(OR($B71-Y$5&gt;76, $B71-Y$5=75, $B71-Y$5=1, $B71-Y$5&lt;0),"",ROUND(($B71-Y$5)*'국어 표준점수 테이블'!$H$10+Y$5*'국어 표준점수 테이블'!$H$11+'국어 표준점수 테이블'!$H$13,0))</f>
        <v>78</v>
      </c>
      <c r="Z71" s="14"/>
      <c r="AA71" s="16"/>
    </row>
    <row r="72" spans="1:27">
      <c r="A72" s="16"/>
      <c r="B72" s="85">
        <v>34</v>
      </c>
      <c r="C72" s="152">
        <f>IF(OR($B72-C$5&gt;76, $B72-C$5=75, $B72-C$5=1, $B72-C$5&lt;0),"",ROUND(($B72-C$5)*'국어 표준점수 테이블'!$H$10+C$5*'국어 표준점수 테이블'!$H$11+'국어 표준점수 테이블'!$H$13,0))</f>
        <v>71</v>
      </c>
      <c r="D72" s="152">
        <f>IF(OR($B72-D$5&gt;76, $B72-D$5=75, $B72-D$5=1, $B72-D$5&lt;0),"",ROUND(($B72-D$5)*'국어 표준점수 테이블'!$H$10+D$5*'국어 표준점수 테이블'!$H$11+'국어 표준점수 테이블'!$H$13,0))</f>
        <v>71</v>
      </c>
      <c r="E72" s="152">
        <f>IF(OR($B72-E$5&gt;76, $B72-E$5=75, $B72-E$5=1, $B72-E$5&lt;0),"",ROUND(($B72-E$5)*'국어 표준점수 테이블'!$H$10+E$5*'국어 표준점수 테이블'!$H$11+'국어 표준점수 테이블'!$H$13,0))</f>
        <v>72</v>
      </c>
      <c r="F72" s="152">
        <f>IF(OR($B72-F$5&gt;76, $B72-F$5=75, $B72-F$5=1, $B72-F$5&lt;0),"",ROUND(($B72-F$5)*'국어 표준점수 테이블'!$H$10+F$5*'국어 표준점수 테이블'!$H$11+'국어 표준점수 테이블'!$H$13,0))</f>
        <v>72</v>
      </c>
      <c r="G72" s="152">
        <f>IF(OR($B72-G$5&gt;76, $B72-G$5=75, $B72-G$5=1, $B72-G$5&lt;0),"",ROUND(($B72-G$5)*'국어 표준점수 테이블'!$H$10+G$5*'국어 표준점수 테이블'!$H$11+'국어 표준점수 테이블'!$H$13,0))</f>
        <v>72</v>
      </c>
      <c r="H72" s="152">
        <f>IF(OR($B72-H$5&gt;76, $B72-H$5=75, $B72-H$5=1, $B72-H$5&lt;0),"",ROUND(($B72-H$5)*'국어 표준점수 테이블'!$H$10+H$5*'국어 표준점수 테이블'!$H$11+'국어 표준점수 테이블'!$H$13,0))</f>
        <v>72</v>
      </c>
      <c r="I72" s="152">
        <f>IF(OR($B72-I$5&gt;76, $B72-I$5=75, $B72-I$5=1, $B72-I$5&lt;0),"",ROUND(($B72-I$5)*'국어 표준점수 테이블'!$H$10+I$5*'국어 표준점수 테이블'!$H$11+'국어 표준점수 테이블'!$H$13,0))</f>
        <v>73</v>
      </c>
      <c r="J72" s="152">
        <f>IF(OR($B72-J$5&gt;76, $B72-J$5=75, $B72-J$5=1, $B72-J$5&lt;0),"",ROUND(($B72-J$5)*'국어 표준점수 테이블'!$H$10+J$5*'국어 표준점수 테이블'!$H$11+'국어 표준점수 테이블'!$H$13,0))</f>
        <v>73</v>
      </c>
      <c r="K72" s="152">
        <f>IF(OR($B72-K$5&gt;76, $B72-K$5=75, $B72-K$5=1, $B72-K$5&lt;0),"",ROUND(($B72-K$5)*'국어 표준점수 테이블'!$H$10+K$5*'국어 표준점수 테이블'!$H$11+'국어 표준점수 테이블'!$H$13,0))</f>
        <v>73</v>
      </c>
      <c r="L72" s="152">
        <f>IF(OR($B72-L$5&gt;76, $B72-L$5=75, $B72-L$5=1, $B72-L$5&lt;0),"",ROUND(($B72-L$5)*'국어 표준점수 테이블'!$H$10+L$5*'국어 표준점수 테이블'!$H$11+'국어 표준점수 테이블'!$H$13,0))</f>
        <v>73</v>
      </c>
      <c r="M72" s="152">
        <f>IF(OR($B72-M$5&gt;76, $B72-M$5=75, $B72-M$5=1, $B72-M$5&lt;0),"",ROUND(($B72-M$5)*'국어 표준점수 테이블'!$H$10+M$5*'국어 표준점수 테이블'!$H$11+'국어 표준점수 테이블'!$H$13,0))</f>
        <v>74</v>
      </c>
      <c r="N72" s="152">
        <f>IF(OR($B72-N$5&gt;76, $B72-N$5=75, $B72-N$5=1, $B72-N$5&lt;0),"",ROUND(($B72-N$5)*'국어 표준점수 테이블'!$H$10+N$5*'국어 표준점수 테이블'!$H$11+'국어 표준점수 테이블'!$H$13,0))</f>
        <v>74</v>
      </c>
      <c r="O72" s="152">
        <f>IF(OR($B72-O$5&gt;76, $B72-O$5=75, $B72-O$5=1, $B72-O$5&lt;0),"",ROUND(($B72-O$5)*'국어 표준점수 테이블'!$H$10+O$5*'국어 표준점수 테이블'!$H$11+'국어 표준점수 테이블'!$H$13,0))</f>
        <v>74</v>
      </c>
      <c r="P72" s="152">
        <f>IF(OR($B72-P$5&gt;76, $B72-P$5=75, $B72-P$5=1, $B72-P$5&lt;0),"",ROUND(($B72-P$5)*'국어 표준점수 테이블'!$H$10+P$5*'국어 표준점수 테이블'!$H$11+'국어 표준점수 테이블'!$H$13,0))</f>
        <v>74</v>
      </c>
      <c r="Q72" s="152">
        <f>IF(OR($B72-Q$5&gt;76, $B72-Q$5=75, $B72-Q$5=1, $B72-Q$5&lt;0),"",ROUND(($B72-Q$5)*'국어 표준점수 테이블'!$H$10+Q$5*'국어 표준점수 테이블'!$H$11+'국어 표준점수 테이블'!$H$13,0))</f>
        <v>75</v>
      </c>
      <c r="R72" s="152">
        <f>IF(OR($B72-R$5&gt;76, $B72-R$5=75, $B72-R$5=1, $B72-R$5&lt;0),"",ROUND(($B72-R$5)*'국어 표준점수 테이블'!$H$10+R$5*'국어 표준점수 테이블'!$H$11+'국어 표준점수 테이블'!$H$13,0))</f>
        <v>75</v>
      </c>
      <c r="S72" s="152">
        <f>IF(OR($B72-S$5&gt;76, $B72-S$5=75, $B72-S$5=1, $B72-S$5&lt;0),"",ROUND(($B72-S$5)*'국어 표준점수 테이블'!$H$10+S$5*'국어 표준점수 테이블'!$H$11+'국어 표준점수 테이블'!$H$13,0))</f>
        <v>75</v>
      </c>
      <c r="T72" s="152">
        <f>IF(OR($B72-T$5&gt;76, $B72-T$5=75, $B72-T$5=1, $B72-T$5&lt;0),"",ROUND(($B72-T$5)*'국어 표준점수 테이블'!$H$10+T$5*'국어 표준점수 테이블'!$H$11+'국어 표준점수 테이블'!$H$13,0))</f>
        <v>75</v>
      </c>
      <c r="U72" s="152">
        <f>IF(OR($B72-U$5&gt;76, $B72-U$5=75, $B72-U$5=1, $B72-U$5&lt;0),"",ROUND(($B72-U$5)*'국어 표준점수 테이블'!$H$10+U$5*'국어 표준점수 테이블'!$H$11+'국어 표준점수 테이블'!$H$13,0))</f>
        <v>75</v>
      </c>
      <c r="V72" s="152">
        <f>IF(OR($B72-V$5&gt;76, $B72-V$5=75, $B72-V$5=1, $B72-V$5&lt;0),"",ROUND(($B72-V$5)*'국어 표준점수 테이블'!$H$10+V$5*'국어 표준점수 테이블'!$H$11+'국어 표준점수 테이블'!$H$13,0))</f>
        <v>76</v>
      </c>
      <c r="W72" s="152">
        <f>IF(OR($B72-W$5&gt;76, $B72-W$5=75, $B72-W$5=1, $B72-W$5&lt;0),"",ROUND(($B72-W$5)*'국어 표준점수 테이블'!$H$10+W$5*'국어 표준점수 테이블'!$H$11+'국어 표준점수 테이블'!$H$13,0))</f>
        <v>76</v>
      </c>
      <c r="X72" s="152">
        <f>IF(OR($B72-X$5&gt;76, $B72-X$5=75, $B72-X$5=1, $B72-X$5&lt;0),"",ROUND(($B72-X$5)*'국어 표준점수 테이블'!$H$10+X$5*'국어 표준점수 테이블'!$H$11+'국어 표준점수 테이블'!$H$13,0))</f>
        <v>76</v>
      </c>
      <c r="Y72" s="153">
        <f>IF(OR($B72-Y$5&gt;76, $B72-Y$5=75, $B72-Y$5=1, $B72-Y$5&lt;0),"",ROUND(($B72-Y$5)*'국어 표준점수 테이블'!$H$10+Y$5*'국어 표준점수 테이블'!$H$11+'국어 표준점수 테이블'!$H$13,0))</f>
        <v>77</v>
      </c>
      <c r="Z72" s="14"/>
      <c r="AA72" s="16"/>
    </row>
    <row r="73" spans="1:27">
      <c r="A73" s="16"/>
      <c r="B73" s="85">
        <v>33</v>
      </c>
      <c r="C73" s="152">
        <f>IF(OR($B73-C$5&gt;76, $B73-C$5=75, $B73-C$5=1, $B73-C$5&lt;0),"",ROUND(($B73-C$5)*'국어 표준점수 테이블'!$H$10+C$5*'국어 표준점수 테이블'!$H$11+'국어 표준점수 테이블'!$H$13,0))</f>
        <v>70</v>
      </c>
      <c r="D73" s="152">
        <f>IF(OR($B73-D$5&gt;76, $B73-D$5=75, $B73-D$5=1, $B73-D$5&lt;0),"",ROUND(($B73-D$5)*'국어 표준점수 테이블'!$H$10+D$5*'국어 표준점수 테이블'!$H$11+'국어 표준점수 테이블'!$H$13,0))</f>
        <v>70</v>
      </c>
      <c r="E73" s="152">
        <f>IF(OR($B73-E$5&gt;76, $B73-E$5=75, $B73-E$5=1, $B73-E$5&lt;0),"",ROUND(($B73-E$5)*'국어 표준점수 테이블'!$H$10+E$5*'국어 표준점수 테이블'!$H$11+'국어 표준점수 테이블'!$H$13,0))</f>
        <v>70</v>
      </c>
      <c r="F73" s="152">
        <f>IF(OR($B73-F$5&gt;76, $B73-F$5=75, $B73-F$5=1, $B73-F$5&lt;0),"",ROUND(($B73-F$5)*'국어 표준점수 테이블'!$H$10+F$5*'국어 표준점수 테이블'!$H$11+'국어 표준점수 테이블'!$H$13,0))</f>
        <v>71</v>
      </c>
      <c r="G73" s="152">
        <f>IF(OR($B73-G$5&gt;76, $B73-G$5=75, $B73-G$5=1, $B73-G$5&lt;0),"",ROUND(($B73-G$5)*'국어 표준점수 테이블'!$H$10+G$5*'국어 표준점수 테이블'!$H$11+'국어 표준점수 테이블'!$H$13,0))</f>
        <v>71</v>
      </c>
      <c r="H73" s="152">
        <f>IF(OR($B73-H$5&gt;76, $B73-H$5=75, $B73-H$5=1, $B73-H$5&lt;0),"",ROUND(($B73-H$5)*'국어 표준점수 테이블'!$H$10+H$5*'국어 표준점수 테이블'!$H$11+'국어 표준점수 테이블'!$H$13,0))</f>
        <v>71</v>
      </c>
      <c r="I73" s="152">
        <f>IF(OR($B73-I$5&gt;76, $B73-I$5=75, $B73-I$5=1, $B73-I$5&lt;0),"",ROUND(($B73-I$5)*'국어 표준점수 테이블'!$H$10+I$5*'국어 표준점수 테이블'!$H$11+'국어 표준점수 테이블'!$H$13,0))</f>
        <v>71</v>
      </c>
      <c r="J73" s="152">
        <f>IF(OR($B73-J$5&gt;76, $B73-J$5=75, $B73-J$5=1, $B73-J$5&lt;0),"",ROUND(($B73-J$5)*'국어 표준점수 테이블'!$H$10+J$5*'국어 표준점수 테이블'!$H$11+'국어 표준점수 테이블'!$H$13,0))</f>
        <v>72</v>
      </c>
      <c r="K73" s="152">
        <f>IF(OR($B73-K$5&gt;76, $B73-K$5=75, $B73-K$5=1, $B73-K$5&lt;0),"",ROUND(($B73-K$5)*'국어 표준점수 테이블'!$H$10+K$5*'국어 표준점수 테이블'!$H$11+'국어 표준점수 테이블'!$H$13,0))</f>
        <v>72</v>
      </c>
      <c r="L73" s="152">
        <f>IF(OR($B73-L$5&gt;76, $B73-L$5=75, $B73-L$5=1, $B73-L$5&lt;0),"",ROUND(($B73-L$5)*'국어 표준점수 테이블'!$H$10+L$5*'국어 표준점수 테이블'!$H$11+'국어 표준점수 테이블'!$H$13,0))</f>
        <v>72</v>
      </c>
      <c r="M73" s="152">
        <f>IF(OR($B73-M$5&gt;76, $B73-M$5=75, $B73-M$5=1, $B73-M$5&lt;0),"",ROUND(($B73-M$5)*'국어 표준점수 테이블'!$H$10+M$5*'국어 표준점수 테이블'!$H$11+'국어 표준점수 테이블'!$H$13,0))</f>
        <v>72</v>
      </c>
      <c r="N73" s="152">
        <f>IF(OR($B73-N$5&gt;76, $B73-N$5=75, $B73-N$5=1, $B73-N$5&lt;0),"",ROUND(($B73-N$5)*'국어 표준점수 테이블'!$H$10+N$5*'국어 표준점수 테이블'!$H$11+'국어 표준점수 테이블'!$H$13,0))</f>
        <v>73</v>
      </c>
      <c r="O73" s="152">
        <f>IF(OR($B73-O$5&gt;76, $B73-O$5=75, $B73-O$5=1, $B73-O$5&lt;0),"",ROUND(($B73-O$5)*'국어 표준점수 테이블'!$H$10+O$5*'국어 표준점수 테이블'!$H$11+'국어 표준점수 테이블'!$H$13,0))</f>
        <v>73</v>
      </c>
      <c r="P73" s="152">
        <f>IF(OR($B73-P$5&gt;76, $B73-P$5=75, $B73-P$5=1, $B73-P$5&lt;0),"",ROUND(($B73-P$5)*'국어 표준점수 테이블'!$H$10+P$5*'국어 표준점수 테이블'!$H$11+'국어 표준점수 테이블'!$H$13,0))</f>
        <v>73</v>
      </c>
      <c r="Q73" s="152">
        <f>IF(OR($B73-Q$5&gt;76, $B73-Q$5=75, $B73-Q$5=1, $B73-Q$5&lt;0),"",ROUND(($B73-Q$5)*'국어 표준점수 테이블'!$H$10+Q$5*'국어 표준점수 테이블'!$H$11+'국어 표준점수 테이블'!$H$13,0))</f>
        <v>73</v>
      </c>
      <c r="R73" s="152">
        <f>IF(OR($B73-R$5&gt;76, $B73-R$5=75, $B73-R$5=1, $B73-R$5&lt;0),"",ROUND(($B73-R$5)*'국어 표준점수 테이블'!$H$10+R$5*'국어 표준점수 테이블'!$H$11+'국어 표준점수 테이블'!$H$13,0))</f>
        <v>74</v>
      </c>
      <c r="S73" s="152">
        <f>IF(OR($B73-S$5&gt;76, $B73-S$5=75, $B73-S$5=1, $B73-S$5&lt;0),"",ROUND(($B73-S$5)*'국어 표준점수 테이블'!$H$10+S$5*'국어 표준점수 테이블'!$H$11+'국어 표준점수 테이블'!$H$13,0))</f>
        <v>74</v>
      </c>
      <c r="T73" s="152">
        <f>IF(OR($B73-T$5&gt;76, $B73-T$5=75, $B73-T$5=1, $B73-T$5&lt;0),"",ROUND(($B73-T$5)*'국어 표준점수 테이블'!$H$10+T$5*'국어 표준점수 테이블'!$H$11+'국어 표준점수 테이블'!$H$13,0))</f>
        <v>74</v>
      </c>
      <c r="U73" s="152">
        <f>IF(OR($B73-U$5&gt;76, $B73-U$5=75, $B73-U$5=1, $B73-U$5&lt;0),"",ROUND(($B73-U$5)*'국어 표준점수 테이블'!$H$10+U$5*'국어 표준점수 테이블'!$H$11+'국어 표준점수 테이블'!$H$13,0))</f>
        <v>74</v>
      </c>
      <c r="V73" s="152">
        <f>IF(OR($B73-V$5&gt;76, $B73-V$5=75, $B73-V$5=1, $B73-V$5&lt;0),"",ROUND(($B73-V$5)*'국어 표준점수 테이블'!$H$10+V$5*'국어 표준점수 테이블'!$H$11+'국어 표준점수 테이블'!$H$13,0))</f>
        <v>75</v>
      </c>
      <c r="W73" s="152">
        <f>IF(OR($B73-W$5&gt;76, $B73-W$5=75, $B73-W$5=1, $B73-W$5&lt;0),"",ROUND(($B73-W$5)*'국어 표준점수 테이블'!$H$10+W$5*'국어 표준점수 테이블'!$H$11+'국어 표준점수 테이블'!$H$13,0))</f>
        <v>75</v>
      </c>
      <c r="X73" s="152">
        <f>IF(OR($B73-X$5&gt;76, $B73-X$5=75, $B73-X$5=1, $B73-X$5&lt;0),"",ROUND(($B73-X$5)*'국어 표준점수 테이블'!$H$10+X$5*'국어 표준점수 테이블'!$H$11+'국어 표준점수 테이블'!$H$13,0))</f>
        <v>75</v>
      </c>
      <c r="Y73" s="153">
        <f>IF(OR($B73-Y$5&gt;76, $B73-Y$5=75, $B73-Y$5=1, $B73-Y$5&lt;0),"",ROUND(($B73-Y$5)*'국어 표준점수 테이블'!$H$10+Y$5*'국어 표준점수 테이블'!$H$11+'국어 표준점수 테이블'!$H$13,0))</f>
        <v>76</v>
      </c>
      <c r="Z73" s="14"/>
      <c r="AA73" s="16"/>
    </row>
    <row r="74" spans="1:27">
      <c r="A74" s="16"/>
      <c r="B74" s="86">
        <v>32</v>
      </c>
      <c r="C74" s="154">
        <f>IF(OR($B74-C$5&gt;76, $B74-C$5=75, $B74-C$5=1, $B74-C$5&lt;0),"",ROUND(($B74-C$5)*'국어 표준점수 테이블'!$H$10+C$5*'국어 표준점수 테이블'!$H$11+'국어 표준점수 테이블'!$H$13,0))</f>
        <v>69</v>
      </c>
      <c r="D74" s="154">
        <f>IF(OR($B74-D$5&gt;76, $B74-D$5=75, $B74-D$5=1, $B74-D$5&lt;0),"",ROUND(($B74-D$5)*'국어 표준점수 테이블'!$H$10+D$5*'국어 표준점수 테이블'!$H$11+'국어 표준점수 테이블'!$H$13,0))</f>
        <v>69</v>
      </c>
      <c r="E74" s="154">
        <f>IF(OR($B74-E$5&gt;76, $B74-E$5=75, $B74-E$5=1, $B74-E$5&lt;0),"",ROUND(($B74-E$5)*'국어 표준점수 테이블'!$H$10+E$5*'국어 표준점수 테이블'!$H$11+'국어 표준점수 테이블'!$H$13,0))</f>
        <v>69</v>
      </c>
      <c r="F74" s="154">
        <f>IF(OR($B74-F$5&gt;76, $B74-F$5=75, $B74-F$5=1, $B74-F$5&lt;0),"",ROUND(($B74-F$5)*'국어 표준점수 테이블'!$H$10+F$5*'국어 표준점수 테이블'!$H$11+'국어 표준점수 테이블'!$H$13,0))</f>
        <v>70</v>
      </c>
      <c r="G74" s="154">
        <f>IF(OR($B74-G$5&gt;76, $B74-G$5=75, $B74-G$5=1, $B74-G$5&lt;0),"",ROUND(($B74-G$5)*'국어 표준점수 테이블'!$H$10+G$5*'국어 표준점수 테이블'!$H$11+'국어 표준점수 테이블'!$H$13,0))</f>
        <v>70</v>
      </c>
      <c r="H74" s="154">
        <f>IF(OR($B74-H$5&gt;76, $B74-H$5=75, $B74-H$5=1, $B74-H$5&lt;0),"",ROUND(($B74-H$5)*'국어 표준점수 테이블'!$H$10+H$5*'국어 표준점수 테이블'!$H$11+'국어 표준점수 테이블'!$H$13,0))</f>
        <v>70</v>
      </c>
      <c r="I74" s="154">
        <f>IF(OR($B74-I$5&gt;76, $B74-I$5=75, $B74-I$5=1, $B74-I$5&lt;0),"",ROUND(($B74-I$5)*'국어 표준점수 테이블'!$H$10+I$5*'국어 표준점수 테이블'!$H$11+'국어 표준점수 테이블'!$H$13,0))</f>
        <v>70</v>
      </c>
      <c r="J74" s="154">
        <f>IF(OR($B74-J$5&gt;76, $B74-J$5=75, $B74-J$5=1, $B74-J$5&lt;0),"",ROUND(($B74-J$5)*'국어 표준점수 테이블'!$H$10+J$5*'국어 표준점수 테이블'!$H$11+'국어 표준점수 테이블'!$H$13,0))</f>
        <v>71</v>
      </c>
      <c r="K74" s="154">
        <f>IF(OR($B74-K$5&gt;76, $B74-K$5=75, $B74-K$5=1, $B74-K$5&lt;0),"",ROUND(($B74-K$5)*'국어 표준점수 테이블'!$H$10+K$5*'국어 표준점수 테이블'!$H$11+'국어 표준점수 테이블'!$H$13,0))</f>
        <v>71</v>
      </c>
      <c r="L74" s="154">
        <f>IF(OR($B74-L$5&gt;76, $B74-L$5=75, $B74-L$5=1, $B74-L$5&lt;0),"",ROUND(($B74-L$5)*'국어 표준점수 테이블'!$H$10+L$5*'국어 표준점수 테이블'!$H$11+'국어 표준점수 테이블'!$H$13,0))</f>
        <v>71</v>
      </c>
      <c r="M74" s="154">
        <f>IF(OR($B74-M$5&gt;76, $B74-M$5=75, $B74-M$5=1, $B74-M$5&lt;0),"",ROUND(($B74-M$5)*'국어 표준점수 테이블'!$H$10+M$5*'국어 표준점수 테이블'!$H$11+'국어 표준점수 테이블'!$H$13,0))</f>
        <v>71</v>
      </c>
      <c r="N74" s="154">
        <f>IF(OR($B74-N$5&gt;76, $B74-N$5=75, $B74-N$5=1, $B74-N$5&lt;0),"",ROUND(($B74-N$5)*'국어 표준점수 테이블'!$H$10+N$5*'국어 표준점수 테이블'!$H$11+'국어 표준점수 테이블'!$H$13,0))</f>
        <v>71</v>
      </c>
      <c r="O74" s="154">
        <f>IF(OR($B74-O$5&gt;76, $B74-O$5=75, $B74-O$5=1, $B74-O$5&lt;0),"",ROUND(($B74-O$5)*'국어 표준점수 테이블'!$H$10+O$5*'국어 표준점수 테이블'!$H$11+'국어 표준점수 테이블'!$H$13,0))</f>
        <v>72</v>
      </c>
      <c r="P74" s="154">
        <f>IF(OR($B74-P$5&gt;76, $B74-P$5=75, $B74-P$5=1, $B74-P$5&lt;0),"",ROUND(($B74-P$5)*'국어 표준점수 테이블'!$H$10+P$5*'국어 표준점수 테이블'!$H$11+'국어 표준점수 테이블'!$H$13,0))</f>
        <v>72</v>
      </c>
      <c r="Q74" s="154">
        <f>IF(OR($B74-Q$5&gt;76, $B74-Q$5=75, $B74-Q$5=1, $B74-Q$5&lt;0),"",ROUND(($B74-Q$5)*'국어 표준점수 테이블'!$H$10+Q$5*'국어 표준점수 테이블'!$H$11+'국어 표준점수 테이블'!$H$13,0))</f>
        <v>72</v>
      </c>
      <c r="R74" s="154">
        <f>IF(OR($B74-R$5&gt;76, $B74-R$5=75, $B74-R$5=1, $B74-R$5&lt;0),"",ROUND(($B74-R$5)*'국어 표준점수 테이블'!$H$10+R$5*'국어 표준점수 테이블'!$H$11+'국어 표준점수 테이블'!$H$13,0))</f>
        <v>72</v>
      </c>
      <c r="S74" s="154">
        <f>IF(OR($B74-S$5&gt;76, $B74-S$5=75, $B74-S$5=1, $B74-S$5&lt;0),"",ROUND(($B74-S$5)*'국어 표준점수 테이블'!$H$10+S$5*'국어 표준점수 테이블'!$H$11+'국어 표준점수 테이블'!$H$13,0))</f>
        <v>73</v>
      </c>
      <c r="T74" s="154">
        <f>IF(OR($B74-T$5&gt;76, $B74-T$5=75, $B74-T$5=1, $B74-T$5&lt;0),"",ROUND(($B74-T$5)*'국어 표준점수 테이블'!$H$10+T$5*'국어 표준점수 테이블'!$H$11+'국어 표준점수 테이블'!$H$13,0))</f>
        <v>73</v>
      </c>
      <c r="U74" s="154">
        <f>IF(OR($B74-U$5&gt;76, $B74-U$5=75, $B74-U$5=1, $B74-U$5&lt;0),"",ROUND(($B74-U$5)*'국어 표준점수 테이블'!$H$10+U$5*'국어 표준점수 테이블'!$H$11+'국어 표준점수 테이블'!$H$13,0))</f>
        <v>73</v>
      </c>
      <c r="V74" s="154">
        <f>IF(OR($B74-V$5&gt;76, $B74-V$5=75, $B74-V$5=1, $B74-V$5&lt;0),"",ROUND(($B74-V$5)*'국어 표준점수 테이블'!$H$10+V$5*'국어 표준점수 테이블'!$H$11+'국어 표준점수 테이블'!$H$13,0))</f>
        <v>73</v>
      </c>
      <c r="W74" s="154">
        <f>IF(OR($B74-W$5&gt;76, $B74-W$5=75, $B74-W$5=1, $B74-W$5&lt;0),"",ROUND(($B74-W$5)*'국어 표준점수 테이블'!$H$10+W$5*'국어 표준점수 테이블'!$H$11+'국어 표준점수 테이블'!$H$13,0))</f>
        <v>74</v>
      </c>
      <c r="X74" s="154">
        <f>IF(OR($B74-X$5&gt;76, $B74-X$5=75, $B74-X$5=1, $B74-X$5&lt;0),"",ROUND(($B74-X$5)*'국어 표준점수 테이블'!$H$10+X$5*'국어 표준점수 테이블'!$H$11+'국어 표준점수 테이블'!$H$13,0))</f>
        <v>74</v>
      </c>
      <c r="Y74" s="155">
        <f>IF(OR($B74-Y$5&gt;76, $B74-Y$5=75, $B74-Y$5=1, $B74-Y$5&lt;0),"",ROUND(($B74-Y$5)*'국어 표준점수 테이블'!$H$10+Y$5*'국어 표준점수 테이블'!$H$11+'국어 표준점수 테이블'!$H$13,0))</f>
        <v>74</v>
      </c>
      <c r="Z74" s="14"/>
      <c r="AA74" s="16"/>
    </row>
    <row r="75" spans="1:27">
      <c r="A75" s="16"/>
      <c r="B75" s="86">
        <v>31</v>
      </c>
      <c r="C75" s="154">
        <f>IF(OR($B75-C$5&gt;76, $B75-C$5=75, $B75-C$5=1, $B75-C$5&lt;0),"",ROUND(($B75-C$5)*'국어 표준점수 테이블'!$H$10+C$5*'국어 표준점수 테이블'!$H$11+'국어 표준점수 테이블'!$H$13,0))</f>
        <v>67</v>
      </c>
      <c r="D75" s="154">
        <f>IF(OR($B75-D$5&gt;76, $B75-D$5=75, $B75-D$5=1, $B75-D$5&lt;0),"",ROUND(($B75-D$5)*'국어 표준점수 테이블'!$H$10+D$5*'국어 표준점수 테이블'!$H$11+'국어 표준점수 테이블'!$H$13,0))</f>
        <v>68</v>
      </c>
      <c r="E75" s="154">
        <f>IF(OR($B75-E$5&gt;76, $B75-E$5=75, $B75-E$5=1, $B75-E$5&lt;0),"",ROUND(($B75-E$5)*'국어 표준점수 테이블'!$H$10+E$5*'국어 표준점수 테이블'!$H$11+'국어 표준점수 테이블'!$H$13,0))</f>
        <v>68</v>
      </c>
      <c r="F75" s="154">
        <f>IF(OR($B75-F$5&gt;76, $B75-F$5=75, $B75-F$5=1, $B75-F$5&lt;0),"",ROUND(($B75-F$5)*'국어 표준점수 테이블'!$H$10+F$5*'국어 표준점수 테이블'!$H$11+'국어 표준점수 테이블'!$H$13,0))</f>
        <v>68</v>
      </c>
      <c r="G75" s="154">
        <f>IF(OR($B75-G$5&gt;76, $B75-G$5=75, $B75-G$5=1, $B75-G$5&lt;0),"",ROUND(($B75-G$5)*'국어 표준점수 테이블'!$H$10+G$5*'국어 표준점수 테이블'!$H$11+'국어 표준점수 테이블'!$H$13,0))</f>
        <v>69</v>
      </c>
      <c r="H75" s="154">
        <f>IF(OR($B75-H$5&gt;76, $B75-H$5=75, $B75-H$5=1, $B75-H$5&lt;0),"",ROUND(($B75-H$5)*'국어 표준점수 테이블'!$H$10+H$5*'국어 표준점수 테이블'!$H$11+'국어 표준점수 테이블'!$H$13,0))</f>
        <v>69</v>
      </c>
      <c r="I75" s="154">
        <f>IF(OR($B75-I$5&gt;76, $B75-I$5=75, $B75-I$5=1, $B75-I$5&lt;0),"",ROUND(($B75-I$5)*'국어 표준점수 테이블'!$H$10+I$5*'국어 표준점수 테이블'!$H$11+'국어 표준점수 테이블'!$H$13,0))</f>
        <v>69</v>
      </c>
      <c r="J75" s="154">
        <f>IF(OR($B75-J$5&gt;76, $B75-J$5=75, $B75-J$5=1, $B75-J$5&lt;0),"",ROUND(($B75-J$5)*'국어 표준점수 테이블'!$H$10+J$5*'국어 표준점수 테이블'!$H$11+'국어 표준점수 테이블'!$H$13,0))</f>
        <v>69</v>
      </c>
      <c r="K75" s="154">
        <f>IF(OR($B75-K$5&gt;76, $B75-K$5=75, $B75-K$5=1, $B75-K$5&lt;0),"",ROUND(($B75-K$5)*'국어 표준점수 테이블'!$H$10+K$5*'국어 표준점수 테이블'!$H$11+'국어 표준점수 테이블'!$H$13,0))</f>
        <v>70</v>
      </c>
      <c r="L75" s="154">
        <f>IF(OR($B75-L$5&gt;76, $B75-L$5=75, $B75-L$5=1, $B75-L$5&lt;0),"",ROUND(($B75-L$5)*'국어 표준점수 테이블'!$H$10+L$5*'국어 표준점수 테이블'!$H$11+'국어 표준점수 테이블'!$H$13,0))</f>
        <v>70</v>
      </c>
      <c r="M75" s="154">
        <f>IF(OR($B75-M$5&gt;76, $B75-M$5=75, $B75-M$5=1, $B75-M$5&lt;0),"",ROUND(($B75-M$5)*'국어 표준점수 테이블'!$H$10+M$5*'국어 표준점수 테이블'!$H$11+'국어 표준점수 테이블'!$H$13,0))</f>
        <v>70</v>
      </c>
      <c r="N75" s="154">
        <f>IF(OR($B75-N$5&gt;76, $B75-N$5=75, $B75-N$5=1, $B75-N$5&lt;0),"",ROUND(($B75-N$5)*'국어 표준점수 테이블'!$H$10+N$5*'국어 표준점수 테이블'!$H$11+'국어 표준점수 테이블'!$H$13,0))</f>
        <v>70</v>
      </c>
      <c r="O75" s="154">
        <f>IF(OR($B75-O$5&gt;76, $B75-O$5=75, $B75-O$5=1, $B75-O$5&lt;0),"",ROUND(($B75-O$5)*'국어 표준점수 테이블'!$H$10+O$5*'국어 표준점수 테이블'!$H$11+'국어 표준점수 테이블'!$H$13,0))</f>
        <v>71</v>
      </c>
      <c r="P75" s="154">
        <f>IF(OR($B75-P$5&gt;76, $B75-P$5=75, $B75-P$5=1, $B75-P$5&lt;0),"",ROUND(($B75-P$5)*'국어 표준점수 테이블'!$H$10+P$5*'국어 표준점수 테이블'!$H$11+'국어 표준점수 테이블'!$H$13,0))</f>
        <v>71</v>
      </c>
      <c r="Q75" s="154">
        <f>IF(OR($B75-Q$5&gt;76, $B75-Q$5=75, $B75-Q$5=1, $B75-Q$5&lt;0),"",ROUND(($B75-Q$5)*'국어 표준점수 테이블'!$H$10+Q$5*'국어 표준점수 테이블'!$H$11+'국어 표준점수 테이블'!$H$13,0))</f>
        <v>71</v>
      </c>
      <c r="R75" s="154">
        <f>IF(OR($B75-R$5&gt;76, $B75-R$5=75, $B75-R$5=1, $B75-R$5&lt;0),"",ROUND(($B75-R$5)*'국어 표준점수 테이블'!$H$10+R$5*'국어 표준점수 테이블'!$H$11+'국어 표준점수 테이블'!$H$13,0))</f>
        <v>71</v>
      </c>
      <c r="S75" s="154">
        <f>IF(OR($B75-S$5&gt;76, $B75-S$5=75, $B75-S$5=1, $B75-S$5&lt;0),"",ROUND(($B75-S$5)*'국어 표준점수 테이블'!$H$10+S$5*'국어 표준점수 테이블'!$H$11+'국어 표준점수 테이블'!$H$13,0))</f>
        <v>72</v>
      </c>
      <c r="T75" s="154">
        <f>IF(OR($B75-T$5&gt;76, $B75-T$5=75, $B75-T$5=1, $B75-T$5&lt;0),"",ROUND(($B75-T$5)*'국어 표준점수 테이블'!$H$10+T$5*'국어 표준점수 테이블'!$H$11+'국어 표준점수 테이블'!$H$13,0))</f>
        <v>72</v>
      </c>
      <c r="U75" s="154">
        <f>IF(OR($B75-U$5&gt;76, $B75-U$5=75, $B75-U$5=1, $B75-U$5&lt;0),"",ROUND(($B75-U$5)*'국어 표준점수 테이블'!$H$10+U$5*'국어 표준점수 테이블'!$H$11+'국어 표준점수 테이블'!$H$13,0))</f>
        <v>72</v>
      </c>
      <c r="V75" s="154">
        <f>IF(OR($B75-V$5&gt;76, $B75-V$5=75, $B75-V$5=1, $B75-V$5&lt;0),"",ROUND(($B75-V$5)*'국어 표준점수 테이블'!$H$10+V$5*'국어 표준점수 테이블'!$H$11+'국어 표준점수 테이블'!$H$13,0))</f>
        <v>72</v>
      </c>
      <c r="W75" s="154">
        <f>IF(OR($B75-W$5&gt;76, $B75-W$5=75, $B75-W$5=1, $B75-W$5&lt;0),"",ROUND(($B75-W$5)*'국어 표준점수 테이블'!$H$10+W$5*'국어 표준점수 테이블'!$H$11+'국어 표준점수 테이블'!$H$13,0))</f>
        <v>73</v>
      </c>
      <c r="X75" s="154">
        <f>IF(OR($B75-X$5&gt;76, $B75-X$5=75, $B75-X$5=1, $B75-X$5&lt;0),"",ROUND(($B75-X$5)*'국어 표준점수 테이블'!$H$10+X$5*'국어 표준점수 테이블'!$H$11+'국어 표준점수 테이블'!$H$13,0))</f>
        <v>73</v>
      </c>
      <c r="Y75" s="155">
        <f>IF(OR($B75-Y$5&gt;76, $B75-Y$5=75, $B75-Y$5=1, $B75-Y$5&lt;0),"",ROUND(($B75-Y$5)*'국어 표준점수 테이블'!$H$10+Y$5*'국어 표준점수 테이블'!$H$11+'국어 표준점수 테이블'!$H$13,0))</f>
        <v>73</v>
      </c>
      <c r="Z75" s="14"/>
      <c r="AA75" s="16"/>
    </row>
    <row r="76" spans="1:27">
      <c r="A76" s="16"/>
      <c r="B76" s="86">
        <v>30</v>
      </c>
      <c r="C76" s="154">
        <f>IF(OR($B76-C$5&gt;76, $B76-C$5=75, $B76-C$5=1, $B76-C$5&lt;0),"",ROUND(($B76-C$5)*'국어 표준점수 테이블'!$H$10+C$5*'국어 표준점수 테이블'!$H$11+'국어 표준점수 테이블'!$H$13,0))</f>
        <v>66</v>
      </c>
      <c r="D76" s="154">
        <f>IF(OR($B76-D$5&gt;76, $B76-D$5=75, $B76-D$5=1, $B76-D$5&lt;0),"",ROUND(($B76-D$5)*'국어 표준점수 테이블'!$H$10+D$5*'국어 표준점수 테이블'!$H$11+'국어 표준점수 테이블'!$H$13,0))</f>
        <v>67</v>
      </c>
      <c r="E76" s="154">
        <f>IF(OR($B76-E$5&gt;76, $B76-E$5=75, $B76-E$5=1, $B76-E$5&lt;0),"",ROUND(($B76-E$5)*'국어 표준점수 테이블'!$H$10+E$5*'국어 표준점수 테이블'!$H$11+'국어 표준점수 테이블'!$H$13,0))</f>
        <v>67</v>
      </c>
      <c r="F76" s="154">
        <f>IF(OR($B76-F$5&gt;76, $B76-F$5=75, $B76-F$5=1, $B76-F$5&lt;0),"",ROUND(($B76-F$5)*'국어 표준점수 테이블'!$H$10+F$5*'국어 표준점수 테이블'!$H$11+'국어 표준점수 테이블'!$H$13,0))</f>
        <v>67</v>
      </c>
      <c r="G76" s="154">
        <f>IF(OR($B76-G$5&gt;76, $B76-G$5=75, $B76-G$5=1, $B76-G$5&lt;0),"",ROUND(($B76-G$5)*'국어 표준점수 테이블'!$H$10+G$5*'국어 표준점수 테이블'!$H$11+'국어 표준점수 테이블'!$H$13,0))</f>
        <v>67</v>
      </c>
      <c r="H76" s="154">
        <f>IF(OR($B76-H$5&gt;76, $B76-H$5=75, $B76-H$5=1, $B76-H$5&lt;0),"",ROUND(($B76-H$5)*'국어 표준점수 테이블'!$H$10+H$5*'국어 표준점수 테이블'!$H$11+'국어 표준점수 테이블'!$H$13,0))</f>
        <v>68</v>
      </c>
      <c r="I76" s="154">
        <f>IF(OR($B76-I$5&gt;76, $B76-I$5=75, $B76-I$5=1, $B76-I$5&lt;0),"",ROUND(($B76-I$5)*'국어 표준점수 테이블'!$H$10+I$5*'국어 표준점수 테이블'!$H$11+'국어 표준점수 테이블'!$H$13,0))</f>
        <v>68</v>
      </c>
      <c r="J76" s="154">
        <f>IF(OR($B76-J$5&gt;76, $B76-J$5=75, $B76-J$5=1, $B76-J$5&lt;0),"",ROUND(($B76-J$5)*'국어 표준점수 테이블'!$H$10+J$5*'국어 표준점수 테이블'!$H$11+'국어 표준점수 테이블'!$H$13,0))</f>
        <v>68</v>
      </c>
      <c r="K76" s="154">
        <f>IF(OR($B76-K$5&gt;76, $B76-K$5=75, $B76-K$5=1, $B76-K$5&lt;0),"",ROUND(($B76-K$5)*'국어 표준점수 테이블'!$H$10+K$5*'국어 표준점수 테이블'!$H$11+'국어 표준점수 테이블'!$H$13,0))</f>
        <v>68</v>
      </c>
      <c r="L76" s="154">
        <f>IF(OR($B76-L$5&gt;76, $B76-L$5=75, $B76-L$5=1, $B76-L$5&lt;0),"",ROUND(($B76-L$5)*'국어 표준점수 테이블'!$H$10+L$5*'국어 표준점수 테이블'!$H$11+'국어 표준점수 테이블'!$H$13,0))</f>
        <v>69</v>
      </c>
      <c r="M76" s="154">
        <f>IF(OR($B76-M$5&gt;76, $B76-M$5=75, $B76-M$5=1, $B76-M$5&lt;0),"",ROUND(($B76-M$5)*'국어 표준점수 테이블'!$H$10+M$5*'국어 표준점수 테이블'!$H$11+'국어 표준점수 테이블'!$H$13,0))</f>
        <v>69</v>
      </c>
      <c r="N76" s="154">
        <f>IF(OR($B76-N$5&gt;76, $B76-N$5=75, $B76-N$5=1, $B76-N$5&lt;0),"",ROUND(($B76-N$5)*'국어 표준점수 테이블'!$H$10+N$5*'국어 표준점수 테이블'!$H$11+'국어 표준점수 테이블'!$H$13,0))</f>
        <v>69</v>
      </c>
      <c r="O76" s="154">
        <f>IF(OR($B76-O$5&gt;76, $B76-O$5=75, $B76-O$5=1, $B76-O$5&lt;0),"",ROUND(($B76-O$5)*'국어 표준점수 테이블'!$H$10+O$5*'국어 표준점수 테이블'!$H$11+'국어 표준점수 테이블'!$H$13,0))</f>
        <v>69</v>
      </c>
      <c r="P76" s="154">
        <f>IF(OR($B76-P$5&gt;76, $B76-P$5=75, $B76-P$5=1, $B76-P$5&lt;0),"",ROUND(($B76-P$5)*'국어 표준점수 테이블'!$H$10+P$5*'국어 표준점수 테이블'!$H$11+'국어 표준점수 테이블'!$H$13,0))</f>
        <v>70</v>
      </c>
      <c r="Q76" s="154">
        <f>IF(OR($B76-Q$5&gt;76, $B76-Q$5=75, $B76-Q$5=1, $B76-Q$5&lt;0),"",ROUND(($B76-Q$5)*'국어 표준점수 테이블'!$H$10+Q$5*'국어 표준점수 테이블'!$H$11+'국어 표준점수 테이블'!$H$13,0))</f>
        <v>70</v>
      </c>
      <c r="R76" s="154">
        <f>IF(OR($B76-R$5&gt;76, $B76-R$5=75, $B76-R$5=1, $B76-R$5&lt;0),"",ROUND(($B76-R$5)*'국어 표준점수 테이블'!$H$10+R$5*'국어 표준점수 테이블'!$H$11+'국어 표준점수 테이블'!$H$13,0))</f>
        <v>70</v>
      </c>
      <c r="S76" s="154">
        <f>IF(OR($B76-S$5&gt;76, $B76-S$5=75, $B76-S$5=1, $B76-S$5&lt;0),"",ROUND(($B76-S$5)*'국어 표준점수 테이블'!$H$10+S$5*'국어 표준점수 테이블'!$H$11+'국어 표준점수 테이블'!$H$13,0))</f>
        <v>70</v>
      </c>
      <c r="T76" s="154">
        <f>IF(OR($B76-T$5&gt;76, $B76-T$5=75, $B76-T$5=1, $B76-T$5&lt;0),"",ROUND(($B76-T$5)*'국어 표준점수 테이블'!$H$10+T$5*'국어 표준점수 테이블'!$H$11+'국어 표준점수 테이블'!$H$13,0))</f>
        <v>71</v>
      </c>
      <c r="U76" s="154">
        <f>IF(OR($B76-U$5&gt;76, $B76-U$5=75, $B76-U$5=1, $B76-U$5&lt;0),"",ROUND(($B76-U$5)*'국어 표준점수 테이블'!$H$10+U$5*'국어 표준점수 테이블'!$H$11+'국어 표준점수 테이블'!$H$13,0))</f>
        <v>71</v>
      </c>
      <c r="V76" s="154">
        <f>IF(OR($B76-V$5&gt;76, $B76-V$5=75, $B76-V$5=1, $B76-V$5&lt;0),"",ROUND(($B76-V$5)*'국어 표준점수 테이블'!$H$10+V$5*'국어 표준점수 테이블'!$H$11+'국어 표준점수 테이블'!$H$13,0))</f>
        <v>71</v>
      </c>
      <c r="W76" s="154">
        <f>IF(OR($B76-W$5&gt;76, $B76-W$5=75, $B76-W$5=1, $B76-W$5&lt;0),"",ROUND(($B76-W$5)*'국어 표준점수 테이블'!$H$10+W$5*'국어 표준점수 테이블'!$H$11+'국어 표준점수 테이블'!$H$13,0))</f>
        <v>71</v>
      </c>
      <c r="X76" s="154">
        <f>IF(OR($B76-X$5&gt;76, $B76-X$5=75, $B76-X$5=1, $B76-X$5&lt;0),"",ROUND(($B76-X$5)*'국어 표준점수 테이블'!$H$10+X$5*'국어 표준점수 테이블'!$H$11+'국어 표준점수 테이블'!$H$13,0))</f>
        <v>72</v>
      </c>
      <c r="Y76" s="155">
        <f>IF(OR($B76-Y$5&gt;76, $B76-Y$5=75, $B76-Y$5=1, $B76-Y$5&lt;0),"",ROUND(($B76-Y$5)*'국어 표준점수 테이블'!$H$10+Y$5*'국어 표준점수 테이블'!$H$11+'국어 표준점수 테이블'!$H$13,0))</f>
        <v>72</v>
      </c>
      <c r="Z76" s="14"/>
      <c r="AA76" s="16"/>
    </row>
    <row r="77" spans="1:27">
      <c r="A77" s="16"/>
      <c r="B77" s="86">
        <v>29</v>
      </c>
      <c r="C77" s="154">
        <f>IF(OR($B77-C$5&gt;76, $B77-C$5=75, $B77-C$5=1, $B77-C$5&lt;0),"",ROUND(($B77-C$5)*'국어 표준점수 테이블'!$H$10+C$5*'국어 표준점수 테이블'!$H$11+'국어 표준점수 테이블'!$H$13,0))</f>
        <v>65</v>
      </c>
      <c r="D77" s="154">
        <f>IF(OR($B77-D$5&gt;76, $B77-D$5=75, $B77-D$5=1, $B77-D$5&lt;0),"",ROUND(($B77-D$5)*'국어 표준점수 테이블'!$H$10+D$5*'국어 표준점수 테이블'!$H$11+'국어 표준점수 테이블'!$H$13,0))</f>
        <v>66</v>
      </c>
      <c r="E77" s="154">
        <f>IF(OR($B77-E$5&gt;76, $B77-E$5=75, $B77-E$5=1, $B77-E$5&lt;0),"",ROUND(($B77-E$5)*'국어 표준점수 테이블'!$H$10+E$5*'국어 표준점수 테이블'!$H$11+'국어 표준점수 테이블'!$H$13,0))</f>
        <v>66</v>
      </c>
      <c r="F77" s="154">
        <f>IF(OR($B77-F$5&gt;76, $B77-F$5=75, $B77-F$5=1, $B77-F$5&lt;0),"",ROUND(($B77-F$5)*'국어 표준점수 테이블'!$H$10+F$5*'국어 표준점수 테이블'!$H$11+'국어 표준점수 테이블'!$H$13,0))</f>
        <v>66</v>
      </c>
      <c r="G77" s="154">
        <f>IF(OR($B77-G$5&gt;76, $B77-G$5=75, $B77-G$5=1, $B77-G$5&lt;0),"",ROUND(($B77-G$5)*'국어 표준점수 테이블'!$H$10+G$5*'국어 표준점수 테이블'!$H$11+'국어 표준점수 테이블'!$H$13,0))</f>
        <v>66</v>
      </c>
      <c r="H77" s="154">
        <f>IF(OR($B77-H$5&gt;76, $B77-H$5=75, $B77-H$5=1, $B77-H$5&lt;0),"",ROUND(($B77-H$5)*'국어 표준점수 테이블'!$H$10+H$5*'국어 표준점수 테이블'!$H$11+'국어 표준점수 테이블'!$H$13,0))</f>
        <v>67</v>
      </c>
      <c r="I77" s="154">
        <f>IF(OR($B77-I$5&gt;76, $B77-I$5=75, $B77-I$5=1, $B77-I$5&lt;0),"",ROUND(($B77-I$5)*'국어 표준점수 테이블'!$H$10+I$5*'국어 표준점수 테이블'!$H$11+'국어 표준점수 테이블'!$H$13,0))</f>
        <v>67</v>
      </c>
      <c r="J77" s="154">
        <f>IF(OR($B77-J$5&gt;76, $B77-J$5=75, $B77-J$5=1, $B77-J$5&lt;0),"",ROUND(($B77-J$5)*'국어 표준점수 테이블'!$H$10+J$5*'국어 표준점수 테이블'!$H$11+'국어 표준점수 테이블'!$H$13,0))</f>
        <v>67</v>
      </c>
      <c r="K77" s="154">
        <f>IF(OR($B77-K$5&gt;76, $B77-K$5=75, $B77-K$5=1, $B77-K$5&lt;0),"",ROUND(($B77-K$5)*'국어 표준점수 테이블'!$H$10+K$5*'국어 표준점수 테이블'!$H$11+'국어 표준점수 테이블'!$H$13,0))</f>
        <v>67</v>
      </c>
      <c r="L77" s="154">
        <f>IF(OR($B77-L$5&gt;76, $B77-L$5=75, $B77-L$5=1, $B77-L$5&lt;0),"",ROUND(($B77-L$5)*'국어 표준점수 테이블'!$H$10+L$5*'국어 표준점수 테이블'!$H$11+'국어 표준점수 테이블'!$H$13,0))</f>
        <v>68</v>
      </c>
      <c r="M77" s="154">
        <f>IF(OR($B77-M$5&gt;76, $B77-M$5=75, $B77-M$5=1, $B77-M$5&lt;0),"",ROUND(($B77-M$5)*'국어 표준점수 테이블'!$H$10+M$5*'국어 표준점수 테이블'!$H$11+'국어 표준점수 테이블'!$H$13,0))</f>
        <v>68</v>
      </c>
      <c r="N77" s="154">
        <f>IF(OR($B77-N$5&gt;76, $B77-N$5=75, $B77-N$5=1, $B77-N$5&lt;0),"",ROUND(($B77-N$5)*'국어 표준점수 테이블'!$H$10+N$5*'국어 표준점수 테이블'!$H$11+'국어 표준점수 테이블'!$H$13,0))</f>
        <v>68</v>
      </c>
      <c r="O77" s="154">
        <f>IF(OR($B77-O$5&gt;76, $B77-O$5=75, $B77-O$5=1, $B77-O$5&lt;0),"",ROUND(($B77-O$5)*'국어 표준점수 테이블'!$H$10+O$5*'국어 표준점수 테이블'!$H$11+'국어 표준점수 테이블'!$H$13,0))</f>
        <v>68</v>
      </c>
      <c r="P77" s="154">
        <f>IF(OR($B77-P$5&gt;76, $B77-P$5=75, $B77-P$5=1, $B77-P$5&lt;0),"",ROUND(($B77-P$5)*'국어 표준점수 테이블'!$H$10+P$5*'국어 표준점수 테이블'!$H$11+'국어 표준점수 테이블'!$H$13,0))</f>
        <v>68</v>
      </c>
      <c r="Q77" s="154">
        <f>IF(OR($B77-Q$5&gt;76, $B77-Q$5=75, $B77-Q$5=1, $B77-Q$5&lt;0),"",ROUND(($B77-Q$5)*'국어 표준점수 테이블'!$H$10+Q$5*'국어 표준점수 테이블'!$H$11+'국어 표준점수 테이블'!$H$13,0))</f>
        <v>69</v>
      </c>
      <c r="R77" s="154">
        <f>IF(OR($B77-R$5&gt;76, $B77-R$5=75, $B77-R$5=1, $B77-R$5&lt;0),"",ROUND(($B77-R$5)*'국어 표준점수 테이블'!$H$10+R$5*'국어 표준점수 테이블'!$H$11+'국어 표준점수 테이블'!$H$13,0))</f>
        <v>69</v>
      </c>
      <c r="S77" s="154">
        <f>IF(OR($B77-S$5&gt;76, $B77-S$5=75, $B77-S$5=1, $B77-S$5&lt;0),"",ROUND(($B77-S$5)*'국어 표준점수 테이블'!$H$10+S$5*'국어 표준점수 테이블'!$H$11+'국어 표준점수 테이블'!$H$13,0))</f>
        <v>69</v>
      </c>
      <c r="T77" s="154">
        <f>IF(OR($B77-T$5&gt;76, $B77-T$5=75, $B77-T$5=1, $B77-T$5&lt;0),"",ROUND(($B77-T$5)*'국어 표준점수 테이블'!$H$10+T$5*'국어 표준점수 테이블'!$H$11+'국어 표준점수 테이블'!$H$13,0))</f>
        <v>69</v>
      </c>
      <c r="U77" s="154">
        <f>IF(OR($B77-U$5&gt;76, $B77-U$5=75, $B77-U$5=1, $B77-U$5&lt;0),"",ROUND(($B77-U$5)*'국어 표준점수 테이블'!$H$10+U$5*'국어 표준점수 테이블'!$H$11+'국어 표준점수 테이블'!$H$13,0))</f>
        <v>70</v>
      </c>
      <c r="V77" s="154">
        <f>IF(OR($B77-V$5&gt;76, $B77-V$5=75, $B77-V$5=1, $B77-V$5&lt;0),"",ROUND(($B77-V$5)*'국어 표준점수 테이블'!$H$10+V$5*'국어 표준점수 테이블'!$H$11+'국어 표준점수 테이블'!$H$13,0))</f>
        <v>70</v>
      </c>
      <c r="W77" s="154">
        <f>IF(OR($B77-W$5&gt;76, $B77-W$5=75, $B77-W$5=1, $B77-W$5&lt;0),"",ROUND(($B77-W$5)*'국어 표준점수 테이블'!$H$10+W$5*'국어 표준점수 테이블'!$H$11+'국어 표준점수 테이블'!$H$13,0))</f>
        <v>70</v>
      </c>
      <c r="X77" s="154">
        <f>IF(OR($B77-X$5&gt;76, $B77-X$5=75, $B77-X$5=1, $B77-X$5&lt;0),"",ROUND(($B77-X$5)*'국어 표준점수 테이블'!$H$10+X$5*'국어 표준점수 테이블'!$H$11+'국어 표준점수 테이블'!$H$13,0))</f>
        <v>70</v>
      </c>
      <c r="Y77" s="155">
        <f>IF(OR($B77-Y$5&gt;76, $B77-Y$5=75, $B77-Y$5=1, $B77-Y$5&lt;0),"",ROUND(($B77-Y$5)*'국어 표준점수 테이블'!$H$10+Y$5*'국어 표준점수 테이블'!$H$11+'국어 표준점수 테이블'!$H$13,0))</f>
        <v>71</v>
      </c>
      <c r="Z77" s="14"/>
      <c r="AA77" s="16"/>
    </row>
    <row r="78" spans="1:27">
      <c r="A78" s="16"/>
      <c r="B78" s="87">
        <v>28</v>
      </c>
      <c r="C78" s="156">
        <f>IF(OR($B78-C$5&gt;76, $B78-C$5=75, $B78-C$5=1, $B78-C$5&lt;0),"",ROUND(($B78-C$5)*'국어 표준점수 테이블'!$H$10+C$5*'국어 표준점수 테이블'!$H$11+'국어 표준점수 테이블'!$H$13,0))</f>
        <v>64</v>
      </c>
      <c r="D78" s="156">
        <f>IF(OR($B78-D$5&gt;76, $B78-D$5=75, $B78-D$5=1, $B78-D$5&lt;0),"",ROUND(($B78-D$5)*'국어 표준점수 테이블'!$H$10+D$5*'국어 표준점수 테이블'!$H$11+'국어 표준점수 테이블'!$H$13,0))</f>
        <v>64</v>
      </c>
      <c r="E78" s="156">
        <f>IF(OR($B78-E$5&gt;76, $B78-E$5=75, $B78-E$5=1, $B78-E$5&lt;0),"",ROUND(($B78-E$5)*'국어 표준점수 테이블'!$H$10+E$5*'국어 표준점수 테이블'!$H$11+'국어 표준점수 테이블'!$H$13,0))</f>
        <v>65</v>
      </c>
      <c r="F78" s="156">
        <f>IF(OR($B78-F$5&gt;76, $B78-F$5=75, $B78-F$5=1, $B78-F$5&lt;0),"",ROUND(($B78-F$5)*'국어 표준점수 테이블'!$H$10+F$5*'국어 표준점수 테이블'!$H$11+'국어 표준점수 테이블'!$H$13,0))</f>
        <v>65</v>
      </c>
      <c r="G78" s="156">
        <f>IF(OR($B78-G$5&gt;76, $B78-G$5=75, $B78-G$5=1, $B78-G$5&lt;0),"",ROUND(($B78-G$5)*'국어 표준점수 테이블'!$H$10+G$5*'국어 표준점수 테이블'!$H$11+'국어 표준점수 테이블'!$H$13,0))</f>
        <v>65</v>
      </c>
      <c r="H78" s="156">
        <f>IF(OR($B78-H$5&gt;76, $B78-H$5=75, $B78-H$5=1, $B78-H$5&lt;0),"",ROUND(($B78-H$5)*'국어 표준점수 테이블'!$H$10+H$5*'국어 표준점수 테이블'!$H$11+'국어 표준점수 테이블'!$H$13,0))</f>
        <v>65</v>
      </c>
      <c r="I78" s="156">
        <f>IF(OR($B78-I$5&gt;76, $B78-I$5=75, $B78-I$5=1, $B78-I$5&lt;0),"",ROUND(($B78-I$5)*'국어 표준점수 테이블'!$H$10+I$5*'국어 표준점수 테이블'!$H$11+'국어 표준점수 테이블'!$H$13,0))</f>
        <v>66</v>
      </c>
      <c r="J78" s="156">
        <f>IF(OR($B78-J$5&gt;76, $B78-J$5=75, $B78-J$5=1, $B78-J$5&lt;0),"",ROUND(($B78-J$5)*'국어 표준점수 테이블'!$H$10+J$5*'국어 표준점수 테이블'!$H$11+'국어 표준점수 테이블'!$H$13,0))</f>
        <v>66</v>
      </c>
      <c r="K78" s="156">
        <f>IF(OR($B78-K$5&gt;76, $B78-K$5=75, $B78-K$5=1, $B78-K$5&lt;0),"",ROUND(($B78-K$5)*'국어 표준점수 테이블'!$H$10+K$5*'국어 표준점수 테이블'!$H$11+'국어 표준점수 테이블'!$H$13,0))</f>
        <v>66</v>
      </c>
      <c r="L78" s="156">
        <f>IF(OR($B78-L$5&gt;76, $B78-L$5=75, $B78-L$5=1, $B78-L$5&lt;0),"",ROUND(($B78-L$5)*'국어 표준점수 테이블'!$H$10+L$5*'국어 표준점수 테이블'!$H$11+'국어 표준점수 테이블'!$H$13,0))</f>
        <v>66</v>
      </c>
      <c r="M78" s="156">
        <f>IF(OR($B78-M$5&gt;76, $B78-M$5=75, $B78-M$5=1, $B78-M$5&lt;0),"",ROUND(($B78-M$5)*'국어 표준점수 테이블'!$H$10+M$5*'국어 표준점수 테이블'!$H$11+'국어 표준점수 테이블'!$H$13,0))</f>
        <v>67</v>
      </c>
      <c r="N78" s="156">
        <f>IF(OR($B78-N$5&gt;76, $B78-N$5=75, $B78-N$5=1, $B78-N$5&lt;0),"",ROUND(($B78-N$5)*'국어 표준점수 테이블'!$H$10+N$5*'국어 표준점수 테이블'!$H$11+'국어 표준점수 테이블'!$H$13,0))</f>
        <v>67</v>
      </c>
      <c r="O78" s="156">
        <f>IF(OR($B78-O$5&gt;76, $B78-O$5=75, $B78-O$5=1, $B78-O$5&lt;0),"",ROUND(($B78-O$5)*'국어 표준점수 테이블'!$H$10+O$5*'국어 표준점수 테이블'!$H$11+'국어 표준점수 테이블'!$H$13,0))</f>
        <v>67</v>
      </c>
      <c r="P78" s="156">
        <f>IF(OR($B78-P$5&gt;76, $B78-P$5=75, $B78-P$5=1, $B78-P$5&lt;0),"",ROUND(($B78-P$5)*'국어 표준점수 테이블'!$H$10+P$5*'국어 표준점수 테이블'!$H$11+'국어 표준점수 테이블'!$H$13,0))</f>
        <v>67</v>
      </c>
      <c r="Q78" s="156">
        <f>IF(OR($B78-Q$5&gt;76, $B78-Q$5=75, $B78-Q$5=1, $B78-Q$5&lt;0),"",ROUND(($B78-Q$5)*'국어 표준점수 테이블'!$H$10+Q$5*'국어 표준점수 테이블'!$H$11+'국어 표준점수 테이블'!$H$13,0))</f>
        <v>68</v>
      </c>
      <c r="R78" s="156">
        <f>IF(OR($B78-R$5&gt;76, $B78-R$5=75, $B78-R$5=1, $B78-R$5&lt;0),"",ROUND(($B78-R$5)*'국어 표준점수 테이블'!$H$10+R$5*'국어 표준점수 테이블'!$H$11+'국어 표준점수 테이블'!$H$13,0))</f>
        <v>68</v>
      </c>
      <c r="S78" s="156">
        <f>IF(OR($B78-S$5&gt;76, $B78-S$5=75, $B78-S$5=1, $B78-S$5&lt;0),"",ROUND(($B78-S$5)*'국어 표준점수 테이블'!$H$10+S$5*'국어 표준점수 테이블'!$H$11+'국어 표준점수 테이블'!$H$13,0))</f>
        <v>68</v>
      </c>
      <c r="T78" s="156">
        <f>IF(OR($B78-T$5&gt;76, $B78-T$5=75, $B78-T$5=1, $B78-T$5&lt;0),"",ROUND(($B78-T$5)*'국어 표준점수 테이블'!$H$10+T$5*'국어 표준점수 테이블'!$H$11+'국어 표준점수 테이블'!$H$13,0))</f>
        <v>68</v>
      </c>
      <c r="U78" s="156">
        <f>IF(OR($B78-U$5&gt;76, $B78-U$5=75, $B78-U$5=1, $B78-U$5&lt;0),"",ROUND(($B78-U$5)*'국어 표준점수 테이블'!$H$10+U$5*'국어 표준점수 테이블'!$H$11+'국어 표준점수 테이블'!$H$13,0))</f>
        <v>69</v>
      </c>
      <c r="V78" s="156">
        <f>IF(OR($B78-V$5&gt;76, $B78-V$5=75, $B78-V$5=1, $B78-V$5&lt;0),"",ROUND(($B78-V$5)*'국어 표준점수 테이블'!$H$10+V$5*'국어 표준점수 테이블'!$H$11+'국어 표준점수 테이블'!$H$13,0))</f>
        <v>69</v>
      </c>
      <c r="W78" s="156">
        <f>IF(OR($B78-W$5&gt;76, $B78-W$5=75, $B78-W$5=1, $B78-W$5&lt;0),"",ROUND(($B78-W$5)*'국어 표준점수 테이블'!$H$10+W$5*'국어 표준점수 테이블'!$H$11+'국어 표준점수 테이블'!$H$13,0))</f>
        <v>69</v>
      </c>
      <c r="X78" s="156">
        <f>IF(OR($B78-X$5&gt;76, $B78-X$5=75, $B78-X$5=1, $B78-X$5&lt;0),"",ROUND(($B78-X$5)*'국어 표준점수 테이블'!$H$10+X$5*'국어 표준점수 테이블'!$H$11+'국어 표준점수 테이블'!$H$13,0))</f>
        <v>69</v>
      </c>
      <c r="Y78" s="157">
        <f>IF(OR($B78-Y$5&gt;76, $B78-Y$5=75, $B78-Y$5=1, $B78-Y$5&lt;0),"",ROUND(($B78-Y$5)*'국어 표준점수 테이블'!$H$10+Y$5*'국어 표준점수 테이블'!$H$11+'국어 표준점수 테이블'!$H$13,0))</f>
        <v>70</v>
      </c>
      <c r="Z78" s="14"/>
      <c r="AA78" s="16"/>
    </row>
    <row r="79" spans="1:27">
      <c r="A79" s="16"/>
      <c r="B79" s="87">
        <v>27</v>
      </c>
      <c r="C79" s="156">
        <f>IF(OR($B79-C$5&gt;76, $B79-C$5=75, $B79-C$5=1, $B79-C$5&lt;0),"",ROUND(($B79-C$5)*'국어 표준점수 테이블'!$H$10+C$5*'국어 표준점수 테이블'!$H$11+'국어 표준점수 테이블'!$H$13,0))</f>
        <v>63</v>
      </c>
      <c r="D79" s="156">
        <f>IF(OR($B79-D$5&gt;76, $B79-D$5=75, $B79-D$5=1, $B79-D$5&lt;0),"",ROUND(($B79-D$5)*'국어 표준점수 테이블'!$H$10+D$5*'국어 표준점수 테이블'!$H$11+'국어 표준점수 테이블'!$H$13,0))</f>
        <v>63</v>
      </c>
      <c r="E79" s="156">
        <f>IF(OR($B79-E$5&gt;76, $B79-E$5=75, $B79-E$5=1, $B79-E$5&lt;0),"",ROUND(($B79-E$5)*'국어 표준점수 테이블'!$H$10+E$5*'국어 표준점수 테이블'!$H$11+'국어 표준점수 테이블'!$H$13,0))</f>
        <v>64</v>
      </c>
      <c r="F79" s="156">
        <f>IF(OR($B79-F$5&gt;76, $B79-F$5=75, $B79-F$5=1, $B79-F$5&lt;0),"",ROUND(($B79-F$5)*'국어 표준점수 테이블'!$H$10+F$5*'국어 표준점수 테이블'!$H$11+'국어 표준점수 테이블'!$H$13,0))</f>
        <v>64</v>
      </c>
      <c r="G79" s="156">
        <f>IF(OR($B79-G$5&gt;76, $B79-G$5=75, $B79-G$5=1, $B79-G$5&lt;0),"",ROUND(($B79-G$5)*'국어 표준점수 테이블'!$H$10+G$5*'국어 표준점수 테이블'!$H$11+'국어 표준점수 테이블'!$H$13,0))</f>
        <v>64</v>
      </c>
      <c r="H79" s="156">
        <f>IF(OR($B79-H$5&gt;76, $B79-H$5=75, $B79-H$5=1, $B79-H$5&lt;0),"",ROUND(($B79-H$5)*'국어 표준점수 테이블'!$H$10+H$5*'국어 표준점수 테이블'!$H$11+'국어 표준점수 테이블'!$H$13,0))</f>
        <v>64</v>
      </c>
      <c r="I79" s="156">
        <f>IF(OR($B79-I$5&gt;76, $B79-I$5=75, $B79-I$5=1, $B79-I$5&lt;0),"",ROUND(($B79-I$5)*'국어 표준점수 테이블'!$H$10+I$5*'국어 표준점수 테이블'!$H$11+'국어 표준점수 테이블'!$H$13,0))</f>
        <v>64</v>
      </c>
      <c r="J79" s="156">
        <f>IF(OR($B79-J$5&gt;76, $B79-J$5=75, $B79-J$5=1, $B79-J$5&lt;0),"",ROUND(($B79-J$5)*'국어 표준점수 테이블'!$H$10+J$5*'국어 표준점수 테이블'!$H$11+'국어 표준점수 테이블'!$H$13,0))</f>
        <v>65</v>
      </c>
      <c r="K79" s="156">
        <f>IF(OR($B79-K$5&gt;76, $B79-K$5=75, $B79-K$5=1, $B79-K$5&lt;0),"",ROUND(($B79-K$5)*'국어 표준점수 테이블'!$H$10+K$5*'국어 표준점수 테이블'!$H$11+'국어 표준점수 테이블'!$H$13,0))</f>
        <v>65</v>
      </c>
      <c r="L79" s="156">
        <f>IF(OR($B79-L$5&gt;76, $B79-L$5=75, $B79-L$5=1, $B79-L$5&lt;0),"",ROUND(($B79-L$5)*'국어 표준점수 테이블'!$H$10+L$5*'국어 표준점수 테이블'!$H$11+'국어 표준점수 테이블'!$H$13,0))</f>
        <v>65</v>
      </c>
      <c r="M79" s="156">
        <f>IF(OR($B79-M$5&gt;76, $B79-M$5=75, $B79-M$5=1, $B79-M$5&lt;0),"",ROUND(($B79-M$5)*'국어 표준점수 테이블'!$H$10+M$5*'국어 표준점수 테이블'!$H$11+'국어 표준점수 테이블'!$H$13,0))</f>
        <v>65</v>
      </c>
      <c r="N79" s="156">
        <f>IF(OR($B79-N$5&gt;76, $B79-N$5=75, $B79-N$5=1, $B79-N$5&lt;0),"",ROUND(($B79-N$5)*'국어 표준점수 테이블'!$H$10+N$5*'국어 표준점수 테이블'!$H$11+'국어 표준점수 테이블'!$H$13,0))</f>
        <v>66</v>
      </c>
      <c r="O79" s="156">
        <f>IF(OR($B79-O$5&gt;76, $B79-O$5=75, $B79-O$5=1, $B79-O$5&lt;0),"",ROUND(($B79-O$5)*'국어 표준점수 테이블'!$H$10+O$5*'국어 표준점수 테이블'!$H$11+'국어 표준점수 테이블'!$H$13,0))</f>
        <v>66</v>
      </c>
      <c r="P79" s="156">
        <f>IF(OR($B79-P$5&gt;76, $B79-P$5=75, $B79-P$5=1, $B79-P$5&lt;0),"",ROUND(($B79-P$5)*'국어 표준점수 테이블'!$H$10+P$5*'국어 표준점수 테이블'!$H$11+'국어 표준점수 테이블'!$H$13,0))</f>
        <v>66</v>
      </c>
      <c r="Q79" s="156">
        <f>IF(OR($B79-Q$5&gt;76, $B79-Q$5=75, $B79-Q$5=1, $B79-Q$5&lt;0),"",ROUND(($B79-Q$5)*'국어 표준점수 테이블'!$H$10+Q$5*'국어 표준점수 테이블'!$H$11+'국어 표준점수 테이블'!$H$13,0))</f>
        <v>66</v>
      </c>
      <c r="R79" s="156">
        <f>IF(OR($B79-R$5&gt;76, $B79-R$5=75, $B79-R$5=1, $B79-R$5&lt;0),"",ROUND(($B79-R$5)*'국어 표준점수 테이블'!$H$10+R$5*'국어 표준점수 테이블'!$H$11+'국어 표준점수 테이블'!$H$13,0))</f>
        <v>67</v>
      </c>
      <c r="S79" s="156">
        <f>IF(OR($B79-S$5&gt;76, $B79-S$5=75, $B79-S$5=1, $B79-S$5&lt;0),"",ROUND(($B79-S$5)*'국어 표준점수 테이블'!$H$10+S$5*'국어 표준점수 테이블'!$H$11+'국어 표준점수 테이블'!$H$13,0))</f>
        <v>67</v>
      </c>
      <c r="T79" s="156">
        <f>IF(OR($B79-T$5&gt;76, $B79-T$5=75, $B79-T$5=1, $B79-T$5&lt;0),"",ROUND(($B79-T$5)*'국어 표준점수 테이블'!$H$10+T$5*'국어 표준점수 테이블'!$H$11+'국어 표준점수 테이블'!$H$13,0))</f>
        <v>67</v>
      </c>
      <c r="U79" s="156">
        <f>IF(OR($B79-U$5&gt;76, $B79-U$5=75, $B79-U$5=1, $B79-U$5&lt;0),"",ROUND(($B79-U$5)*'국어 표준점수 테이블'!$H$10+U$5*'국어 표준점수 테이블'!$H$11+'국어 표준점수 테이블'!$H$13,0))</f>
        <v>67</v>
      </c>
      <c r="V79" s="156">
        <f>IF(OR($B79-V$5&gt;76, $B79-V$5=75, $B79-V$5=1, $B79-V$5&lt;0),"",ROUND(($B79-V$5)*'국어 표준점수 테이블'!$H$10+V$5*'국어 표준점수 테이블'!$H$11+'국어 표준점수 테이블'!$H$13,0))</f>
        <v>68</v>
      </c>
      <c r="W79" s="156">
        <f>IF(OR($B79-W$5&gt;76, $B79-W$5=75, $B79-W$5=1, $B79-W$5&lt;0),"",ROUND(($B79-W$5)*'국어 표준점수 테이블'!$H$10+W$5*'국어 표준점수 테이블'!$H$11+'국어 표준점수 테이블'!$H$13,0))</f>
        <v>68</v>
      </c>
      <c r="X79" s="156">
        <f>IF(OR($B79-X$5&gt;76, $B79-X$5=75, $B79-X$5=1, $B79-X$5&lt;0),"",ROUND(($B79-X$5)*'국어 표준점수 테이블'!$H$10+X$5*'국어 표준점수 테이블'!$H$11+'국어 표준점수 테이블'!$H$13,0))</f>
        <v>68</v>
      </c>
      <c r="Y79" s="157">
        <f>IF(OR($B79-Y$5&gt;76, $B79-Y$5=75, $B79-Y$5=1, $B79-Y$5&lt;0),"",ROUND(($B79-Y$5)*'국어 표준점수 테이블'!$H$10+Y$5*'국어 표준점수 테이블'!$H$11+'국어 표준점수 테이블'!$H$13,0))</f>
        <v>69</v>
      </c>
      <c r="Z79" s="14"/>
      <c r="AA79" s="16"/>
    </row>
    <row r="80" spans="1:27">
      <c r="A80" s="16"/>
      <c r="B80" s="87">
        <v>26</v>
      </c>
      <c r="C80" s="156">
        <f>IF(OR($B80-C$5&gt;76, $B80-C$5=75, $B80-C$5=1, $B80-C$5&lt;0),"",ROUND(($B80-C$5)*'국어 표준점수 테이블'!$H$10+C$5*'국어 표준점수 테이블'!$H$11+'국어 표준점수 테이블'!$H$13,0))</f>
        <v>62</v>
      </c>
      <c r="D80" s="156">
        <f>IF(OR($B80-D$5&gt;76, $B80-D$5=75, $B80-D$5=1, $B80-D$5&lt;0),"",ROUND(($B80-D$5)*'국어 표준점수 테이블'!$H$10+D$5*'국어 표준점수 테이블'!$H$11+'국어 표준점수 테이블'!$H$13,0))</f>
        <v>62</v>
      </c>
      <c r="E80" s="156">
        <f>IF(OR($B80-E$5&gt;76, $B80-E$5=75, $B80-E$5=1, $B80-E$5&lt;0),"",ROUND(($B80-E$5)*'국어 표준점수 테이블'!$H$10+E$5*'국어 표준점수 테이블'!$H$11+'국어 표준점수 테이블'!$H$13,0))</f>
        <v>62</v>
      </c>
      <c r="F80" s="156">
        <f>IF(OR($B80-F$5&gt;76, $B80-F$5=75, $B80-F$5=1, $B80-F$5&lt;0),"",ROUND(($B80-F$5)*'국어 표준점수 테이블'!$H$10+F$5*'국어 표준점수 테이블'!$H$11+'국어 표준점수 테이블'!$H$13,0))</f>
        <v>63</v>
      </c>
      <c r="G80" s="156">
        <f>IF(OR($B80-G$5&gt;76, $B80-G$5=75, $B80-G$5=1, $B80-G$5&lt;0),"",ROUND(($B80-G$5)*'국어 표준점수 테이블'!$H$10+G$5*'국어 표준점수 테이블'!$H$11+'국어 표준점수 테이블'!$H$13,0))</f>
        <v>63</v>
      </c>
      <c r="H80" s="156">
        <f>IF(OR($B80-H$5&gt;76, $B80-H$5=75, $B80-H$5=1, $B80-H$5&lt;0),"",ROUND(($B80-H$5)*'국어 표준점수 테이블'!$H$10+H$5*'국어 표준점수 테이블'!$H$11+'국어 표준점수 테이블'!$H$13,0))</f>
        <v>63</v>
      </c>
      <c r="I80" s="156">
        <f>IF(OR($B80-I$5&gt;76, $B80-I$5=75, $B80-I$5=1, $B80-I$5&lt;0),"",ROUND(($B80-I$5)*'국어 표준점수 테이블'!$H$10+I$5*'국어 표준점수 테이블'!$H$11+'국어 표준점수 테이블'!$H$13,0))</f>
        <v>63</v>
      </c>
      <c r="J80" s="156">
        <f>IF(OR($B80-J$5&gt;76, $B80-J$5=75, $B80-J$5=1, $B80-J$5&lt;0),"",ROUND(($B80-J$5)*'국어 표준점수 테이블'!$H$10+J$5*'국어 표준점수 테이블'!$H$11+'국어 표준점수 테이블'!$H$13,0))</f>
        <v>64</v>
      </c>
      <c r="K80" s="156">
        <f>IF(OR($B80-K$5&gt;76, $B80-K$5=75, $B80-K$5=1, $B80-K$5&lt;0),"",ROUND(($B80-K$5)*'국어 표준점수 테이블'!$H$10+K$5*'국어 표준점수 테이블'!$H$11+'국어 표준점수 테이블'!$H$13,0))</f>
        <v>64</v>
      </c>
      <c r="L80" s="156">
        <f>IF(OR($B80-L$5&gt;76, $B80-L$5=75, $B80-L$5=1, $B80-L$5&lt;0),"",ROUND(($B80-L$5)*'국어 표준점수 테이블'!$H$10+L$5*'국어 표준점수 테이블'!$H$11+'국어 표준점수 테이블'!$H$13,0))</f>
        <v>64</v>
      </c>
      <c r="M80" s="156">
        <f>IF(OR($B80-M$5&gt;76, $B80-M$5=75, $B80-M$5=1, $B80-M$5&lt;0),"",ROUND(($B80-M$5)*'국어 표준점수 테이블'!$H$10+M$5*'국어 표준점수 테이블'!$H$11+'국어 표준점수 테이블'!$H$13,0))</f>
        <v>64</v>
      </c>
      <c r="N80" s="156">
        <f>IF(OR($B80-N$5&gt;76, $B80-N$5=75, $B80-N$5=1, $B80-N$5&lt;0),"",ROUND(($B80-N$5)*'국어 표준점수 테이블'!$H$10+N$5*'국어 표준점수 테이블'!$H$11+'국어 표준점수 테이블'!$H$13,0))</f>
        <v>65</v>
      </c>
      <c r="O80" s="156">
        <f>IF(OR($B80-O$5&gt;76, $B80-O$5=75, $B80-O$5=1, $B80-O$5&lt;0),"",ROUND(($B80-O$5)*'국어 표준점수 테이블'!$H$10+O$5*'국어 표준점수 테이블'!$H$11+'국어 표준점수 테이블'!$H$13,0))</f>
        <v>65</v>
      </c>
      <c r="P80" s="156">
        <f>IF(OR($B80-P$5&gt;76, $B80-P$5=75, $B80-P$5=1, $B80-P$5&lt;0),"",ROUND(($B80-P$5)*'국어 표준점수 테이블'!$H$10+P$5*'국어 표준점수 테이블'!$H$11+'국어 표준점수 테이블'!$H$13,0))</f>
        <v>65</v>
      </c>
      <c r="Q80" s="156">
        <f>IF(OR($B80-Q$5&gt;76, $B80-Q$5=75, $B80-Q$5=1, $B80-Q$5&lt;0),"",ROUND(($B80-Q$5)*'국어 표준점수 테이블'!$H$10+Q$5*'국어 표준점수 테이블'!$H$11+'국어 표준점수 테이블'!$H$13,0))</f>
        <v>65</v>
      </c>
      <c r="R80" s="156">
        <f>IF(OR($B80-R$5&gt;76, $B80-R$5=75, $B80-R$5=1, $B80-R$5&lt;0),"",ROUND(($B80-R$5)*'국어 표준점수 테이블'!$H$10+R$5*'국어 표준점수 테이블'!$H$11+'국어 표준점수 테이블'!$H$13,0))</f>
        <v>66</v>
      </c>
      <c r="S80" s="156">
        <f>IF(OR($B80-S$5&gt;76, $B80-S$5=75, $B80-S$5=1, $B80-S$5&lt;0),"",ROUND(($B80-S$5)*'국어 표준점수 테이블'!$H$10+S$5*'국어 표준점수 테이블'!$H$11+'국어 표준점수 테이블'!$H$13,0))</f>
        <v>66</v>
      </c>
      <c r="T80" s="156">
        <f>IF(OR($B80-T$5&gt;76, $B80-T$5=75, $B80-T$5=1, $B80-T$5&lt;0),"",ROUND(($B80-T$5)*'국어 표준점수 테이블'!$H$10+T$5*'국어 표준점수 테이블'!$H$11+'국어 표준점수 테이블'!$H$13,0))</f>
        <v>66</v>
      </c>
      <c r="U80" s="156">
        <f>IF(OR($B80-U$5&gt;76, $B80-U$5=75, $B80-U$5=1, $B80-U$5&lt;0),"",ROUND(($B80-U$5)*'국어 표준점수 테이블'!$H$10+U$5*'국어 표준점수 테이블'!$H$11+'국어 표준점수 테이블'!$H$13,0))</f>
        <v>66</v>
      </c>
      <c r="V80" s="156">
        <f>IF(OR($B80-V$5&gt;76, $B80-V$5=75, $B80-V$5=1, $B80-V$5&lt;0),"",ROUND(($B80-V$5)*'국어 표준점수 테이블'!$H$10+V$5*'국어 표준점수 테이블'!$H$11+'국어 표준점수 테이블'!$H$13,0))</f>
        <v>66</v>
      </c>
      <c r="W80" s="156">
        <f>IF(OR($B80-W$5&gt;76, $B80-W$5=75, $B80-W$5=1, $B80-W$5&lt;0),"",ROUND(($B80-W$5)*'국어 표준점수 테이블'!$H$10+W$5*'국어 표준점수 테이블'!$H$11+'국어 표준점수 테이블'!$H$13,0))</f>
        <v>67</v>
      </c>
      <c r="X80" s="156">
        <f>IF(OR($B80-X$5&gt;76, $B80-X$5=75, $B80-X$5=1, $B80-X$5&lt;0),"",ROUND(($B80-X$5)*'국어 표준점수 테이블'!$H$10+X$5*'국어 표준점수 테이블'!$H$11+'국어 표준점수 테이블'!$H$13,0))</f>
        <v>67</v>
      </c>
      <c r="Y80" s="157">
        <f>IF(OR($B80-Y$5&gt;76, $B80-Y$5=75, $B80-Y$5=1, $B80-Y$5&lt;0),"",ROUND(($B80-Y$5)*'국어 표준점수 테이블'!$H$10+Y$5*'국어 표준점수 테이블'!$H$11+'국어 표준점수 테이블'!$H$13,0))</f>
        <v>67</v>
      </c>
      <c r="Z80" s="14"/>
      <c r="AA80" s="16"/>
    </row>
    <row r="81" spans="1:27">
      <c r="A81" s="16"/>
      <c r="B81" s="87">
        <v>25</v>
      </c>
      <c r="C81" s="156" t="str">
        <f>IF(OR($B81-C$5&gt;76, $B81-C$5=75, $B81-C$5=1, $B81-C$5&lt;0),"",ROUND(($B81-C$5)*'국어 표준점수 테이블'!$H$10+C$5*'국어 표준점수 테이블'!$H$11+'국어 표준점수 테이블'!$H$13,0))</f>
        <v/>
      </c>
      <c r="D81" s="156">
        <f>IF(OR($B81-D$5&gt;76, $B81-D$5=75, $B81-D$5=1, $B81-D$5&lt;0),"",ROUND(($B81-D$5)*'국어 표준점수 테이블'!$H$10+D$5*'국어 표준점수 테이블'!$H$11+'국어 표준점수 테이블'!$H$13,0))</f>
        <v>61</v>
      </c>
      <c r="E81" s="156">
        <f>IF(OR($B81-E$5&gt;76, $B81-E$5=75, $B81-E$5=1, $B81-E$5&lt;0),"",ROUND(($B81-E$5)*'국어 표준점수 테이블'!$H$10+E$5*'국어 표준점수 테이블'!$H$11+'국어 표준점수 테이블'!$H$13,0))</f>
        <v>61</v>
      </c>
      <c r="F81" s="156">
        <f>IF(OR($B81-F$5&gt;76, $B81-F$5=75, $B81-F$5=1, $B81-F$5&lt;0),"",ROUND(($B81-F$5)*'국어 표준점수 테이블'!$H$10+F$5*'국어 표준점수 테이블'!$H$11+'국어 표준점수 테이블'!$H$13,0))</f>
        <v>61</v>
      </c>
      <c r="G81" s="156">
        <f>IF(OR($B81-G$5&gt;76, $B81-G$5=75, $B81-G$5=1, $B81-G$5&lt;0),"",ROUND(($B81-G$5)*'국어 표준점수 테이블'!$H$10+G$5*'국어 표준점수 테이블'!$H$11+'국어 표준점수 테이블'!$H$13,0))</f>
        <v>62</v>
      </c>
      <c r="H81" s="156">
        <f>IF(OR($B81-H$5&gt;76, $B81-H$5=75, $B81-H$5=1, $B81-H$5&lt;0),"",ROUND(($B81-H$5)*'국어 표준점수 테이블'!$H$10+H$5*'국어 표준점수 테이블'!$H$11+'국어 표준점수 테이블'!$H$13,0))</f>
        <v>62</v>
      </c>
      <c r="I81" s="156">
        <f>IF(OR($B81-I$5&gt;76, $B81-I$5=75, $B81-I$5=1, $B81-I$5&lt;0),"",ROUND(($B81-I$5)*'국어 표준점수 테이블'!$H$10+I$5*'국어 표준점수 테이블'!$H$11+'국어 표준점수 테이블'!$H$13,0))</f>
        <v>62</v>
      </c>
      <c r="J81" s="156">
        <f>IF(OR($B81-J$5&gt;76, $B81-J$5=75, $B81-J$5=1, $B81-J$5&lt;0),"",ROUND(($B81-J$5)*'국어 표준점수 테이블'!$H$10+J$5*'국어 표준점수 테이블'!$H$11+'국어 표준점수 테이블'!$H$13,0))</f>
        <v>62</v>
      </c>
      <c r="K81" s="156">
        <f>IF(OR($B81-K$5&gt;76, $B81-K$5=75, $B81-K$5=1, $B81-K$5&lt;0),"",ROUND(($B81-K$5)*'국어 표준점수 테이블'!$H$10+K$5*'국어 표준점수 테이블'!$H$11+'국어 표준점수 테이블'!$H$13,0))</f>
        <v>63</v>
      </c>
      <c r="L81" s="156">
        <f>IF(OR($B81-L$5&gt;76, $B81-L$5=75, $B81-L$5=1, $B81-L$5&lt;0),"",ROUND(($B81-L$5)*'국어 표준점수 테이블'!$H$10+L$5*'국어 표준점수 테이블'!$H$11+'국어 표준점수 테이블'!$H$13,0))</f>
        <v>63</v>
      </c>
      <c r="M81" s="156">
        <f>IF(OR($B81-M$5&gt;76, $B81-M$5=75, $B81-M$5=1, $B81-M$5&lt;0),"",ROUND(($B81-M$5)*'국어 표준점수 테이블'!$H$10+M$5*'국어 표준점수 테이블'!$H$11+'국어 표준점수 테이블'!$H$13,0))</f>
        <v>63</v>
      </c>
      <c r="N81" s="156">
        <f>IF(OR($B81-N$5&gt;76, $B81-N$5=75, $B81-N$5=1, $B81-N$5&lt;0),"",ROUND(($B81-N$5)*'국어 표준점수 테이블'!$H$10+N$5*'국어 표준점수 테이블'!$H$11+'국어 표준점수 테이블'!$H$13,0))</f>
        <v>63</v>
      </c>
      <c r="O81" s="156">
        <f>IF(OR($B81-O$5&gt;76, $B81-O$5=75, $B81-O$5=1, $B81-O$5&lt;0),"",ROUND(($B81-O$5)*'국어 표준점수 테이블'!$H$10+O$5*'국어 표준점수 테이블'!$H$11+'국어 표준점수 테이블'!$H$13,0))</f>
        <v>64</v>
      </c>
      <c r="P81" s="156">
        <f>IF(OR($B81-P$5&gt;76, $B81-P$5=75, $B81-P$5=1, $B81-P$5&lt;0),"",ROUND(($B81-P$5)*'국어 표준점수 테이블'!$H$10+P$5*'국어 표준점수 테이블'!$H$11+'국어 표준점수 테이블'!$H$13,0))</f>
        <v>64</v>
      </c>
      <c r="Q81" s="156">
        <f>IF(OR($B81-Q$5&gt;76, $B81-Q$5=75, $B81-Q$5=1, $B81-Q$5&lt;0),"",ROUND(($B81-Q$5)*'국어 표준점수 테이블'!$H$10+Q$5*'국어 표준점수 테이블'!$H$11+'국어 표준점수 테이블'!$H$13,0))</f>
        <v>64</v>
      </c>
      <c r="R81" s="156">
        <f>IF(OR($B81-R$5&gt;76, $B81-R$5=75, $B81-R$5=1, $B81-R$5&lt;0),"",ROUND(($B81-R$5)*'국어 표준점수 테이블'!$H$10+R$5*'국어 표준점수 테이블'!$H$11+'국어 표준점수 테이블'!$H$13,0))</f>
        <v>64</v>
      </c>
      <c r="S81" s="156">
        <f>IF(OR($B81-S$5&gt;76, $B81-S$5=75, $B81-S$5=1, $B81-S$5&lt;0),"",ROUND(($B81-S$5)*'국어 표준점수 테이블'!$H$10+S$5*'국어 표준점수 테이블'!$H$11+'국어 표준점수 테이블'!$H$13,0))</f>
        <v>65</v>
      </c>
      <c r="T81" s="156">
        <f>IF(OR($B81-T$5&gt;76, $B81-T$5=75, $B81-T$5=1, $B81-T$5&lt;0),"",ROUND(($B81-T$5)*'국어 표준점수 테이블'!$H$10+T$5*'국어 표준점수 테이블'!$H$11+'국어 표준점수 테이블'!$H$13,0))</f>
        <v>65</v>
      </c>
      <c r="U81" s="156">
        <f>IF(OR($B81-U$5&gt;76, $B81-U$5=75, $B81-U$5=1, $B81-U$5&lt;0),"",ROUND(($B81-U$5)*'국어 표준점수 테이블'!$H$10+U$5*'국어 표준점수 테이블'!$H$11+'국어 표준점수 테이블'!$H$13,0))</f>
        <v>65</v>
      </c>
      <c r="V81" s="156">
        <f>IF(OR($B81-V$5&gt;76, $B81-V$5=75, $B81-V$5=1, $B81-V$5&lt;0),"",ROUND(($B81-V$5)*'국어 표준점수 테이블'!$H$10+V$5*'국어 표준점수 테이블'!$H$11+'국어 표준점수 테이블'!$H$13,0))</f>
        <v>65</v>
      </c>
      <c r="W81" s="156">
        <f>IF(OR($B81-W$5&gt;76, $B81-W$5=75, $B81-W$5=1, $B81-W$5&lt;0),"",ROUND(($B81-W$5)*'국어 표준점수 테이블'!$H$10+W$5*'국어 표준점수 테이블'!$H$11+'국어 표준점수 테이블'!$H$13,0))</f>
        <v>66</v>
      </c>
      <c r="X81" s="156">
        <f>IF(OR($B81-X$5&gt;76, $B81-X$5=75, $B81-X$5=1, $B81-X$5&lt;0),"",ROUND(($B81-X$5)*'국어 표준점수 테이블'!$H$10+X$5*'국어 표준점수 테이블'!$H$11+'국어 표준점수 테이블'!$H$13,0))</f>
        <v>66</v>
      </c>
      <c r="Y81" s="157">
        <f>IF(OR($B81-Y$5&gt;76, $B81-Y$5=75, $B81-Y$5=1, $B81-Y$5&lt;0),"",ROUND(($B81-Y$5)*'국어 표준점수 테이블'!$H$10+Y$5*'국어 표준점수 테이블'!$H$11+'국어 표준점수 테이블'!$H$13,0))</f>
        <v>66</v>
      </c>
      <c r="Z81" s="14"/>
      <c r="AA81" s="16"/>
    </row>
    <row r="82" spans="1:27">
      <c r="A82" s="16"/>
      <c r="B82" s="88">
        <v>24</v>
      </c>
      <c r="C82" s="158">
        <f>IF(OR($B82-C$5&gt;76, $B82-C$5=75, $B82-C$5=1, $B82-C$5&lt;0),"",ROUND(($B82-C$5)*'국어 표준점수 테이블'!$H$10+C$5*'국어 표준점수 테이블'!$H$11+'국어 표준점수 테이블'!$H$13,0))</f>
        <v>59</v>
      </c>
      <c r="D82" s="158">
        <f>IF(OR($B82-D$5&gt;76, $B82-D$5=75, $B82-D$5=1, $B82-D$5&lt;0),"",ROUND(($B82-D$5)*'국어 표준점수 테이블'!$H$10+D$5*'국어 표준점수 테이블'!$H$11+'국어 표준점수 테이블'!$H$13,0))</f>
        <v>60</v>
      </c>
      <c r="E82" s="158">
        <f>IF(OR($B82-E$5&gt;76, $B82-E$5=75, $B82-E$5=1, $B82-E$5&lt;0),"",ROUND(($B82-E$5)*'국어 표준점수 테이블'!$H$10+E$5*'국어 표준점수 테이블'!$H$11+'국어 표준점수 테이블'!$H$13,0))</f>
        <v>60</v>
      </c>
      <c r="F82" s="158">
        <f>IF(OR($B82-F$5&gt;76, $B82-F$5=75, $B82-F$5=1, $B82-F$5&lt;0),"",ROUND(($B82-F$5)*'국어 표준점수 테이블'!$H$10+F$5*'국어 표준점수 테이블'!$H$11+'국어 표준점수 테이블'!$H$13,0))</f>
        <v>60</v>
      </c>
      <c r="G82" s="158">
        <f>IF(OR($B82-G$5&gt;76, $B82-G$5=75, $B82-G$5=1, $B82-G$5&lt;0),"",ROUND(($B82-G$5)*'국어 표준점수 테이블'!$H$10+G$5*'국어 표준점수 테이블'!$H$11+'국어 표준점수 테이블'!$H$13,0))</f>
        <v>61</v>
      </c>
      <c r="H82" s="158">
        <f>IF(OR($B82-H$5&gt;76, $B82-H$5=75, $B82-H$5=1, $B82-H$5&lt;0),"",ROUND(($B82-H$5)*'국어 표준점수 테이블'!$H$10+H$5*'국어 표준점수 테이블'!$H$11+'국어 표준점수 테이블'!$H$13,0))</f>
        <v>61</v>
      </c>
      <c r="I82" s="158">
        <f>IF(OR($B82-I$5&gt;76, $B82-I$5=75, $B82-I$5=1, $B82-I$5&lt;0),"",ROUND(($B82-I$5)*'국어 표준점수 테이블'!$H$10+I$5*'국어 표준점수 테이블'!$H$11+'국어 표준점수 테이블'!$H$13,0))</f>
        <v>61</v>
      </c>
      <c r="J82" s="158">
        <f>IF(OR($B82-J$5&gt;76, $B82-J$5=75, $B82-J$5=1, $B82-J$5&lt;0),"",ROUND(($B82-J$5)*'국어 표준점수 테이블'!$H$10+J$5*'국어 표준점수 테이블'!$H$11+'국어 표준점수 테이블'!$H$13,0))</f>
        <v>61</v>
      </c>
      <c r="K82" s="158">
        <f>IF(OR($B82-K$5&gt;76, $B82-K$5=75, $B82-K$5=1, $B82-K$5&lt;0),"",ROUND(($B82-K$5)*'국어 표준점수 테이블'!$H$10+K$5*'국어 표준점수 테이블'!$H$11+'국어 표준점수 테이블'!$H$13,0))</f>
        <v>61</v>
      </c>
      <c r="L82" s="158">
        <f>IF(OR($B82-L$5&gt;76, $B82-L$5=75, $B82-L$5=1, $B82-L$5&lt;0),"",ROUND(($B82-L$5)*'국어 표준점수 테이블'!$H$10+L$5*'국어 표준점수 테이블'!$H$11+'국어 표준점수 테이블'!$H$13,0))</f>
        <v>62</v>
      </c>
      <c r="M82" s="158">
        <f>IF(OR($B82-M$5&gt;76, $B82-M$5=75, $B82-M$5=1, $B82-M$5&lt;0),"",ROUND(($B82-M$5)*'국어 표준점수 테이블'!$H$10+M$5*'국어 표준점수 테이블'!$H$11+'국어 표준점수 테이블'!$H$13,0))</f>
        <v>62</v>
      </c>
      <c r="N82" s="158">
        <f>IF(OR($B82-N$5&gt;76, $B82-N$5=75, $B82-N$5=1, $B82-N$5&lt;0),"",ROUND(($B82-N$5)*'국어 표준점수 테이블'!$H$10+N$5*'국어 표준점수 테이블'!$H$11+'국어 표준점수 테이블'!$H$13,0))</f>
        <v>62</v>
      </c>
      <c r="O82" s="158">
        <f>IF(OR($B82-O$5&gt;76, $B82-O$5=75, $B82-O$5=1, $B82-O$5&lt;0),"",ROUND(($B82-O$5)*'국어 표준점수 테이블'!$H$10+O$5*'국어 표준점수 테이블'!$H$11+'국어 표준점수 테이블'!$H$13,0))</f>
        <v>62</v>
      </c>
      <c r="P82" s="158">
        <f>IF(OR($B82-P$5&gt;76, $B82-P$5=75, $B82-P$5=1, $B82-P$5&lt;0),"",ROUND(($B82-P$5)*'국어 표준점수 테이블'!$H$10+P$5*'국어 표준점수 테이블'!$H$11+'국어 표준점수 테이블'!$H$13,0))</f>
        <v>63</v>
      </c>
      <c r="Q82" s="158">
        <f>IF(OR($B82-Q$5&gt;76, $B82-Q$5=75, $B82-Q$5=1, $B82-Q$5&lt;0),"",ROUND(($B82-Q$5)*'국어 표준점수 테이블'!$H$10+Q$5*'국어 표준점수 테이블'!$H$11+'국어 표준점수 테이블'!$H$13,0))</f>
        <v>63</v>
      </c>
      <c r="R82" s="158">
        <f>IF(OR($B82-R$5&gt;76, $B82-R$5=75, $B82-R$5=1, $B82-R$5&lt;0),"",ROUND(($B82-R$5)*'국어 표준점수 테이블'!$H$10+R$5*'국어 표준점수 테이블'!$H$11+'국어 표준점수 테이블'!$H$13,0))</f>
        <v>63</v>
      </c>
      <c r="S82" s="158">
        <f>IF(OR($B82-S$5&gt;76, $B82-S$5=75, $B82-S$5=1, $B82-S$5&lt;0),"",ROUND(($B82-S$5)*'국어 표준점수 테이블'!$H$10+S$5*'국어 표준점수 테이블'!$H$11+'국어 표준점수 테이블'!$H$13,0))</f>
        <v>63</v>
      </c>
      <c r="T82" s="158">
        <f>IF(OR($B82-T$5&gt;76, $B82-T$5=75, $B82-T$5=1, $B82-T$5&lt;0),"",ROUND(($B82-T$5)*'국어 표준점수 테이블'!$H$10+T$5*'국어 표준점수 테이블'!$H$11+'국어 표준점수 테이블'!$H$13,0))</f>
        <v>64</v>
      </c>
      <c r="U82" s="158">
        <f>IF(OR($B82-U$5&gt;76, $B82-U$5=75, $B82-U$5=1, $B82-U$5&lt;0),"",ROUND(($B82-U$5)*'국어 표준점수 테이블'!$H$10+U$5*'국어 표준점수 테이블'!$H$11+'국어 표준점수 테이블'!$H$13,0))</f>
        <v>64</v>
      </c>
      <c r="V82" s="158">
        <f>IF(OR($B82-V$5&gt;76, $B82-V$5=75, $B82-V$5=1, $B82-V$5&lt;0),"",ROUND(($B82-V$5)*'국어 표준점수 테이블'!$H$10+V$5*'국어 표준점수 테이블'!$H$11+'국어 표준점수 테이블'!$H$13,0))</f>
        <v>64</v>
      </c>
      <c r="W82" s="158">
        <f>IF(OR($B82-W$5&gt;76, $B82-W$5=75, $B82-W$5=1, $B82-W$5&lt;0),"",ROUND(($B82-W$5)*'국어 표준점수 테이블'!$H$10+W$5*'국어 표준점수 테이블'!$H$11+'국어 표준점수 테이블'!$H$13,0))</f>
        <v>64</v>
      </c>
      <c r="X82" s="158">
        <f>IF(OR($B82-X$5&gt;76, $B82-X$5=75, $B82-X$5=1, $B82-X$5&lt;0),"",ROUND(($B82-X$5)*'국어 표준점수 테이블'!$H$10+X$5*'국어 표준점수 테이블'!$H$11+'국어 표준점수 테이블'!$H$13,0))</f>
        <v>65</v>
      </c>
      <c r="Y82" s="159">
        <f>IF(OR($B82-Y$5&gt;76, $B82-Y$5=75, $B82-Y$5=1, $B82-Y$5&lt;0),"",ROUND(($B82-Y$5)*'국어 표준점수 테이블'!$H$10+Y$5*'국어 표준점수 테이블'!$H$11+'국어 표준점수 테이블'!$H$13,0))</f>
        <v>65</v>
      </c>
      <c r="Z82" s="14"/>
      <c r="AA82" s="16"/>
    </row>
    <row r="83" spans="1:27">
      <c r="A83" s="16"/>
      <c r="B83" s="88">
        <v>23</v>
      </c>
      <c r="C83" s="158" t="str">
        <f>IF(OR($B83-C$5&gt;76, $B83-C$5=75, $B83-C$5=1, $B83-C$5&lt;0),"",ROUND(($B83-C$5)*'국어 표준점수 테이블'!$H$10+C$5*'국어 표준점수 테이블'!$H$11+'국어 표준점수 테이블'!$H$13,0))</f>
        <v/>
      </c>
      <c r="D83" s="158" t="str">
        <f>IF(OR($B83-D$5&gt;76, $B83-D$5=75, $B83-D$5=1, $B83-D$5&lt;0),"",ROUND(($B83-D$5)*'국어 표준점수 테이블'!$H$10+D$5*'국어 표준점수 테이블'!$H$11+'국어 표준점수 테이블'!$H$13,0))</f>
        <v/>
      </c>
      <c r="E83" s="158">
        <f>IF(OR($B83-E$5&gt;76, $B83-E$5=75, $B83-E$5=1, $B83-E$5&lt;0),"",ROUND(($B83-E$5)*'국어 표준점수 테이블'!$H$10+E$5*'국어 표준점수 테이블'!$H$11+'국어 표준점수 테이블'!$H$13,0))</f>
        <v>59</v>
      </c>
      <c r="F83" s="158">
        <f>IF(OR($B83-F$5&gt;76, $B83-F$5=75, $B83-F$5=1, $B83-F$5&lt;0),"",ROUND(($B83-F$5)*'국어 표준점수 테이블'!$H$10+F$5*'국어 표준점수 테이블'!$H$11+'국어 표준점수 테이블'!$H$13,0))</f>
        <v>59</v>
      </c>
      <c r="G83" s="158">
        <f>IF(OR($B83-G$5&gt;76, $B83-G$5=75, $B83-G$5=1, $B83-G$5&lt;0),"",ROUND(($B83-G$5)*'국어 표준점수 테이블'!$H$10+G$5*'국어 표준점수 테이블'!$H$11+'국어 표준점수 테이블'!$H$13,0))</f>
        <v>59</v>
      </c>
      <c r="H83" s="158">
        <f>IF(OR($B83-H$5&gt;76, $B83-H$5=75, $B83-H$5=1, $B83-H$5&lt;0),"",ROUND(($B83-H$5)*'국어 표준점수 테이블'!$H$10+H$5*'국어 표준점수 테이블'!$H$11+'국어 표준점수 테이블'!$H$13,0))</f>
        <v>60</v>
      </c>
      <c r="I83" s="158">
        <f>IF(OR($B83-I$5&gt;76, $B83-I$5=75, $B83-I$5=1, $B83-I$5&lt;0),"",ROUND(($B83-I$5)*'국어 표준점수 테이블'!$H$10+I$5*'국어 표준점수 테이블'!$H$11+'국어 표준점수 테이블'!$H$13,0))</f>
        <v>60</v>
      </c>
      <c r="J83" s="158">
        <f>IF(OR($B83-J$5&gt;76, $B83-J$5=75, $B83-J$5=1, $B83-J$5&lt;0),"",ROUND(($B83-J$5)*'국어 표준점수 테이블'!$H$10+J$5*'국어 표준점수 테이블'!$H$11+'국어 표준점수 테이블'!$H$13,0))</f>
        <v>60</v>
      </c>
      <c r="K83" s="158">
        <f>IF(OR($B83-K$5&gt;76, $B83-K$5=75, $B83-K$5=1, $B83-K$5&lt;0),"",ROUND(($B83-K$5)*'국어 표준점수 테이블'!$H$10+K$5*'국어 표준점수 테이블'!$H$11+'국어 표준점수 테이블'!$H$13,0))</f>
        <v>60</v>
      </c>
      <c r="L83" s="158">
        <f>IF(OR($B83-L$5&gt;76, $B83-L$5=75, $B83-L$5=1, $B83-L$5&lt;0),"",ROUND(($B83-L$5)*'국어 표준점수 테이블'!$H$10+L$5*'국어 표준점수 테이블'!$H$11+'국어 표준점수 테이블'!$H$13,0))</f>
        <v>61</v>
      </c>
      <c r="M83" s="158">
        <f>IF(OR($B83-M$5&gt;76, $B83-M$5=75, $B83-M$5=1, $B83-M$5&lt;0),"",ROUND(($B83-M$5)*'국어 표준점수 테이블'!$H$10+M$5*'국어 표준점수 테이블'!$H$11+'국어 표준점수 테이블'!$H$13,0))</f>
        <v>61</v>
      </c>
      <c r="N83" s="158">
        <f>IF(OR($B83-N$5&gt;76, $B83-N$5=75, $B83-N$5=1, $B83-N$5&lt;0),"",ROUND(($B83-N$5)*'국어 표준점수 테이블'!$H$10+N$5*'국어 표준점수 테이블'!$H$11+'국어 표준점수 테이블'!$H$13,0))</f>
        <v>61</v>
      </c>
      <c r="O83" s="158">
        <f>IF(OR($B83-O$5&gt;76, $B83-O$5=75, $B83-O$5=1, $B83-O$5&lt;0),"",ROUND(($B83-O$5)*'국어 표준점수 테이블'!$H$10+O$5*'국어 표준점수 테이블'!$H$11+'국어 표준점수 테이블'!$H$13,0))</f>
        <v>61</v>
      </c>
      <c r="P83" s="158">
        <f>IF(OR($B83-P$5&gt;76, $B83-P$5=75, $B83-P$5=1, $B83-P$5&lt;0),"",ROUND(($B83-P$5)*'국어 표준점수 테이블'!$H$10+P$5*'국어 표준점수 테이블'!$H$11+'국어 표준점수 테이블'!$H$13,0))</f>
        <v>62</v>
      </c>
      <c r="Q83" s="158">
        <f>IF(OR($B83-Q$5&gt;76, $B83-Q$5=75, $B83-Q$5=1, $B83-Q$5&lt;0),"",ROUND(($B83-Q$5)*'국어 표준점수 테이블'!$H$10+Q$5*'국어 표준점수 테이블'!$H$11+'국어 표준점수 테이블'!$H$13,0))</f>
        <v>62</v>
      </c>
      <c r="R83" s="158">
        <f>IF(OR($B83-R$5&gt;76, $B83-R$5=75, $B83-R$5=1, $B83-R$5&lt;0),"",ROUND(($B83-R$5)*'국어 표준점수 테이블'!$H$10+R$5*'국어 표준점수 테이블'!$H$11+'국어 표준점수 테이블'!$H$13,0))</f>
        <v>62</v>
      </c>
      <c r="S83" s="158">
        <f>IF(OR($B83-S$5&gt;76, $B83-S$5=75, $B83-S$5=1, $B83-S$5&lt;0),"",ROUND(($B83-S$5)*'국어 표준점수 테이블'!$H$10+S$5*'국어 표준점수 테이블'!$H$11+'국어 표준점수 테이블'!$H$13,0))</f>
        <v>62</v>
      </c>
      <c r="T83" s="158">
        <f>IF(OR($B83-T$5&gt;76, $B83-T$5=75, $B83-T$5=1, $B83-T$5&lt;0),"",ROUND(($B83-T$5)*'국어 표준점수 테이블'!$H$10+T$5*'국어 표준점수 테이블'!$H$11+'국어 표준점수 테이블'!$H$13,0))</f>
        <v>63</v>
      </c>
      <c r="U83" s="158">
        <f>IF(OR($B83-U$5&gt;76, $B83-U$5=75, $B83-U$5=1, $B83-U$5&lt;0),"",ROUND(($B83-U$5)*'국어 표준점수 테이블'!$H$10+U$5*'국어 표준점수 테이블'!$H$11+'국어 표준점수 테이블'!$H$13,0))</f>
        <v>63</v>
      </c>
      <c r="V83" s="158">
        <f>IF(OR($B83-V$5&gt;76, $B83-V$5=75, $B83-V$5=1, $B83-V$5&lt;0),"",ROUND(($B83-V$5)*'국어 표준점수 테이블'!$H$10+V$5*'국어 표준점수 테이블'!$H$11+'국어 표준점수 테이블'!$H$13,0))</f>
        <v>63</v>
      </c>
      <c r="W83" s="158">
        <f>IF(OR($B83-W$5&gt;76, $B83-W$5=75, $B83-W$5=1, $B83-W$5&lt;0),"",ROUND(($B83-W$5)*'국어 표준점수 테이블'!$H$10+W$5*'국어 표준점수 테이블'!$H$11+'국어 표준점수 테이블'!$H$13,0))</f>
        <v>63</v>
      </c>
      <c r="X83" s="158">
        <f>IF(OR($B83-X$5&gt;76, $B83-X$5=75, $B83-X$5=1, $B83-X$5&lt;0),"",ROUND(($B83-X$5)*'국어 표준점수 테이블'!$H$10+X$5*'국어 표준점수 테이블'!$H$11+'국어 표준점수 테이블'!$H$13,0))</f>
        <v>64</v>
      </c>
      <c r="Y83" s="159">
        <f>IF(OR($B83-Y$5&gt;76, $B83-Y$5=75, $B83-Y$5=1, $B83-Y$5&lt;0),"",ROUND(($B83-Y$5)*'국어 표준점수 테이블'!$H$10+Y$5*'국어 표준점수 테이블'!$H$11+'국어 표준점수 테이블'!$H$13,0))</f>
        <v>64</v>
      </c>
      <c r="Z83" s="14"/>
      <c r="AA83" s="16"/>
    </row>
    <row r="84" spans="1:27">
      <c r="A84" s="16"/>
      <c r="B84" s="88">
        <v>22</v>
      </c>
      <c r="C84" s="158" t="str">
        <f>IF(OR($B84-C$5&gt;76, $B84-C$5=75, $B84-C$5=1, $B84-C$5&lt;0),"",ROUND(($B84-C$5)*'국어 표준점수 테이블'!$H$10+C$5*'국어 표준점수 테이블'!$H$11+'국어 표준점수 테이블'!$H$13,0))</f>
        <v/>
      </c>
      <c r="D84" s="158">
        <f>IF(OR($B84-D$5&gt;76, $B84-D$5=75, $B84-D$5=1, $B84-D$5&lt;0),"",ROUND(($B84-D$5)*'국어 표준점수 테이블'!$H$10+D$5*'국어 표준점수 테이블'!$H$11+'국어 표준점수 테이블'!$H$13,0))</f>
        <v>57</v>
      </c>
      <c r="E84" s="158" t="str">
        <f>IF(OR($B84-E$5&gt;76, $B84-E$5=75, $B84-E$5=1, $B84-E$5&lt;0),"",ROUND(($B84-E$5)*'국어 표준점수 테이블'!$H$10+E$5*'국어 표준점수 테이블'!$H$11+'국어 표준점수 테이블'!$H$13,0))</f>
        <v/>
      </c>
      <c r="F84" s="158">
        <f>IF(OR($B84-F$5&gt;76, $B84-F$5=75, $B84-F$5=1, $B84-F$5&lt;0),"",ROUND(($B84-F$5)*'국어 표준점수 테이블'!$H$10+F$5*'국어 표준점수 테이블'!$H$11+'국어 표준점수 테이블'!$H$13,0))</f>
        <v>58</v>
      </c>
      <c r="G84" s="158">
        <f>IF(OR($B84-G$5&gt;76, $B84-G$5=75, $B84-G$5=1, $B84-G$5&lt;0),"",ROUND(($B84-G$5)*'국어 표준점수 테이블'!$H$10+G$5*'국어 표준점수 테이블'!$H$11+'국어 표준점수 테이블'!$H$13,0))</f>
        <v>58</v>
      </c>
      <c r="H84" s="158">
        <f>IF(OR($B84-H$5&gt;76, $B84-H$5=75, $B84-H$5=1, $B84-H$5&lt;0),"",ROUND(($B84-H$5)*'국어 표준점수 테이블'!$H$10+H$5*'국어 표준점수 테이블'!$H$11+'국어 표준점수 테이블'!$H$13,0))</f>
        <v>58</v>
      </c>
      <c r="I84" s="158">
        <f>IF(OR($B84-I$5&gt;76, $B84-I$5=75, $B84-I$5=1, $B84-I$5&lt;0),"",ROUND(($B84-I$5)*'국어 표준점수 테이블'!$H$10+I$5*'국어 표준점수 테이블'!$H$11+'국어 표준점수 테이블'!$H$13,0))</f>
        <v>59</v>
      </c>
      <c r="J84" s="158">
        <f>IF(OR($B84-J$5&gt;76, $B84-J$5=75, $B84-J$5=1, $B84-J$5&lt;0),"",ROUND(($B84-J$5)*'국어 표준점수 테이블'!$H$10+J$5*'국어 표준점수 테이블'!$H$11+'국어 표준점수 테이블'!$H$13,0))</f>
        <v>59</v>
      </c>
      <c r="K84" s="158">
        <f>IF(OR($B84-K$5&gt;76, $B84-K$5=75, $B84-K$5=1, $B84-K$5&lt;0),"",ROUND(($B84-K$5)*'국어 표준점수 테이블'!$H$10+K$5*'국어 표준점수 테이블'!$H$11+'국어 표준점수 테이블'!$H$13,0))</f>
        <v>59</v>
      </c>
      <c r="L84" s="158">
        <f>IF(OR($B84-L$5&gt;76, $B84-L$5=75, $B84-L$5=1, $B84-L$5&lt;0),"",ROUND(($B84-L$5)*'국어 표준점수 테이블'!$H$10+L$5*'국어 표준점수 테이블'!$H$11+'국어 표준점수 테이블'!$H$13,0))</f>
        <v>59</v>
      </c>
      <c r="M84" s="158">
        <f>IF(OR($B84-M$5&gt;76, $B84-M$5=75, $B84-M$5=1, $B84-M$5&lt;0),"",ROUND(($B84-M$5)*'국어 표준점수 테이블'!$H$10+M$5*'국어 표준점수 테이블'!$H$11+'국어 표준점수 테이블'!$H$13,0))</f>
        <v>60</v>
      </c>
      <c r="N84" s="158">
        <f>IF(OR($B84-N$5&gt;76, $B84-N$5=75, $B84-N$5=1, $B84-N$5&lt;0),"",ROUND(($B84-N$5)*'국어 표준점수 테이블'!$H$10+N$5*'국어 표준점수 테이블'!$H$11+'국어 표준점수 테이블'!$H$13,0))</f>
        <v>60</v>
      </c>
      <c r="O84" s="158">
        <f>IF(OR($B84-O$5&gt;76, $B84-O$5=75, $B84-O$5=1, $B84-O$5&lt;0),"",ROUND(($B84-O$5)*'국어 표준점수 테이블'!$H$10+O$5*'국어 표준점수 테이블'!$H$11+'국어 표준점수 테이블'!$H$13,0))</f>
        <v>60</v>
      </c>
      <c r="P84" s="158">
        <f>IF(OR($B84-P$5&gt;76, $B84-P$5=75, $B84-P$5=1, $B84-P$5&lt;0),"",ROUND(($B84-P$5)*'국어 표준점수 테이블'!$H$10+P$5*'국어 표준점수 테이블'!$H$11+'국어 표준점수 테이블'!$H$13,0))</f>
        <v>60</v>
      </c>
      <c r="Q84" s="158">
        <f>IF(OR($B84-Q$5&gt;76, $B84-Q$5=75, $B84-Q$5=1, $B84-Q$5&lt;0),"",ROUND(($B84-Q$5)*'국어 표준점수 테이블'!$H$10+Q$5*'국어 표준점수 테이블'!$H$11+'국어 표준점수 테이블'!$H$13,0))</f>
        <v>61</v>
      </c>
      <c r="R84" s="158">
        <f>IF(OR($B84-R$5&gt;76, $B84-R$5=75, $B84-R$5=1, $B84-R$5&lt;0),"",ROUND(($B84-R$5)*'국어 표준점수 테이블'!$H$10+R$5*'국어 표준점수 테이블'!$H$11+'국어 표준점수 테이블'!$H$13,0))</f>
        <v>61</v>
      </c>
      <c r="S84" s="158">
        <f>IF(OR($B84-S$5&gt;76, $B84-S$5=75, $B84-S$5=1, $B84-S$5&lt;0),"",ROUND(($B84-S$5)*'국어 표준점수 테이블'!$H$10+S$5*'국어 표준점수 테이블'!$H$11+'국어 표준점수 테이블'!$H$13,0))</f>
        <v>61</v>
      </c>
      <c r="T84" s="158">
        <f>IF(OR($B84-T$5&gt;76, $B84-T$5=75, $B84-T$5=1, $B84-T$5&lt;0),"",ROUND(($B84-T$5)*'국어 표준점수 테이블'!$H$10+T$5*'국어 표준점수 테이블'!$H$11+'국어 표준점수 테이블'!$H$13,0))</f>
        <v>61</v>
      </c>
      <c r="U84" s="158">
        <f>IF(OR($B84-U$5&gt;76, $B84-U$5=75, $B84-U$5=1, $B84-U$5&lt;0),"",ROUND(($B84-U$5)*'국어 표준점수 테이블'!$H$10+U$5*'국어 표준점수 테이블'!$H$11+'국어 표준점수 테이블'!$H$13,0))</f>
        <v>62</v>
      </c>
      <c r="V84" s="158">
        <f>IF(OR($B84-V$5&gt;76, $B84-V$5=75, $B84-V$5=1, $B84-V$5&lt;0),"",ROUND(($B84-V$5)*'국어 표준점수 테이블'!$H$10+V$5*'국어 표준점수 테이블'!$H$11+'국어 표준점수 테이블'!$H$13,0))</f>
        <v>62</v>
      </c>
      <c r="W84" s="158">
        <f>IF(OR($B84-W$5&gt;76, $B84-W$5=75, $B84-W$5=1, $B84-W$5&lt;0),"",ROUND(($B84-W$5)*'국어 표준점수 테이블'!$H$10+W$5*'국어 표준점수 테이블'!$H$11+'국어 표준점수 테이블'!$H$13,0))</f>
        <v>62</v>
      </c>
      <c r="X84" s="158">
        <f>IF(OR($B84-X$5&gt;76, $B84-X$5=75, $B84-X$5=1, $B84-X$5&lt;0),"",ROUND(($B84-X$5)*'국어 표준점수 테이블'!$H$10+X$5*'국어 표준점수 테이블'!$H$11+'국어 표준점수 테이블'!$H$13,0))</f>
        <v>62</v>
      </c>
      <c r="Y84" s="159">
        <f>IF(OR($B84-Y$5&gt;76, $B84-Y$5=75, $B84-Y$5=1, $B84-Y$5&lt;0),"",ROUND(($B84-Y$5)*'국어 표준점수 테이블'!$H$10+Y$5*'국어 표준점수 테이블'!$H$11+'국어 표준점수 테이블'!$H$13,0))</f>
        <v>63</v>
      </c>
      <c r="Z84" s="14"/>
      <c r="AA84" s="16"/>
    </row>
    <row r="85" spans="1:27">
      <c r="A85" s="16"/>
      <c r="B85" s="88">
        <v>21</v>
      </c>
      <c r="C85" s="158" t="str">
        <f>IF(OR($B85-C$5&gt;76, $B85-C$5=75, $B85-C$5=1, $B85-C$5&lt;0),"",ROUND(($B85-C$5)*'국어 표준점수 테이블'!$H$10+C$5*'국어 표준점수 테이블'!$H$11+'국어 표준점수 테이블'!$H$13,0))</f>
        <v/>
      </c>
      <c r="D85" s="158" t="str">
        <f>IF(OR($B85-D$5&gt;76, $B85-D$5=75, $B85-D$5=1, $B85-D$5&lt;0),"",ROUND(($B85-D$5)*'국어 표준점수 테이블'!$H$10+D$5*'국어 표준점수 테이블'!$H$11+'국어 표준점수 테이블'!$H$13,0))</f>
        <v/>
      </c>
      <c r="E85" s="158">
        <f>IF(OR($B85-E$5&gt;76, $B85-E$5=75, $B85-E$5=1, $B85-E$5&lt;0),"",ROUND(($B85-E$5)*'국어 표준점수 테이블'!$H$10+E$5*'국어 표준점수 테이블'!$H$11+'국어 표준점수 테이블'!$H$13,0))</f>
        <v>57</v>
      </c>
      <c r="F85" s="158" t="str">
        <f>IF(OR($B85-F$5&gt;76, $B85-F$5=75, $B85-F$5=1, $B85-F$5&lt;0),"",ROUND(($B85-F$5)*'국어 표준점수 테이블'!$H$10+F$5*'국어 표준점수 테이블'!$H$11+'국어 표준점수 테이블'!$H$13,0))</f>
        <v/>
      </c>
      <c r="G85" s="158">
        <f>IF(OR($B85-G$5&gt;76, $B85-G$5=75, $B85-G$5=1, $B85-G$5&lt;0),"",ROUND(($B85-G$5)*'국어 표준점수 테이블'!$H$10+G$5*'국어 표준점수 테이블'!$H$11+'국어 표준점수 테이블'!$H$13,0))</f>
        <v>57</v>
      </c>
      <c r="H85" s="158">
        <f>IF(OR($B85-H$5&gt;76, $B85-H$5=75, $B85-H$5=1, $B85-H$5&lt;0),"",ROUND(($B85-H$5)*'국어 표준점수 테이블'!$H$10+H$5*'국어 표준점수 테이블'!$H$11+'국어 표준점수 테이블'!$H$13,0))</f>
        <v>57</v>
      </c>
      <c r="I85" s="158">
        <f>IF(OR($B85-I$5&gt;76, $B85-I$5=75, $B85-I$5=1, $B85-I$5&lt;0),"",ROUND(($B85-I$5)*'국어 표준점수 테이블'!$H$10+I$5*'국어 표준점수 테이블'!$H$11+'국어 표준점수 테이블'!$H$13,0))</f>
        <v>58</v>
      </c>
      <c r="J85" s="158">
        <f>IF(OR($B85-J$5&gt;76, $B85-J$5=75, $B85-J$5=1, $B85-J$5&lt;0),"",ROUND(($B85-J$5)*'국어 표준점수 테이블'!$H$10+J$5*'국어 표준점수 테이블'!$H$11+'국어 표준점수 테이블'!$H$13,0))</f>
        <v>58</v>
      </c>
      <c r="K85" s="158">
        <f>IF(OR($B85-K$5&gt;76, $B85-K$5=75, $B85-K$5=1, $B85-K$5&lt;0),"",ROUND(($B85-K$5)*'국어 표준점수 테이블'!$H$10+K$5*'국어 표준점수 테이블'!$H$11+'국어 표준점수 테이블'!$H$13,0))</f>
        <v>58</v>
      </c>
      <c r="L85" s="158">
        <f>IF(OR($B85-L$5&gt;76, $B85-L$5=75, $B85-L$5=1, $B85-L$5&lt;0),"",ROUND(($B85-L$5)*'국어 표준점수 테이블'!$H$10+L$5*'국어 표준점수 테이블'!$H$11+'국어 표준점수 테이블'!$H$13,0))</f>
        <v>58</v>
      </c>
      <c r="M85" s="158">
        <f>IF(OR($B85-M$5&gt;76, $B85-M$5=75, $B85-M$5=1, $B85-M$5&lt;0),"",ROUND(($B85-M$5)*'국어 표준점수 테이블'!$H$10+M$5*'국어 표준점수 테이블'!$H$11+'국어 표준점수 테이블'!$H$13,0))</f>
        <v>59</v>
      </c>
      <c r="N85" s="158">
        <f>IF(OR($B85-N$5&gt;76, $B85-N$5=75, $B85-N$5=1, $B85-N$5&lt;0),"",ROUND(($B85-N$5)*'국어 표준점수 테이블'!$H$10+N$5*'국어 표준점수 테이블'!$H$11+'국어 표준점수 테이블'!$H$13,0))</f>
        <v>59</v>
      </c>
      <c r="O85" s="158">
        <f>IF(OR($B85-O$5&gt;76, $B85-O$5=75, $B85-O$5=1, $B85-O$5&lt;0),"",ROUND(($B85-O$5)*'국어 표준점수 테이블'!$H$10+O$5*'국어 표준점수 테이블'!$H$11+'국어 표준점수 테이블'!$H$13,0))</f>
        <v>59</v>
      </c>
      <c r="P85" s="158">
        <f>IF(OR($B85-P$5&gt;76, $B85-P$5=75, $B85-P$5=1, $B85-P$5&lt;0),"",ROUND(($B85-P$5)*'국어 표준점수 테이블'!$H$10+P$5*'국어 표준점수 테이블'!$H$11+'국어 표준점수 테이블'!$H$13,0))</f>
        <v>59</v>
      </c>
      <c r="Q85" s="158">
        <f>IF(OR($B85-Q$5&gt;76, $B85-Q$5=75, $B85-Q$5=1, $B85-Q$5&lt;0),"",ROUND(($B85-Q$5)*'국어 표준점수 테이블'!$H$10+Q$5*'국어 표준점수 테이블'!$H$11+'국어 표준점수 테이블'!$H$13,0))</f>
        <v>59</v>
      </c>
      <c r="R85" s="158">
        <f>IF(OR($B85-R$5&gt;76, $B85-R$5=75, $B85-R$5=1, $B85-R$5&lt;0),"",ROUND(($B85-R$5)*'국어 표준점수 테이블'!$H$10+R$5*'국어 표준점수 테이블'!$H$11+'국어 표준점수 테이블'!$H$13,0))</f>
        <v>60</v>
      </c>
      <c r="S85" s="158">
        <f>IF(OR($B85-S$5&gt;76, $B85-S$5=75, $B85-S$5=1, $B85-S$5&lt;0),"",ROUND(($B85-S$5)*'국어 표준점수 테이블'!$H$10+S$5*'국어 표준점수 테이블'!$H$11+'국어 표준점수 테이블'!$H$13,0))</f>
        <v>60</v>
      </c>
      <c r="T85" s="158">
        <f>IF(OR($B85-T$5&gt;76, $B85-T$5=75, $B85-T$5=1, $B85-T$5&lt;0),"",ROUND(($B85-T$5)*'국어 표준점수 테이블'!$H$10+T$5*'국어 표준점수 테이블'!$H$11+'국어 표준점수 테이블'!$H$13,0))</f>
        <v>60</v>
      </c>
      <c r="U85" s="158">
        <f>IF(OR($B85-U$5&gt;76, $B85-U$5=75, $B85-U$5=1, $B85-U$5&lt;0),"",ROUND(($B85-U$5)*'국어 표준점수 테이블'!$H$10+U$5*'국어 표준점수 테이블'!$H$11+'국어 표준점수 테이블'!$H$13,0))</f>
        <v>60</v>
      </c>
      <c r="V85" s="158">
        <f>IF(OR($B85-V$5&gt;76, $B85-V$5=75, $B85-V$5=1, $B85-V$5&lt;0),"",ROUND(($B85-V$5)*'국어 표준점수 테이블'!$H$10+V$5*'국어 표준점수 테이블'!$H$11+'국어 표준점수 테이블'!$H$13,0))</f>
        <v>61</v>
      </c>
      <c r="W85" s="158">
        <f>IF(OR($B85-W$5&gt;76, $B85-W$5=75, $B85-W$5=1, $B85-W$5&lt;0),"",ROUND(($B85-W$5)*'국어 표준점수 테이블'!$H$10+W$5*'국어 표준점수 테이블'!$H$11+'국어 표준점수 테이블'!$H$13,0))</f>
        <v>61</v>
      </c>
      <c r="X85" s="158">
        <f>IF(OR($B85-X$5&gt;76, $B85-X$5=75, $B85-X$5=1, $B85-X$5&lt;0),"",ROUND(($B85-X$5)*'국어 표준점수 테이블'!$H$10+X$5*'국어 표준점수 테이블'!$H$11+'국어 표준점수 테이블'!$H$13,0))</f>
        <v>61</v>
      </c>
      <c r="Y85" s="159">
        <f>IF(OR($B85-Y$5&gt;76, $B85-Y$5=75, $B85-Y$5=1, $B85-Y$5&lt;0),"",ROUND(($B85-Y$5)*'국어 표준점수 테이블'!$H$10+Y$5*'국어 표준점수 테이블'!$H$11+'국어 표준점수 테이블'!$H$13,0))</f>
        <v>62</v>
      </c>
      <c r="Z85" s="14"/>
      <c r="AA85" s="16"/>
    </row>
    <row r="86" spans="1:27">
      <c r="A86" s="16"/>
      <c r="B86" s="84">
        <v>20</v>
      </c>
      <c r="C86" s="150" t="str">
        <f>IF(OR($B86-C$5&gt;76, $B86-C$5=75, $B86-C$5=1, $B86-C$5&lt;0),"",ROUND(($B86-C$5)*'국어 표준점수 테이블'!$H$10+C$5*'국어 표준점수 테이블'!$H$11+'국어 표준점수 테이블'!$H$13,0))</f>
        <v/>
      </c>
      <c r="D86" s="150" t="str">
        <f>IF(OR($B86-D$5&gt;76, $B86-D$5=75, $B86-D$5=1, $B86-D$5&lt;0),"",ROUND(($B86-D$5)*'국어 표준점수 테이블'!$H$10+D$5*'국어 표준점수 테이블'!$H$11+'국어 표준점수 테이블'!$H$13,0))</f>
        <v/>
      </c>
      <c r="E86" s="150" t="str">
        <f>IF(OR($B86-E$5&gt;76, $B86-E$5=75, $B86-E$5=1, $B86-E$5&lt;0),"",ROUND(($B86-E$5)*'국어 표준점수 테이블'!$H$10+E$5*'국어 표준점수 테이블'!$H$11+'국어 표준점수 테이블'!$H$13,0))</f>
        <v/>
      </c>
      <c r="F86" s="150">
        <f>IF(OR($B86-F$5&gt;76, $B86-F$5=75, $B86-F$5=1, $B86-F$5&lt;0),"",ROUND(($B86-F$5)*'국어 표준점수 테이블'!$H$10+F$5*'국어 표준점수 테이블'!$H$11+'국어 표준점수 테이블'!$H$13,0))</f>
        <v>56</v>
      </c>
      <c r="G86" s="150" t="str">
        <f>IF(OR($B86-G$5&gt;76, $B86-G$5=75, $B86-G$5=1, $B86-G$5&lt;0),"",ROUND(($B86-G$5)*'국어 표준점수 테이블'!$H$10+G$5*'국어 표준점수 테이블'!$H$11+'국어 표준점수 테이블'!$H$13,0))</f>
        <v/>
      </c>
      <c r="H86" s="150">
        <f>IF(OR($B86-H$5&gt;76, $B86-H$5=75, $B86-H$5=1, $B86-H$5&lt;0),"",ROUND(($B86-H$5)*'국어 표준점수 테이블'!$H$10+H$5*'국어 표준점수 테이블'!$H$11+'국어 표준점수 테이블'!$H$13,0))</f>
        <v>56</v>
      </c>
      <c r="I86" s="150">
        <f>IF(OR($B86-I$5&gt;76, $B86-I$5=75, $B86-I$5=1, $B86-I$5&lt;0),"",ROUND(($B86-I$5)*'국어 표준점수 테이블'!$H$10+I$5*'국어 표준점수 테이블'!$H$11+'국어 표준점수 테이블'!$H$13,0))</f>
        <v>56</v>
      </c>
      <c r="J86" s="150">
        <f>IF(OR($B86-J$5&gt;76, $B86-J$5=75, $B86-J$5=1, $B86-J$5&lt;0),"",ROUND(($B86-J$5)*'국어 표준점수 테이블'!$H$10+J$5*'국어 표준점수 테이블'!$H$11+'국어 표준점수 테이블'!$H$13,0))</f>
        <v>57</v>
      </c>
      <c r="K86" s="150">
        <f>IF(OR($B86-K$5&gt;76, $B86-K$5=75, $B86-K$5=1, $B86-K$5&lt;0),"",ROUND(($B86-K$5)*'국어 표준점수 테이블'!$H$10+K$5*'국어 표준점수 테이블'!$H$11+'국어 표준점수 테이블'!$H$13,0))</f>
        <v>57</v>
      </c>
      <c r="L86" s="150">
        <f>IF(OR($B86-L$5&gt;76, $B86-L$5=75, $B86-L$5=1, $B86-L$5&lt;0),"",ROUND(($B86-L$5)*'국어 표준점수 테이블'!$H$10+L$5*'국어 표준점수 테이블'!$H$11+'국어 표준점수 테이블'!$H$13,0))</f>
        <v>57</v>
      </c>
      <c r="M86" s="150">
        <f>IF(OR($B86-M$5&gt;76, $B86-M$5=75, $B86-M$5=1, $B86-M$5&lt;0),"",ROUND(($B86-M$5)*'국어 표준점수 테이블'!$H$10+M$5*'국어 표준점수 테이블'!$H$11+'국어 표준점수 테이블'!$H$13,0))</f>
        <v>57</v>
      </c>
      <c r="N86" s="150">
        <f>IF(OR($B86-N$5&gt;76, $B86-N$5=75, $B86-N$5=1, $B86-N$5&lt;0),"",ROUND(($B86-N$5)*'국어 표준점수 테이블'!$H$10+N$5*'국어 표준점수 테이블'!$H$11+'국어 표준점수 테이블'!$H$13,0))</f>
        <v>58</v>
      </c>
      <c r="O86" s="150">
        <f>IF(OR($B86-O$5&gt;76, $B86-O$5=75, $B86-O$5=1, $B86-O$5&lt;0),"",ROUND(($B86-O$5)*'국어 표준점수 테이블'!$H$10+O$5*'국어 표준점수 테이블'!$H$11+'국어 표준점수 테이블'!$H$13,0))</f>
        <v>58</v>
      </c>
      <c r="P86" s="150">
        <f>IF(OR($B86-P$5&gt;76, $B86-P$5=75, $B86-P$5=1, $B86-P$5&lt;0),"",ROUND(($B86-P$5)*'국어 표준점수 테이블'!$H$10+P$5*'국어 표준점수 테이블'!$H$11+'국어 표준점수 테이블'!$H$13,0))</f>
        <v>58</v>
      </c>
      <c r="Q86" s="150">
        <f>IF(OR($B86-Q$5&gt;76, $B86-Q$5=75, $B86-Q$5=1, $B86-Q$5&lt;0),"",ROUND(($B86-Q$5)*'국어 표준점수 테이블'!$H$10+Q$5*'국어 표준점수 테이블'!$H$11+'국어 표준점수 테이블'!$H$13,0))</f>
        <v>58</v>
      </c>
      <c r="R86" s="150">
        <f>IF(OR($B86-R$5&gt;76, $B86-R$5=75, $B86-R$5=1, $B86-R$5&lt;0),"",ROUND(($B86-R$5)*'국어 표준점수 테이블'!$H$10+R$5*'국어 표준점수 테이블'!$H$11+'국어 표준점수 테이블'!$H$13,0))</f>
        <v>59</v>
      </c>
      <c r="S86" s="150">
        <f>IF(OR($B86-S$5&gt;76, $B86-S$5=75, $B86-S$5=1, $B86-S$5&lt;0),"",ROUND(($B86-S$5)*'국어 표준점수 테이블'!$H$10+S$5*'국어 표준점수 테이블'!$H$11+'국어 표준점수 테이블'!$H$13,0))</f>
        <v>59</v>
      </c>
      <c r="T86" s="150">
        <f>IF(OR($B86-T$5&gt;76, $B86-T$5=75, $B86-T$5=1, $B86-T$5&lt;0),"",ROUND(($B86-T$5)*'국어 표준점수 테이블'!$H$10+T$5*'국어 표준점수 테이블'!$H$11+'국어 표준점수 테이블'!$H$13,0))</f>
        <v>59</v>
      </c>
      <c r="U86" s="150">
        <f>IF(OR($B86-U$5&gt;76, $B86-U$5=75, $B86-U$5=1, $B86-U$5&lt;0),"",ROUND(($B86-U$5)*'국어 표준점수 테이블'!$H$10+U$5*'국어 표준점수 테이블'!$H$11+'국어 표준점수 테이블'!$H$13,0))</f>
        <v>59</v>
      </c>
      <c r="V86" s="150">
        <f>IF(OR($B86-V$5&gt;76, $B86-V$5=75, $B86-V$5=1, $B86-V$5&lt;0),"",ROUND(($B86-V$5)*'국어 표준점수 테이블'!$H$10+V$5*'국어 표준점수 테이블'!$H$11+'국어 표준점수 테이블'!$H$13,0))</f>
        <v>60</v>
      </c>
      <c r="W86" s="150">
        <f>IF(OR($B86-W$5&gt;76, $B86-W$5=75, $B86-W$5=1, $B86-W$5&lt;0),"",ROUND(($B86-W$5)*'국어 표준점수 테이블'!$H$10+W$5*'국어 표준점수 테이블'!$H$11+'국어 표준점수 테이블'!$H$13,0))</f>
        <v>60</v>
      </c>
      <c r="X86" s="150">
        <f>IF(OR($B86-X$5&gt;76, $B86-X$5=75, $B86-X$5=1, $B86-X$5&lt;0),"",ROUND(($B86-X$5)*'국어 표준점수 테이블'!$H$10+X$5*'국어 표준점수 테이블'!$H$11+'국어 표준점수 테이블'!$H$13,0))</f>
        <v>60</v>
      </c>
      <c r="Y86" s="151">
        <f>IF(OR($B86-Y$5&gt;76, $B86-Y$5=75, $B86-Y$5=1, $B86-Y$5&lt;0),"",ROUND(($B86-Y$5)*'국어 표준점수 테이블'!$H$10+Y$5*'국어 표준점수 테이블'!$H$11+'국어 표준점수 테이블'!$H$13,0))</f>
        <v>61</v>
      </c>
      <c r="Z86" s="14"/>
      <c r="AA86" s="16"/>
    </row>
    <row r="87" spans="1:27">
      <c r="A87" s="16"/>
      <c r="B87" s="84">
        <v>19</v>
      </c>
      <c r="C87" s="150" t="str">
        <f>IF(OR($B87-C$5&gt;76, $B87-C$5=75, $B87-C$5=1, $B87-C$5&lt;0),"",ROUND(($B87-C$5)*'국어 표준점수 테이블'!$H$10+C$5*'국어 표준점수 테이블'!$H$11+'국어 표준점수 테이블'!$H$13,0))</f>
        <v/>
      </c>
      <c r="D87" s="150" t="str">
        <f>IF(OR($B87-D$5&gt;76, $B87-D$5=75, $B87-D$5=1, $B87-D$5&lt;0),"",ROUND(($B87-D$5)*'국어 표준점수 테이블'!$H$10+D$5*'국어 표준점수 테이블'!$H$11+'국어 표준점수 테이블'!$H$13,0))</f>
        <v/>
      </c>
      <c r="E87" s="150" t="str">
        <f>IF(OR($B87-E$5&gt;76, $B87-E$5=75, $B87-E$5=1, $B87-E$5&lt;0),"",ROUND(($B87-E$5)*'국어 표준점수 테이블'!$H$10+E$5*'국어 표준점수 테이블'!$H$11+'국어 표준점수 테이블'!$H$13,0))</f>
        <v/>
      </c>
      <c r="F87" s="150" t="str">
        <f>IF(OR($B87-F$5&gt;76, $B87-F$5=75, $B87-F$5=1, $B87-F$5&lt;0),"",ROUND(($B87-F$5)*'국어 표준점수 테이블'!$H$10+F$5*'국어 표준점수 테이블'!$H$11+'국어 표준점수 테이블'!$H$13,0))</f>
        <v/>
      </c>
      <c r="G87" s="150">
        <f>IF(OR($B87-G$5&gt;76, $B87-G$5=75, $B87-G$5=1, $B87-G$5&lt;0),"",ROUND(($B87-G$5)*'국어 표준점수 테이블'!$H$10+G$5*'국어 표준점수 테이블'!$H$11+'국어 표준점수 테이블'!$H$13,0))</f>
        <v>55</v>
      </c>
      <c r="H87" s="150" t="str">
        <f>IF(OR($B87-H$5&gt;76, $B87-H$5=75, $B87-H$5=1, $B87-H$5&lt;0),"",ROUND(($B87-H$5)*'국어 표준점수 테이블'!$H$10+H$5*'국어 표준점수 테이블'!$H$11+'국어 표준점수 테이블'!$H$13,0))</f>
        <v/>
      </c>
      <c r="I87" s="150">
        <f>IF(OR($B87-I$5&gt;76, $B87-I$5=75, $B87-I$5=1, $B87-I$5&lt;0),"",ROUND(($B87-I$5)*'국어 표준점수 테이블'!$H$10+I$5*'국어 표준점수 테이블'!$H$11+'국어 표준점수 테이블'!$H$13,0))</f>
        <v>55</v>
      </c>
      <c r="J87" s="150">
        <f>IF(OR($B87-J$5&gt;76, $B87-J$5=75, $B87-J$5=1, $B87-J$5&lt;0),"",ROUND(($B87-J$5)*'국어 표준점수 테이블'!$H$10+J$5*'국어 표준점수 테이블'!$H$11+'국어 표준점수 테이블'!$H$13,0))</f>
        <v>55</v>
      </c>
      <c r="K87" s="150">
        <f>IF(OR($B87-K$5&gt;76, $B87-K$5=75, $B87-K$5=1, $B87-K$5&lt;0),"",ROUND(($B87-K$5)*'국어 표준점수 테이블'!$H$10+K$5*'국어 표준점수 테이블'!$H$11+'국어 표준점수 테이블'!$H$13,0))</f>
        <v>56</v>
      </c>
      <c r="L87" s="150">
        <f>IF(OR($B87-L$5&gt;76, $B87-L$5=75, $B87-L$5=1, $B87-L$5&lt;0),"",ROUND(($B87-L$5)*'국어 표준점수 테이블'!$H$10+L$5*'국어 표준점수 테이블'!$H$11+'국어 표준점수 테이블'!$H$13,0))</f>
        <v>56</v>
      </c>
      <c r="M87" s="150">
        <f>IF(OR($B87-M$5&gt;76, $B87-M$5=75, $B87-M$5=1, $B87-M$5&lt;0),"",ROUND(($B87-M$5)*'국어 표준점수 테이블'!$H$10+M$5*'국어 표준점수 테이블'!$H$11+'국어 표준점수 테이블'!$H$13,0))</f>
        <v>56</v>
      </c>
      <c r="N87" s="150">
        <f>IF(OR($B87-N$5&gt;76, $B87-N$5=75, $B87-N$5=1, $B87-N$5&lt;0),"",ROUND(($B87-N$5)*'국어 표준점수 테이블'!$H$10+N$5*'국어 표준점수 테이블'!$H$11+'국어 표준점수 테이블'!$H$13,0))</f>
        <v>56</v>
      </c>
      <c r="O87" s="150">
        <f>IF(OR($B87-O$5&gt;76, $B87-O$5=75, $B87-O$5=1, $B87-O$5&lt;0),"",ROUND(($B87-O$5)*'국어 표준점수 테이블'!$H$10+O$5*'국어 표준점수 테이블'!$H$11+'국어 표준점수 테이블'!$H$13,0))</f>
        <v>57</v>
      </c>
      <c r="P87" s="150">
        <f>IF(OR($B87-P$5&gt;76, $B87-P$5=75, $B87-P$5=1, $B87-P$5&lt;0),"",ROUND(($B87-P$5)*'국어 표준점수 테이블'!$H$10+P$5*'국어 표준점수 테이블'!$H$11+'국어 표준점수 테이블'!$H$13,0))</f>
        <v>57</v>
      </c>
      <c r="Q87" s="150">
        <f>IF(OR($B87-Q$5&gt;76, $B87-Q$5=75, $B87-Q$5=1, $B87-Q$5&lt;0),"",ROUND(($B87-Q$5)*'국어 표준점수 테이블'!$H$10+Q$5*'국어 표준점수 테이블'!$H$11+'국어 표준점수 테이블'!$H$13,0))</f>
        <v>57</v>
      </c>
      <c r="R87" s="150">
        <f>IF(OR($B87-R$5&gt;76, $B87-R$5=75, $B87-R$5=1, $B87-R$5&lt;0),"",ROUND(($B87-R$5)*'국어 표준점수 테이블'!$H$10+R$5*'국어 표준점수 테이블'!$H$11+'국어 표준점수 테이블'!$H$13,0))</f>
        <v>57</v>
      </c>
      <c r="S87" s="150">
        <f>IF(OR($B87-S$5&gt;76, $B87-S$5=75, $B87-S$5=1, $B87-S$5&lt;0),"",ROUND(($B87-S$5)*'국어 표준점수 테이블'!$H$10+S$5*'국어 표준점수 테이블'!$H$11+'국어 표준점수 테이블'!$H$13,0))</f>
        <v>58</v>
      </c>
      <c r="T87" s="150">
        <f>IF(OR($B87-T$5&gt;76, $B87-T$5=75, $B87-T$5=1, $B87-T$5&lt;0),"",ROUND(($B87-T$5)*'국어 표준점수 테이블'!$H$10+T$5*'국어 표준점수 테이블'!$H$11+'국어 표준점수 테이블'!$H$13,0))</f>
        <v>58</v>
      </c>
      <c r="U87" s="150">
        <f>IF(OR($B87-U$5&gt;76, $B87-U$5=75, $B87-U$5=1, $B87-U$5&lt;0),"",ROUND(($B87-U$5)*'국어 표준점수 테이블'!$H$10+U$5*'국어 표준점수 테이블'!$H$11+'국어 표준점수 테이블'!$H$13,0))</f>
        <v>58</v>
      </c>
      <c r="V87" s="150">
        <f>IF(OR($B87-V$5&gt;76, $B87-V$5=75, $B87-V$5=1, $B87-V$5&lt;0),"",ROUND(($B87-V$5)*'국어 표준점수 테이블'!$H$10+V$5*'국어 표준점수 테이블'!$H$11+'국어 표준점수 테이블'!$H$13,0))</f>
        <v>58</v>
      </c>
      <c r="W87" s="150">
        <f>IF(OR($B87-W$5&gt;76, $B87-W$5=75, $B87-W$5=1, $B87-W$5&lt;0),"",ROUND(($B87-W$5)*'국어 표준점수 테이블'!$H$10+W$5*'국어 표준점수 테이블'!$H$11+'국어 표준점수 테이블'!$H$13,0))</f>
        <v>59</v>
      </c>
      <c r="X87" s="150">
        <f>IF(OR($B87-X$5&gt;76, $B87-X$5=75, $B87-X$5=1, $B87-X$5&lt;0),"",ROUND(($B87-X$5)*'국어 표준점수 테이블'!$H$10+X$5*'국어 표준점수 테이블'!$H$11+'국어 표준점수 테이블'!$H$13,0))</f>
        <v>59</v>
      </c>
      <c r="Y87" s="151">
        <f>IF(OR($B87-Y$5&gt;76, $B87-Y$5=75, $B87-Y$5=1, $B87-Y$5&lt;0),"",ROUND(($B87-Y$5)*'국어 표준점수 테이블'!$H$10+Y$5*'국어 표준점수 테이블'!$H$11+'국어 표준점수 테이블'!$H$13,0))</f>
        <v>59</v>
      </c>
      <c r="Z87" s="14"/>
      <c r="AA87" s="16"/>
    </row>
    <row r="88" spans="1:27">
      <c r="A88" s="16"/>
      <c r="B88" s="84">
        <v>18</v>
      </c>
      <c r="C88" s="150" t="str">
        <f>IF(OR($B88-C$5&gt;76, $B88-C$5=75, $B88-C$5=1, $B88-C$5&lt;0),"",ROUND(($B88-C$5)*'국어 표준점수 테이블'!$H$10+C$5*'국어 표준점수 테이블'!$H$11+'국어 표준점수 테이블'!$H$13,0))</f>
        <v/>
      </c>
      <c r="D88" s="150" t="str">
        <f>IF(OR($B88-D$5&gt;76, $B88-D$5=75, $B88-D$5=1, $B88-D$5&lt;0),"",ROUND(($B88-D$5)*'국어 표준점수 테이블'!$H$10+D$5*'국어 표준점수 테이블'!$H$11+'국어 표준점수 테이블'!$H$13,0))</f>
        <v/>
      </c>
      <c r="E88" s="150" t="str">
        <f>IF(OR($B88-E$5&gt;76, $B88-E$5=75, $B88-E$5=1, $B88-E$5&lt;0),"",ROUND(($B88-E$5)*'국어 표준점수 테이블'!$H$10+E$5*'국어 표준점수 테이블'!$H$11+'국어 표준점수 테이블'!$H$13,0))</f>
        <v/>
      </c>
      <c r="F88" s="150" t="str">
        <f>IF(OR($B88-F$5&gt;76, $B88-F$5=75, $B88-F$5=1, $B88-F$5&lt;0),"",ROUND(($B88-F$5)*'국어 표준점수 테이블'!$H$10+F$5*'국어 표준점수 테이블'!$H$11+'국어 표준점수 테이블'!$H$13,0))</f>
        <v/>
      </c>
      <c r="G88" s="150" t="str">
        <f>IF(OR($B88-G$5&gt;76, $B88-G$5=75, $B88-G$5=1, $B88-G$5&lt;0),"",ROUND(($B88-G$5)*'국어 표준점수 테이블'!$H$10+G$5*'국어 표준점수 테이블'!$H$11+'국어 표준점수 테이블'!$H$13,0))</f>
        <v/>
      </c>
      <c r="H88" s="150">
        <f>IF(OR($B88-H$5&gt;76, $B88-H$5=75, $B88-H$5=1, $B88-H$5&lt;0),"",ROUND(($B88-H$5)*'국어 표준점수 테이블'!$H$10+H$5*'국어 표준점수 테이블'!$H$11+'국어 표준점수 테이블'!$H$13,0))</f>
        <v>54</v>
      </c>
      <c r="I88" s="150" t="str">
        <f>IF(OR($B88-I$5&gt;76, $B88-I$5=75, $B88-I$5=1, $B88-I$5&lt;0),"",ROUND(($B88-I$5)*'국어 표준점수 테이블'!$H$10+I$5*'국어 표준점수 테이블'!$H$11+'국어 표준점수 테이블'!$H$13,0))</f>
        <v/>
      </c>
      <c r="J88" s="150">
        <f>IF(OR($B88-J$5&gt;76, $B88-J$5=75, $B88-J$5=1, $B88-J$5&lt;0),"",ROUND(($B88-J$5)*'국어 표준점수 테이블'!$H$10+J$5*'국어 표준점수 테이블'!$H$11+'국어 표준점수 테이블'!$H$13,0))</f>
        <v>54</v>
      </c>
      <c r="K88" s="150">
        <f>IF(OR($B88-K$5&gt;76, $B88-K$5=75, $B88-K$5=1, $B88-K$5&lt;0),"",ROUND(($B88-K$5)*'국어 표준점수 테이블'!$H$10+K$5*'국어 표준점수 테이블'!$H$11+'국어 표준점수 테이블'!$H$13,0))</f>
        <v>55</v>
      </c>
      <c r="L88" s="150">
        <f>IF(OR($B88-L$5&gt;76, $B88-L$5=75, $B88-L$5=1, $B88-L$5&lt;0),"",ROUND(($B88-L$5)*'국어 표준점수 테이블'!$H$10+L$5*'국어 표준점수 테이블'!$H$11+'국어 표준점수 테이블'!$H$13,0))</f>
        <v>55</v>
      </c>
      <c r="M88" s="150">
        <f>IF(OR($B88-M$5&gt;76, $B88-M$5=75, $B88-M$5=1, $B88-M$5&lt;0),"",ROUND(($B88-M$5)*'국어 표준점수 테이블'!$H$10+M$5*'국어 표준점수 테이블'!$H$11+'국어 표준점수 테이블'!$H$13,0))</f>
        <v>55</v>
      </c>
      <c r="N88" s="150">
        <f>IF(OR($B88-N$5&gt;76, $B88-N$5=75, $B88-N$5=1, $B88-N$5&lt;0),"",ROUND(($B88-N$5)*'국어 표준점수 테이블'!$H$10+N$5*'국어 표준점수 테이블'!$H$11+'국어 표준점수 테이블'!$H$13,0))</f>
        <v>55</v>
      </c>
      <c r="O88" s="150">
        <f>IF(OR($B88-O$5&gt;76, $B88-O$5=75, $B88-O$5=1, $B88-O$5&lt;0),"",ROUND(($B88-O$5)*'국어 표준점수 테이블'!$H$10+O$5*'국어 표준점수 테이블'!$H$11+'국어 표준점수 테이블'!$H$13,0))</f>
        <v>56</v>
      </c>
      <c r="P88" s="150">
        <f>IF(OR($B88-P$5&gt;76, $B88-P$5=75, $B88-P$5=1, $B88-P$5&lt;0),"",ROUND(($B88-P$5)*'국어 표준점수 테이블'!$H$10+P$5*'국어 표준점수 테이블'!$H$11+'국어 표준점수 테이블'!$H$13,0))</f>
        <v>56</v>
      </c>
      <c r="Q88" s="150">
        <f>IF(OR($B88-Q$5&gt;76, $B88-Q$5=75, $B88-Q$5=1, $B88-Q$5&lt;0),"",ROUND(($B88-Q$5)*'국어 표준점수 테이블'!$H$10+Q$5*'국어 표준점수 테이블'!$H$11+'국어 표준점수 테이블'!$H$13,0))</f>
        <v>56</v>
      </c>
      <c r="R88" s="150">
        <f>IF(OR($B88-R$5&gt;76, $B88-R$5=75, $B88-R$5=1, $B88-R$5&lt;0),"",ROUND(($B88-R$5)*'국어 표준점수 테이블'!$H$10+R$5*'국어 표준점수 테이블'!$H$11+'국어 표준점수 테이블'!$H$13,0))</f>
        <v>56</v>
      </c>
      <c r="S88" s="150">
        <f>IF(OR($B88-S$5&gt;76, $B88-S$5=75, $B88-S$5=1, $B88-S$5&lt;0),"",ROUND(($B88-S$5)*'국어 표준점수 테이블'!$H$10+S$5*'국어 표준점수 테이블'!$H$11+'국어 표준점수 테이블'!$H$13,0))</f>
        <v>57</v>
      </c>
      <c r="T88" s="150">
        <f>IF(OR($B88-T$5&gt;76, $B88-T$5=75, $B88-T$5=1, $B88-T$5&lt;0),"",ROUND(($B88-T$5)*'국어 표준점수 테이블'!$H$10+T$5*'국어 표준점수 테이블'!$H$11+'국어 표준점수 테이블'!$H$13,0))</f>
        <v>57</v>
      </c>
      <c r="U88" s="150">
        <f>IF(OR($B88-U$5&gt;76, $B88-U$5=75, $B88-U$5=1, $B88-U$5&lt;0),"",ROUND(($B88-U$5)*'국어 표준점수 테이블'!$H$10+U$5*'국어 표준점수 테이블'!$H$11+'국어 표준점수 테이블'!$H$13,0))</f>
        <v>57</v>
      </c>
      <c r="V88" s="150">
        <f>IF(OR($B88-V$5&gt;76, $B88-V$5=75, $B88-V$5=1, $B88-V$5&lt;0),"",ROUND(($B88-V$5)*'국어 표준점수 테이블'!$H$10+V$5*'국어 표준점수 테이블'!$H$11+'국어 표준점수 테이블'!$H$13,0))</f>
        <v>57</v>
      </c>
      <c r="W88" s="150">
        <f>IF(OR($B88-W$5&gt;76, $B88-W$5=75, $B88-W$5=1, $B88-W$5&lt;0),"",ROUND(($B88-W$5)*'국어 표준점수 테이블'!$H$10+W$5*'국어 표준점수 테이블'!$H$11+'국어 표준점수 테이블'!$H$13,0))</f>
        <v>57</v>
      </c>
      <c r="X88" s="150">
        <f>IF(OR($B88-X$5&gt;76, $B88-X$5=75, $B88-X$5=1, $B88-X$5&lt;0),"",ROUND(($B88-X$5)*'국어 표준점수 테이블'!$H$10+X$5*'국어 표준점수 테이블'!$H$11+'국어 표준점수 테이블'!$H$13,0))</f>
        <v>58</v>
      </c>
      <c r="Y88" s="151">
        <f>IF(OR($B88-Y$5&gt;76, $B88-Y$5=75, $B88-Y$5=1, $B88-Y$5&lt;0),"",ROUND(($B88-Y$5)*'국어 표준점수 테이블'!$H$10+Y$5*'국어 표준점수 테이블'!$H$11+'국어 표준점수 테이블'!$H$13,0))</f>
        <v>58</v>
      </c>
      <c r="Z88" s="14"/>
      <c r="AA88" s="16"/>
    </row>
    <row r="89" spans="1:27">
      <c r="A89" s="16"/>
      <c r="B89" s="84">
        <v>17</v>
      </c>
      <c r="C89" s="150" t="str">
        <f>IF(OR($B89-C$5&gt;76, $B89-C$5=75, $B89-C$5=1, $B89-C$5&lt;0),"",ROUND(($B89-C$5)*'국어 표준점수 테이블'!$H$10+C$5*'국어 표준점수 테이블'!$H$11+'국어 표준점수 테이블'!$H$13,0))</f>
        <v/>
      </c>
      <c r="D89" s="150" t="str">
        <f>IF(OR($B89-D$5&gt;76, $B89-D$5=75, $B89-D$5=1, $B89-D$5&lt;0),"",ROUND(($B89-D$5)*'국어 표준점수 테이블'!$H$10+D$5*'국어 표준점수 테이블'!$H$11+'국어 표준점수 테이블'!$H$13,0))</f>
        <v/>
      </c>
      <c r="E89" s="150" t="str">
        <f>IF(OR($B89-E$5&gt;76, $B89-E$5=75, $B89-E$5=1, $B89-E$5&lt;0),"",ROUND(($B89-E$5)*'국어 표준점수 테이블'!$H$10+E$5*'국어 표준점수 테이블'!$H$11+'국어 표준점수 테이블'!$H$13,0))</f>
        <v/>
      </c>
      <c r="F89" s="150" t="str">
        <f>IF(OR($B89-F$5&gt;76, $B89-F$5=75, $B89-F$5=1, $B89-F$5&lt;0),"",ROUND(($B89-F$5)*'국어 표준점수 테이블'!$H$10+F$5*'국어 표준점수 테이블'!$H$11+'국어 표준점수 테이블'!$H$13,0))</f>
        <v/>
      </c>
      <c r="G89" s="150" t="str">
        <f>IF(OR($B89-G$5&gt;76, $B89-G$5=75, $B89-G$5=1, $B89-G$5&lt;0),"",ROUND(($B89-G$5)*'국어 표준점수 테이블'!$H$10+G$5*'국어 표준점수 테이블'!$H$11+'국어 표준점수 테이블'!$H$13,0))</f>
        <v/>
      </c>
      <c r="H89" s="150" t="str">
        <f>IF(OR($B89-H$5&gt;76, $B89-H$5=75, $B89-H$5=1, $B89-H$5&lt;0),"",ROUND(($B89-H$5)*'국어 표준점수 테이블'!$H$10+H$5*'국어 표준점수 테이블'!$H$11+'국어 표준점수 테이블'!$H$13,0))</f>
        <v/>
      </c>
      <c r="I89" s="150">
        <f>IF(OR($B89-I$5&gt;76, $B89-I$5=75, $B89-I$5=1, $B89-I$5&lt;0),"",ROUND(($B89-I$5)*'국어 표준점수 테이블'!$H$10+I$5*'국어 표준점수 테이블'!$H$11+'국어 표준점수 테이블'!$H$13,0))</f>
        <v>53</v>
      </c>
      <c r="J89" s="150" t="str">
        <f>IF(OR($B89-J$5&gt;76, $B89-J$5=75, $B89-J$5=1, $B89-J$5&lt;0),"",ROUND(($B89-J$5)*'국어 표준점수 테이블'!$H$10+J$5*'국어 표준점수 테이블'!$H$11+'국어 표준점수 테이블'!$H$13,0))</f>
        <v/>
      </c>
      <c r="K89" s="150">
        <f>IF(OR($B89-K$5&gt;76, $B89-K$5=75, $B89-K$5=1, $B89-K$5&lt;0),"",ROUND(($B89-K$5)*'국어 표준점수 테이블'!$H$10+K$5*'국어 표준점수 테이블'!$H$11+'국어 표준점수 테이블'!$H$13,0))</f>
        <v>53</v>
      </c>
      <c r="L89" s="150">
        <f>IF(OR($B89-L$5&gt;76, $B89-L$5=75, $B89-L$5=1, $B89-L$5&lt;0),"",ROUND(($B89-L$5)*'국어 표준점수 테이블'!$H$10+L$5*'국어 표준점수 테이블'!$H$11+'국어 표준점수 테이블'!$H$13,0))</f>
        <v>54</v>
      </c>
      <c r="M89" s="150">
        <f>IF(OR($B89-M$5&gt;76, $B89-M$5=75, $B89-M$5=1, $B89-M$5&lt;0),"",ROUND(($B89-M$5)*'국어 표준점수 테이블'!$H$10+M$5*'국어 표준점수 테이블'!$H$11+'국어 표준점수 테이블'!$H$13,0))</f>
        <v>54</v>
      </c>
      <c r="N89" s="150">
        <f>IF(OR($B89-N$5&gt;76, $B89-N$5=75, $B89-N$5=1, $B89-N$5&lt;0),"",ROUND(($B89-N$5)*'국어 표준점수 테이블'!$H$10+N$5*'국어 표준점수 테이블'!$H$11+'국어 표준점수 테이블'!$H$13,0))</f>
        <v>54</v>
      </c>
      <c r="O89" s="150">
        <f>IF(OR($B89-O$5&gt;76, $B89-O$5=75, $B89-O$5=1, $B89-O$5&lt;0),"",ROUND(($B89-O$5)*'국어 표준점수 테이블'!$H$10+O$5*'국어 표준점수 테이블'!$H$11+'국어 표준점수 테이블'!$H$13,0))</f>
        <v>54</v>
      </c>
      <c r="P89" s="150">
        <f>IF(OR($B89-P$5&gt;76, $B89-P$5=75, $B89-P$5=1, $B89-P$5&lt;0),"",ROUND(($B89-P$5)*'국어 표준점수 테이블'!$H$10+P$5*'국어 표준점수 테이블'!$H$11+'국어 표준점수 테이블'!$H$13,0))</f>
        <v>55</v>
      </c>
      <c r="Q89" s="150">
        <f>IF(OR($B89-Q$5&gt;76, $B89-Q$5=75, $B89-Q$5=1, $B89-Q$5&lt;0),"",ROUND(($B89-Q$5)*'국어 표준점수 테이블'!$H$10+Q$5*'국어 표준점수 테이블'!$H$11+'국어 표준점수 테이블'!$H$13,0))</f>
        <v>55</v>
      </c>
      <c r="R89" s="150">
        <f>IF(OR($B89-R$5&gt;76, $B89-R$5=75, $B89-R$5=1, $B89-R$5&lt;0),"",ROUND(($B89-R$5)*'국어 표준점수 테이블'!$H$10+R$5*'국어 표준점수 테이블'!$H$11+'국어 표준점수 테이블'!$H$13,0))</f>
        <v>55</v>
      </c>
      <c r="S89" s="150">
        <f>IF(OR($B89-S$5&gt;76, $B89-S$5=75, $B89-S$5=1, $B89-S$5&lt;0),"",ROUND(($B89-S$5)*'국어 표준점수 테이블'!$H$10+S$5*'국어 표준점수 테이블'!$H$11+'국어 표준점수 테이블'!$H$13,0))</f>
        <v>55</v>
      </c>
      <c r="T89" s="150">
        <f>IF(OR($B89-T$5&gt;76, $B89-T$5=75, $B89-T$5=1, $B89-T$5&lt;0),"",ROUND(($B89-T$5)*'국어 표준점수 테이블'!$H$10+T$5*'국어 표준점수 테이블'!$H$11+'국어 표준점수 테이블'!$H$13,0))</f>
        <v>56</v>
      </c>
      <c r="U89" s="150">
        <f>IF(OR($B89-U$5&gt;76, $B89-U$5=75, $B89-U$5=1, $B89-U$5&lt;0),"",ROUND(($B89-U$5)*'국어 표준점수 테이블'!$H$10+U$5*'국어 표준점수 테이블'!$H$11+'국어 표준점수 테이블'!$H$13,0))</f>
        <v>56</v>
      </c>
      <c r="V89" s="150">
        <f>IF(OR($B89-V$5&gt;76, $B89-V$5=75, $B89-V$5=1, $B89-V$5&lt;0),"",ROUND(($B89-V$5)*'국어 표준점수 테이블'!$H$10+V$5*'국어 표준점수 테이블'!$H$11+'국어 표준점수 테이블'!$H$13,0))</f>
        <v>56</v>
      </c>
      <c r="W89" s="150">
        <f>IF(OR($B89-W$5&gt;76, $B89-W$5=75, $B89-W$5=1, $B89-W$5&lt;0),"",ROUND(($B89-W$5)*'국어 표준점수 테이블'!$H$10+W$5*'국어 표준점수 테이블'!$H$11+'국어 표준점수 테이블'!$H$13,0))</f>
        <v>56</v>
      </c>
      <c r="X89" s="150">
        <f>IF(OR($B89-X$5&gt;76, $B89-X$5=75, $B89-X$5=1, $B89-X$5&lt;0),"",ROUND(($B89-X$5)*'국어 표준점수 테이블'!$H$10+X$5*'국어 표준점수 테이블'!$H$11+'국어 표준점수 테이블'!$H$13,0))</f>
        <v>57</v>
      </c>
      <c r="Y89" s="151">
        <f>IF(OR($B89-Y$5&gt;76, $B89-Y$5=75, $B89-Y$5=1, $B89-Y$5&lt;0),"",ROUND(($B89-Y$5)*'국어 표준점수 테이블'!$H$10+Y$5*'국어 표준점수 테이블'!$H$11+'국어 표준점수 테이블'!$H$13,0))</f>
        <v>57</v>
      </c>
      <c r="Z89" s="14"/>
      <c r="AA89" s="16"/>
    </row>
    <row r="90" spans="1:27">
      <c r="A90" s="16"/>
      <c r="B90" s="85">
        <v>16</v>
      </c>
      <c r="C90" s="152" t="str">
        <f>IF(OR($B90-C$5&gt;76, $B90-C$5=75, $B90-C$5=1, $B90-C$5&lt;0),"",ROUND(($B90-C$5)*'국어 표준점수 테이블'!$H$10+C$5*'국어 표준점수 테이블'!$H$11+'국어 표준점수 테이블'!$H$13,0))</f>
        <v/>
      </c>
      <c r="D90" s="152" t="str">
        <f>IF(OR($B90-D$5&gt;76, $B90-D$5=75, $B90-D$5=1, $B90-D$5&lt;0),"",ROUND(($B90-D$5)*'국어 표준점수 테이블'!$H$10+D$5*'국어 표준점수 테이블'!$H$11+'국어 표준점수 테이블'!$H$13,0))</f>
        <v/>
      </c>
      <c r="E90" s="152" t="str">
        <f>IF(OR($B90-E$5&gt;76, $B90-E$5=75, $B90-E$5=1, $B90-E$5&lt;0),"",ROUND(($B90-E$5)*'국어 표준점수 테이블'!$H$10+E$5*'국어 표준점수 테이블'!$H$11+'국어 표준점수 테이블'!$H$13,0))</f>
        <v/>
      </c>
      <c r="F90" s="152" t="str">
        <f>IF(OR($B90-F$5&gt;76, $B90-F$5=75, $B90-F$5=1, $B90-F$5&lt;0),"",ROUND(($B90-F$5)*'국어 표준점수 테이블'!$H$10+F$5*'국어 표준점수 테이블'!$H$11+'국어 표준점수 테이블'!$H$13,0))</f>
        <v/>
      </c>
      <c r="G90" s="152" t="str">
        <f>IF(OR($B90-G$5&gt;76, $B90-G$5=75, $B90-G$5=1, $B90-G$5&lt;0),"",ROUND(($B90-G$5)*'국어 표준점수 테이블'!$H$10+G$5*'국어 표준점수 테이블'!$H$11+'국어 표준점수 테이블'!$H$13,0))</f>
        <v/>
      </c>
      <c r="H90" s="152" t="str">
        <f>IF(OR($B90-H$5&gt;76, $B90-H$5=75, $B90-H$5=1, $B90-H$5&lt;0),"",ROUND(($B90-H$5)*'국어 표준점수 테이블'!$H$10+H$5*'국어 표준점수 테이블'!$H$11+'국어 표준점수 테이블'!$H$13,0))</f>
        <v/>
      </c>
      <c r="I90" s="152" t="str">
        <f>IF(OR($B90-I$5&gt;76, $B90-I$5=75, $B90-I$5=1, $B90-I$5&lt;0),"",ROUND(($B90-I$5)*'국어 표준점수 테이블'!$H$10+I$5*'국어 표준점수 테이블'!$H$11+'국어 표준점수 테이블'!$H$13,0))</f>
        <v/>
      </c>
      <c r="J90" s="152">
        <f>IF(OR($B90-J$5&gt;76, $B90-J$5=75, $B90-J$5=1, $B90-J$5&lt;0),"",ROUND(($B90-J$5)*'국어 표준점수 테이블'!$H$10+J$5*'국어 표준점수 테이블'!$H$11+'국어 표준점수 테이블'!$H$13,0))</f>
        <v>52</v>
      </c>
      <c r="K90" s="152" t="str">
        <f>IF(OR($B90-K$5&gt;76, $B90-K$5=75, $B90-K$5=1, $B90-K$5&lt;0),"",ROUND(($B90-K$5)*'국어 표준점수 테이블'!$H$10+K$5*'국어 표준점수 테이블'!$H$11+'국어 표준점수 테이블'!$H$13,0))</f>
        <v/>
      </c>
      <c r="L90" s="152">
        <f>IF(OR($B90-L$5&gt;76, $B90-L$5=75, $B90-L$5=1, $B90-L$5&lt;0),"",ROUND(($B90-L$5)*'국어 표준점수 테이블'!$H$10+L$5*'국어 표준점수 테이블'!$H$11+'국어 표준점수 테이블'!$H$13,0))</f>
        <v>52</v>
      </c>
      <c r="M90" s="152">
        <f>IF(OR($B90-M$5&gt;76, $B90-M$5=75, $B90-M$5=1, $B90-M$5&lt;0),"",ROUND(($B90-M$5)*'국어 표준점수 테이블'!$H$10+M$5*'국어 표준점수 테이블'!$H$11+'국어 표준점수 테이블'!$H$13,0))</f>
        <v>53</v>
      </c>
      <c r="N90" s="152">
        <f>IF(OR($B90-N$5&gt;76, $B90-N$5=75, $B90-N$5=1, $B90-N$5&lt;0),"",ROUND(($B90-N$5)*'국어 표준점수 테이블'!$H$10+N$5*'국어 표준점수 테이블'!$H$11+'국어 표준점수 테이블'!$H$13,0))</f>
        <v>53</v>
      </c>
      <c r="O90" s="152">
        <f>IF(OR($B90-O$5&gt;76, $B90-O$5=75, $B90-O$5=1, $B90-O$5&lt;0),"",ROUND(($B90-O$5)*'국어 표준점수 테이블'!$H$10+O$5*'국어 표준점수 테이블'!$H$11+'국어 표준점수 테이블'!$H$13,0))</f>
        <v>53</v>
      </c>
      <c r="P90" s="152">
        <f>IF(OR($B90-P$5&gt;76, $B90-P$5=75, $B90-P$5=1, $B90-P$5&lt;0),"",ROUND(($B90-P$5)*'국어 표준점수 테이블'!$H$10+P$5*'국어 표준점수 테이블'!$H$11+'국어 표준점수 테이블'!$H$13,0))</f>
        <v>53</v>
      </c>
      <c r="Q90" s="152">
        <f>IF(OR($B90-Q$5&gt;76, $B90-Q$5=75, $B90-Q$5=1, $B90-Q$5&lt;0),"",ROUND(($B90-Q$5)*'국어 표준점수 테이블'!$H$10+Q$5*'국어 표준점수 테이블'!$H$11+'국어 표준점수 테이블'!$H$13,0))</f>
        <v>54</v>
      </c>
      <c r="R90" s="152">
        <f>IF(OR($B90-R$5&gt;76, $B90-R$5=75, $B90-R$5=1, $B90-R$5&lt;0),"",ROUND(($B90-R$5)*'국어 표준점수 테이블'!$H$10+R$5*'국어 표준점수 테이블'!$H$11+'국어 표준점수 테이블'!$H$13,0))</f>
        <v>54</v>
      </c>
      <c r="S90" s="152">
        <f>IF(OR($B90-S$5&gt;76, $B90-S$5=75, $B90-S$5=1, $B90-S$5&lt;0),"",ROUND(($B90-S$5)*'국어 표준점수 테이블'!$H$10+S$5*'국어 표준점수 테이블'!$H$11+'국어 표준점수 테이블'!$H$13,0))</f>
        <v>54</v>
      </c>
      <c r="T90" s="152">
        <f>IF(OR($B90-T$5&gt;76, $B90-T$5=75, $B90-T$5=1, $B90-T$5&lt;0),"",ROUND(($B90-T$5)*'국어 표준점수 테이블'!$H$10+T$5*'국어 표준점수 테이블'!$H$11+'국어 표준점수 테이블'!$H$13,0))</f>
        <v>54</v>
      </c>
      <c r="U90" s="152">
        <f>IF(OR($B90-U$5&gt;76, $B90-U$5=75, $B90-U$5=1, $B90-U$5&lt;0),"",ROUND(($B90-U$5)*'국어 표준점수 테이블'!$H$10+U$5*'국어 표준점수 테이블'!$H$11+'국어 표준점수 테이블'!$H$13,0))</f>
        <v>55</v>
      </c>
      <c r="V90" s="152">
        <f>IF(OR($B90-V$5&gt;76, $B90-V$5=75, $B90-V$5=1, $B90-V$5&lt;0),"",ROUND(($B90-V$5)*'국어 표준점수 테이블'!$H$10+V$5*'국어 표준점수 테이블'!$H$11+'국어 표준점수 테이블'!$H$13,0))</f>
        <v>55</v>
      </c>
      <c r="W90" s="152">
        <f>IF(OR($B90-W$5&gt;76, $B90-W$5=75, $B90-W$5=1, $B90-W$5&lt;0),"",ROUND(($B90-W$5)*'국어 표준점수 테이블'!$H$10+W$5*'국어 표준점수 테이블'!$H$11+'국어 표준점수 테이블'!$H$13,0))</f>
        <v>55</v>
      </c>
      <c r="X90" s="152">
        <f>IF(OR($B90-X$5&gt;76, $B90-X$5=75, $B90-X$5=1, $B90-X$5&lt;0),"",ROUND(($B90-X$5)*'국어 표준점수 테이블'!$H$10+X$5*'국어 표준점수 테이블'!$H$11+'국어 표준점수 테이블'!$H$13,0))</f>
        <v>55</v>
      </c>
      <c r="Y90" s="153">
        <f>IF(OR($B90-Y$5&gt;76, $B90-Y$5=75, $B90-Y$5=1, $B90-Y$5&lt;0),"",ROUND(($B90-Y$5)*'국어 표준점수 테이블'!$H$10+Y$5*'국어 표준점수 테이블'!$H$11+'국어 표준점수 테이블'!$H$13,0))</f>
        <v>56</v>
      </c>
      <c r="Z90" s="14"/>
      <c r="AA90" s="16"/>
    </row>
    <row r="91" spans="1:27">
      <c r="A91" s="16"/>
      <c r="B91" s="85">
        <v>15</v>
      </c>
      <c r="C91" s="152" t="str">
        <f>IF(OR($B91-C$5&gt;76, $B91-C$5=75, $B91-C$5=1, $B91-C$5&lt;0),"",ROUND(($B91-C$5)*'국어 표준점수 테이블'!$H$10+C$5*'국어 표준점수 테이블'!$H$11+'국어 표준점수 테이블'!$H$13,0))</f>
        <v/>
      </c>
      <c r="D91" s="152" t="str">
        <f>IF(OR($B91-D$5&gt;76, $B91-D$5=75, $B91-D$5=1, $B91-D$5&lt;0),"",ROUND(($B91-D$5)*'국어 표준점수 테이블'!$H$10+D$5*'국어 표준점수 테이블'!$H$11+'국어 표준점수 테이블'!$H$13,0))</f>
        <v/>
      </c>
      <c r="E91" s="152" t="str">
        <f>IF(OR($B91-E$5&gt;76, $B91-E$5=75, $B91-E$5=1, $B91-E$5&lt;0),"",ROUND(($B91-E$5)*'국어 표준점수 테이블'!$H$10+E$5*'국어 표준점수 테이블'!$H$11+'국어 표준점수 테이블'!$H$13,0))</f>
        <v/>
      </c>
      <c r="F91" s="152" t="str">
        <f>IF(OR($B91-F$5&gt;76, $B91-F$5=75, $B91-F$5=1, $B91-F$5&lt;0),"",ROUND(($B91-F$5)*'국어 표준점수 테이블'!$H$10+F$5*'국어 표준점수 테이블'!$H$11+'국어 표준점수 테이블'!$H$13,0))</f>
        <v/>
      </c>
      <c r="G91" s="152" t="str">
        <f>IF(OR($B91-G$5&gt;76, $B91-G$5=75, $B91-G$5=1, $B91-G$5&lt;0),"",ROUND(($B91-G$5)*'국어 표준점수 테이블'!$H$10+G$5*'국어 표준점수 테이블'!$H$11+'국어 표준점수 테이블'!$H$13,0))</f>
        <v/>
      </c>
      <c r="H91" s="152" t="str">
        <f>IF(OR($B91-H$5&gt;76, $B91-H$5=75, $B91-H$5=1, $B91-H$5&lt;0),"",ROUND(($B91-H$5)*'국어 표준점수 테이블'!$H$10+H$5*'국어 표준점수 테이블'!$H$11+'국어 표준점수 테이블'!$H$13,0))</f>
        <v/>
      </c>
      <c r="I91" s="152" t="str">
        <f>IF(OR($B91-I$5&gt;76, $B91-I$5=75, $B91-I$5=1, $B91-I$5&lt;0),"",ROUND(($B91-I$5)*'국어 표준점수 테이블'!$H$10+I$5*'국어 표준점수 테이블'!$H$11+'국어 표준점수 테이블'!$H$13,0))</f>
        <v/>
      </c>
      <c r="J91" s="152" t="str">
        <f>IF(OR($B91-J$5&gt;76, $B91-J$5=75, $B91-J$5=1, $B91-J$5&lt;0),"",ROUND(($B91-J$5)*'국어 표준점수 테이블'!$H$10+J$5*'국어 표준점수 테이블'!$H$11+'국어 표준점수 테이블'!$H$13,0))</f>
        <v/>
      </c>
      <c r="K91" s="152">
        <f>IF(OR($B91-K$5&gt;76, $B91-K$5=75, $B91-K$5=1, $B91-K$5&lt;0),"",ROUND(($B91-K$5)*'국어 표준점수 테이블'!$H$10+K$5*'국어 표준점수 테이블'!$H$11+'국어 표준점수 테이블'!$H$13,0))</f>
        <v>51</v>
      </c>
      <c r="L91" s="152" t="str">
        <f>IF(OR($B91-L$5&gt;76, $B91-L$5=75, $B91-L$5=1, $B91-L$5&lt;0),"",ROUND(($B91-L$5)*'국어 표준점수 테이블'!$H$10+L$5*'국어 표준점수 테이블'!$H$11+'국어 표준점수 테이블'!$H$13,0))</f>
        <v/>
      </c>
      <c r="M91" s="152">
        <f>IF(OR($B91-M$5&gt;76, $B91-M$5=75, $B91-M$5=1, $B91-M$5&lt;0),"",ROUND(($B91-M$5)*'국어 표준점수 테이블'!$H$10+M$5*'국어 표준점수 테이블'!$H$11+'국어 표준점수 테이블'!$H$13,0))</f>
        <v>52</v>
      </c>
      <c r="N91" s="152">
        <f>IF(OR($B91-N$5&gt;76, $B91-N$5=75, $B91-N$5=1, $B91-N$5&lt;0),"",ROUND(($B91-N$5)*'국어 표준점수 테이블'!$H$10+N$5*'국어 표준점수 테이블'!$H$11+'국어 표준점수 테이블'!$H$13,0))</f>
        <v>52</v>
      </c>
      <c r="O91" s="152">
        <f>IF(OR($B91-O$5&gt;76, $B91-O$5=75, $B91-O$5=1, $B91-O$5&lt;0),"",ROUND(($B91-O$5)*'국어 표준점수 테이블'!$H$10+O$5*'국어 표준점수 테이블'!$H$11+'국어 표준점수 테이블'!$H$13,0))</f>
        <v>52</v>
      </c>
      <c r="P91" s="152">
        <f>IF(OR($B91-P$5&gt;76, $B91-P$5=75, $B91-P$5=1, $B91-P$5&lt;0),"",ROUND(($B91-P$5)*'국어 표준점수 테이블'!$H$10+P$5*'국어 표준점수 테이블'!$H$11+'국어 표준점수 테이블'!$H$13,0))</f>
        <v>52</v>
      </c>
      <c r="Q91" s="152">
        <f>IF(OR($B91-Q$5&gt;76, $B91-Q$5=75, $B91-Q$5=1, $B91-Q$5&lt;0),"",ROUND(($B91-Q$5)*'국어 표준점수 테이블'!$H$10+Q$5*'국어 표준점수 테이블'!$H$11+'국어 표준점수 테이블'!$H$13,0))</f>
        <v>53</v>
      </c>
      <c r="R91" s="152">
        <f>IF(OR($B91-R$5&gt;76, $B91-R$5=75, $B91-R$5=1, $B91-R$5&lt;0),"",ROUND(($B91-R$5)*'국어 표준점수 테이블'!$H$10+R$5*'국어 표준점수 테이블'!$H$11+'국어 표준점수 테이블'!$H$13,0))</f>
        <v>53</v>
      </c>
      <c r="S91" s="152">
        <f>IF(OR($B91-S$5&gt;76, $B91-S$5=75, $B91-S$5=1, $B91-S$5&lt;0),"",ROUND(($B91-S$5)*'국어 표준점수 테이블'!$H$10+S$5*'국어 표준점수 테이블'!$H$11+'국어 표준점수 테이블'!$H$13,0))</f>
        <v>53</v>
      </c>
      <c r="T91" s="152">
        <f>IF(OR($B91-T$5&gt;76, $B91-T$5=75, $B91-T$5=1, $B91-T$5&lt;0),"",ROUND(($B91-T$5)*'국어 표준점수 테이블'!$H$10+T$5*'국어 표준점수 테이블'!$H$11+'국어 표준점수 테이블'!$H$13,0))</f>
        <v>53</v>
      </c>
      <c r="U91" s="152">
        <f>IF(OR($B91-U$5&gt;76, $B91-U$5=75, $B91-U$5=1, $B91-U$5&lt;0),"",ROUND(($B91-U$5)*'국어 표준점수 테이블'!$H$10+U$5*'국어 표준점수 테이블'!$H$11+'국어 표준점수 테이블'!$H$13,0))</f>
        <v>54</v>
      </c>
      <c r="V91" s="152">
        <f>IF(OR($B91-V$5&gt;76, $B91-V$5=75, $B91-V$5=1, $B91-V$5&lt;0),"",ROUND(($B91-V$5)*'국어 표준점수 테이블'!$H$10+V$5*'국어 표준점수 테이블'!$H$11+'국어 표준점수 테이블'!$H$13,0))</f>
        <v>54</v>
      </c>
      <c r="W91" s="152">
        <f>IF(OR($B91-W$5&gt;76, $B91-W$5=75, $B91-W$5=1, $B91-W$5&lt;0),"",ROUND(($B91-W$5)*'국어 표준점수 테이블'!$H$10+W$5*'국어 표준점수 테이블'!$H$11+'국어 표준점수 테이블'!$H$13,0))</f>
        <v>54</v>
      </c>
      <c r="X91" s="152">
        <f>IF(OR($B91-X$5&gt;76, $B91-X$5=75, $B91-X$5=1, $B91-X$5&lt;0),"",ROUND(($B91-X$5)*'국어 표준점수 테이블'!$H$10+X$5*'국어 표준점수 테이블'!$H$11+'국어 표준점수 테이블'!$H$13,0))</f>
        <v>54</v>
      </c>
      <c r="Y91" s="153">
        <f>IF(OR($B91-Y$5&gt;76, $B91-Y$5=75, $B91-Y$5=1, $B91-Y$5&lt;0),"",ROUND(($B91-Y$5)*'국어 표준점수 테이블'!$H$10+Y$5*'국어 표준점수 테이블'!$H$11+'국어 표준점수 테이블'!$H$13,0))</f>
        <v>55</v>
      </c>
      <c r="Z91" s="14"/>
      <c r="AA91" s="16"/>
    </row>
    <row r="92" spans="1:27">
      <c r="A92" s="16"/>
      <c r="B92" s="85">
        <v>14</v>
      </c>
      <c r="C92" s="152" t="str">
        <f>IF(OR($B92-C$5&gt;76, $B92-C$5=75, $B92-C$5=1, $B92-C$5&lt;0),"",ROUND(($B92-C$5)*'국어 표준점수 테이블'!$H$10+C$5*'국어 표준점수 테이블'!$H$11+'국어 표준점수 테이블'!$H$13,0))</f>
        <v/>
      </c>
      <c r="D92" s="152" t="str">
        <f>IF(OR($B92-D$5&gt;76, $B92-D$5=75, $B92-D$5=1, $B92-D$5&lt;0),"",ROUND(($B92-D$5)*'국어 표준점수 테이블'!$H$10+D$5*'국어 표준점수 테이블'!$H$11+'국어 표준점수 테이블'!$H$13,0))</f>
        <v/>
      </c>
      <c r="E92" s="152" t="str">
        <f>IF(OR($B92-E$5&gt;76, $B92-E$5=75, $B92-E$5=1, $B92-E$5&lt;0),"",ROUND(($B92-E$5)*'국어 표준점수 테이블'!$H$10+E$5*'국어 표준점수 테이블'!$H$11+'국어 표준점수 테이블'!$H$13,0))</f>
        <v/>
      </c>
      <c r="F92" s="152" t="str">
        <f>IF(OR($B92-F$5&gt;76, $B92-F$5=75, $B92-F$5=1, $B92-F$5&lt;0),"",ROUND(($B92-F$5)*'국어 표준점수 테이블'!$H$10+F$5*'국어 표준점수 테이블'!$H$11+'국어 표준점수 테이블'!$H$13,0))</f>
        <v/>
      </c>
      <c r="G92" s="152" t="str">
        <f>IF(OR($B92-G$5&gt;76, $B92-G$5=75, $B92-G$5=1, $B92-G$5&lt;0),"",ROUND(($B92-G$5)*'국어 표준점수 테이블'!$H$10+G$5*'국어 표준점수 테이블'!$H$11+'국어 표준점수 테이블'!$H$13,0))</f>
        <v/>
      </c>
      <c r="H92" s="152" t="str">
        <f>IF(OR($B92-H$5&gt;76, $B92-H$5=75, $B92-H$5=1, $B92-H$5&lt;0),"",ROUND(($B92-H$5)*'국어 표준점수 테이블'!$H$10+H$5*'국어 표준점수 테이블'!$H$11+'국어 표준점수 테이블'!$H$13,0))</f>
        <v/>
      </c>
      <c r="I92" s="152" t="str">
        <f>IF(OR($B92-I$5&gt;76, $B92-I$5=75, $B92-I$5=1, $B92-I$5&lt;0),"",ROUND(($B92-I$5)*'국어 표준점수 테이블'!$H$10+I$5*'국어 표준점수 테이블'!$H$11+'국어 표준점수 테이블'!$H$13,0))</f>
        <v/>
      </c>
      <c r="J92" s="152" t="str">
        <f>IF(OR($B92-J$5&gt;76, $B92-J$5=75, $B92-J$5=1, $B92-J$5&lt;0),"",ROUND(($B92-J$5)*'국어 표준점수 테이블'!$H$10+J$5*'국어 표준점수 테이블'!$H$11+'국어 표준점수 테이블'!$H$13,0))</f>
        <v/>
      </c>
      <c r="K92" s="152" t="str">
        <f>IF(OR($B92-K$5&gt;76, $B92-K$5=75, $B92-K$5=1, $B92-K$5&lt;0),"",ROUND(($B92-K$5)*'국어 표준점수 테이블'!$H$10+K$5*'국어 표준점수 테이블'!$H$11+'국어 표준점수 테이블'!$H$13,0))</f>
        <v/>
      </c>
      <c r="L92" s="152">
        <f>IF(OR($B92-L$5&gt;76, $B92-L$5=75, $B92-L$5=1, $B92-L$5&lt;0),"",ROUND(($B92-L$5)*'국어 표준점수 테이블'!$H$10+L$5*'국어 표준점수 테이블'!$H$11+'국어 표준점수 테이블'!$H$13,0))</f>
        <v>50</v>
      </c>
      <c r="M92" s="152" t="str">
        <f>IF(OR($B92-M$5&gt;76, $B92-M$5=75, $B92-M$5=1, $B92-M$5&lt;0),"",ROUND(($B92-M$5)*'국어 표준점수 테이블'!$H$10+M$5*'국어 표준점수 테이블'!$H$11+'국어 표준점수 테이블'!$H$13,0))</f>
        <v/>
      </c>
      <c r="N92" s="152">
        <f>IF(OR($B92-N$5&gt;76, $B92-N$5=75, $B92-N$5=1, $B92-N$5&lt;0),"",ROUND(($B92-N$5)*'국어 표준점수 테이블'!$H$10+N$5*'국어 표준점수 테이블'!$H$11+'국어 표준점수 테이블'!$H$13,0))</f>
        <v>51</v>
      </c>
      <c r="O92" s="152">
        <f>IF(OR($B92-O$5&gt;76, $B92-O$5=75, $B92-O$5=1, $B92-O$5&lt;0),"",ROUND(($B92-O$5)*'국어 표준점수 테이블'!$H$10+O$5*'국어 표준점수 테이블'!$H$11+'국어 표준점수 테이블'!$H$13,0))</f>
        <v>51</v>
      </c>
      <c r="P92" s="152">
        <f>IF(OR($B92-P$5&gt;76, $B92-P$5=75, $B92-P$5=1, $B92-P$5&lt;0),"",ROUND(($B92-P$5)*'국어 표준점수 테이블'!$H$10+P$5*'국어 표준점수 테이블'!$H$11+'국어 표준점수 테이블'!$H$13,0))</f>
        <v>51</v>
      </c>
      <c r="Q92" s="152">
        <f>IF(OR($B92-Q$5&gt;76, $B92-Q$5=75, $B92-Q$5=1, $B92-Q$5&lt;0),"",ROUND(($B92-Q$5)*'국어 표준점수 테이블'!$H$10+Q$5*'국어 표준점수 테이블'!$H$11+'국어 표준점수 테이블'!$H$13,0))</f>
        <v>51</v>
      </c>
      <c r="R92" s="152">
        <f>IF(OR($B92-R$5&gt;76, $B92-R$5=75, $B92-R$5=1, $B92-R$5&lt;0),"",ROUND(($B92-R$5)*'국어 표준점수 테이블'!$H$10+R$5*'국어 표준점수 테이블'!$H$11+'국어 표준점수 테이블'!$H$13,0))</f>
        <v>52</v>
      </c>
      <c r="S92" s="152">
        <f>IF(OR($B92-S$5&gt;76, $B92-S$5=75, $B92-S$5=1, $B92-S$5&lt;0),"",ROUND(($B92-S$5)*'국어 표준점수 테이블'!$H$10+S$5*'국어 표준점수 테이블'!$H$11+'국어 표준점수 테이블'!$H$13,0))</f>
        <v>52</v>
      </c>
      <c r="T92" s="152">
        <f>IF(OR($B92-T$5&gt;76, $B92-T$5=75, $B92-T$5=1, $B92-T$5&lt;0),"",ROUND(($B92-T$5)*'국어 표준점수 테이블'!$H$10+T$5*'국어 표준점수 테이블'!$H$11+'국어 표준점수 테이블'!$H$13,0))</f>
        <v>52</v>
      </c>
      <c r="U92" s="152">
        <f>IF(OR($B92-U$5&gt;76, $B92-U$5=75, $B92-U$5=1, $B92-U$5&lt;0),"",ROUND(($B92-U$5)*'국어 표준점수 테이블'!$H$10+U$5*'국어 표준점수 테이블'!$H$11+'국어 표준점수 테이블'!$H$13,0))</f>
        <v>52</v>
      </c>
      <c r="V92" s="152">
        <f>IF(OR($B92-V$5&gt;76, $B92-V$5=75, $B92-V$5=1, $B92-V$5&lt;0),"",ROUND(($B92-V$5)*'국어 표준점수 테이블'!$H$10+V$5*'국어 표준점수 테이블'!$H$11+'국어 표준점수 테이블'!$H$13,0))</f>
        <v>53</v>
      </c>
      <c r="W92" s="152">
        <f>IF(OR($B92-W$5&gt;76, $B92-W$5=75, $B92-W$5=1, $B92-W$5&lt;0),"",ROUND(($B92-W$5)*'국어 표준점수 테이블'!$H$10+W$5*'국어 표준점수 테이블'!$H$11+'국어 표준점수 테이블'!$H$13,0))</f>
        <v>53</v>
      </c>
      <c r="X92" s="152">
        <f>IF(OR($B92-X$5&gt;76, $B92-X$5=75, $B92-X$5=1, $B92-X$5&lt;0),"",ROUND(($B92-X$5)*'국어 표준점수 테이블'!$H$10+X$5*'국어 표준점수 테이블'!$H$11+'국어 표준점수 테이블'!$H$13,0))</f>
        <v>53</v>
      </c>
      <c r="Y92" s="153">
        <f>IF(OR($B92-Y$5&gt;76, $B92-Y$5=75, $B92-Y$5=1, $B92-Y$5&lt;0),"",ROUND(($B92-Y$5)*'국어 표준점수 테이블'!$H$10+Y$5*'국어 표준점수 테이블'!$H$11+'국어 표준점수 테이블'!$H$13,0))</f>
        <v>54</v>
      </c>
      <c r="Z92" s="14"/>
      <c r="AA92" s="16"/>
    </row>
    <row r="93" spans="1:27">
      <c r="A93" s="16"/>
      <c r="B93" s="85">
        <v>13</v>
      </c>
      <c r="C93" s="152" t="str">
        <f>IF(OR($B93-C$5&gt;76, $B93-C$5=75, $B93-C$5=1, $B93-C$5&lt;0),"",ROUND(($B93-C$5)*'국어 표준점수 테이블'!$H$10+C$5*'국어 표준점수 테이블'!$H$11+'국어 표준점수 테이블'!$H$13,0))</f>
        <v/>
      </c>
      <c r="D93" s="152" t="str">
        <f>IF(OR($B93-D$5&gt;76, $B93-D$5=75, $B93-D$5=1, $B93-D$5&lt;0),"",ROUND(($B93-D$5)*'국어 표준점수 테이블'!$H$10+D$5*'국어 표준점수 테이블'!$H$11+'국어 표준점수 테이블'!$H$13,0))</f>
        <v/>
      </c>
      <c r="E93" s="152" t="str">
        <f>IF(OR($B93-E$5&gt;76, $B93-E$5=75, $B93-E$5=1, $B93-E$5&lt;0),"",ROUND(($B93-E$5)*'국어 표준점수 테이블'!$H$10+E$5*'국어 표준점수 테이블'!$H$11+'국어 표준점수 테이블'!$H$13,0))</f>
        <v/>
      </c>
      <c r="F93" s="152" t="str">
        <f>IF(OR($B93-F$5&gt;76, $B93-F$5=75, $B93-F$5=1, $B93-F$5&lt;0),"",ROUND(($B93-F$5)*'국어 표준점수 테이블'!$H$10+F$5*'국어 표준점수 테이블'!$H$11+'국어 표준점수 테이블'!$H$13,0))</f>
        <v/>
      </c>
      <c r="G93" s="152" t="str">
        <f>IF(OR($B93-G$5&gt;76, $B93-G$5=75, $B93-G$5=1, $B93-G$5&lt;0),"",ROUND(($B93-G$5)*'국어 표준점수 테이블'!$H$10+G$5*'국어 표준점수 테이블'!$H$11+'국어 표준점수 테이블'!$H$13,0))</f>
        <v/>
      </c>
      <c r="H93" s="152" t="str">
        <f>IF(OR($B93-H$5&gt;76, $B93-H$5=75, $B93-H$5=1, $B93-H$5&lt;0),"",ROUND(($B93-H$5)*'국어 표준점수 테이블'!$H$10+H$5*'국어 표준점수 테이블'!$H$11+'국어 표준점수 테이블'!$H$13,0))</f>
        <v/>
      </c>
      <c r="I93" s="152" t="str">
        <f>IF(OR($B93-I$5&gt;76, $B93-I$5=75, $B93-I$5=1, $B93-I$5&lt;0),"",ROUND(($B93-I$5)*'국어 표준점수 테이블'!$H$10+I$5*'국어 표준점수 테이블'!$H$11+'국어 표준점수 테이블'!$H$13,0))</f>
        <v/>
      </c>
      <c r="J93" s="152" t="str">
        <f>IF(OR($B93-J$5&gt;76, $B93-J$5=75, $B93-J$5=1, $B93-J$5&lt;0),"",ROUND(($B93-J$5)*'국어 표준점수 테이블'!$H$10+J$5*'국어 표준점수 테이블'!$H$11+'국어 표준점수 테이블'!$H$13,0))</f>
        <v/>
      </c>
      <c r="K93" s="152" t="str">
        <f>IF(OR($B93-K$5&gt;76, $B93-K$5=75, $B93-K$5=1, $B93-K$5&lt;0),"",ROUND(($B93-K$5)*'국어 표준점수 테이블'!$H$10+K$5*'국어 표준점수 테이블'!$H$11+'국어 표준점수 테이블'!$H$13,0))</f>
        <v/>
      </c>
      <c r="L93" s="152" t="str">
        <f>IF(OR($B93-L$5&gt;76, $B93-L$5=75, $B93-L$5=1, $B93-L$5&lt;0),"",ROUND(($B93-L$5)*'국어 표준점수 테이블'!$H$10+L$5*'국어 표준점수 테이블'!$H$11+'국어 표준점수 테이블'!$H$13,0))</f>
        <v/>
      </c>
      <c r="M93" s="152">
        <f>IF(OR($B93-M$5&gt;76, $B93-M$5=75, $B93-M$5=1, $B93-M$5&lt;0),"",ROUND(($B93-M$5)*'국어 표준점수 테이블'!$H$10+M$5*'국어 표준점수 테이블'!$H$11+'국어 표준점수 테이블'!$H$13,0))</f>
        <v>49</v>
      </c>
      <c r="N93" s="152" t="str">
        <f>IF(OR($B93-N$5&gt;76, $B93-N$5=75, $B93-N$5=1, $B93-N$5&lt;0),"",ROUND(($B93-N$5)*'국어 표준점수 테이블'!$H$10+N$5*'국어 표준점수 테이블'!$H$11+'국어 표준점수 테이블'!$H$13,0))</f>
        <v/>
      </c>
      <c r="O93" s="152">
        <f>IF(OR($B93-O$5&gt;76, $B93-O$5=75, $B93-O$5=1, $B93-O$5&lt;0),"",ROUND(($B93-O$5)*'국어 표준점수 테이블'!$H$10+O$5*'국어 표준점수 테이블'!$H$11+'국어 표준점수 테이블'!$H$13,0))</f>
        <v>50</v>
      </c>
      <c r="P93" s="152">
        <f>IF(OR($B93-P$5&gt;76, $B93-P$5=75, $B93-P$5=1, $B93-P$5&lt;0),"",ROUND(($B93-P$5)*'국어 표준점수 테이블'!$H$10+P$5*'국어 표준점수 테이블'!$H$11+'국어 표준점수 테이블'!$H$13,0))</f>
        <v>50</v>
      </c>
      <c r="Q93" s="152">
        <f>IF(OR($B93-Q$5&gt;76, $B93-Q$5=75, $B93-Q$5=1, $B93-Q$5&lt;0),"",ROUND(($B93-Q$5)*'국어 표준점수 테이블'!$H$10+Q$5*'국어 표준점수 테이블'!$H$11+'국어 표준점수 테이블'!$H$13,0))</f>
        <v>50</v>
      </c>
      <c r="R93" s="152">
        <f>IF(OR($B93-R$5&gt;76, $B93-R$5=75, $B93-R$5=1, $B93-R$5&lt;0),"",ROUND(($B93-R$5)*'국어 표준점수 테이블'!$H$10+R$5*'국어 표준점수 테이블'!$H$11+'국어 표준점수 테이블'!$H$13,0))</f>
        <v>50</v>
      </c>
      <c r="S93" s="152">
        <f>IF(OR($B93-S$5&gt;76, $B93-S$5=75, $B93-S$5=1, $B93-S$5&lt;0),"",ROUND(($B93-S$5)*'국어 표준점수 테이블'!$H$10+S$5*'국어 표준점수 테이블'!$H$11+'국어 표준점수 테이블'!$H$13,0))</f>
        <v>51</v>
      </c>
      <c r="T93" s="152">
        <f>IF(OR($B93-T$5&gt;76, $B93-T$5=75, $B93-T$5=1, $B93-T$5&lt;0),"",ROUND(($B93-T$5)*'국어 표준점수 테이블'!$H$10+T$5*'국어 표준점수 테이블'!$H$11+'국어 표준점수 테이블'!$H$13,0))</f>
        <v>51</v>
      </c>
      <c r="U93" s="152">
        <f>IF(OR($B93-U$5&gt;76, $B93-U$5=75, $B93-U$5=1, $B93-U$5&lt;0),"",ROUND(($B93-U$5)*'국어 표준점수 테이블'!$H$10+U$5*'국어 표준점수 테이블'!$H$11+'국어 표준점수 테이블'!$H$13,0))</f>
        <v>51</v>
      </c>
      <c r="V93" s="152">
        <f>IF(OR($B93-V$5&gt;76, $B93-V$5=75, $B93-V$5=1, $B93-V$5&lt;0),"",ROUND(($B93-V$5)*'국어 표준점수 테이블'!$H$10+V$5*'국어 표준점수 테이블'!$H$11+'국어 표준점수 테이블'!$H$13,0))</f>
        <v>51</v>
      </c>
      <c r="W93" s="152">
        <f>IF(OR($B93-W$5&gt;76, $B93-W$5=75, $B93-W$5=1, $B93-W$5&lt;0),"",ROUND(($B93-W$5)*'국어 표준점수 테이블'!$H$10+W$5*'국어 표준점수 테이블'!$H$11+'국어 표준점수 테이블'!$H$13,0))</f>
        <v>52</v>
      </c>
      <c r="X93" s="152">
        <f>IF(OR($B93-X$5&gt;76, $B93-X$5=75, $B93-X$5=1, $B93-X$5&lt;0),"",ROUND(($B93-X$5)*'국어 표준점수 테이블'!$H$10+X$5*'국어 표준점수 테이블'!$H$11+'국어 표준점수 테이블'!$H$13,0))</f>
        <v>52</v>
      </c>
      <c r="Y93" s="153">
        <f>IF(OR($B93-Y$5&gt;76, $B93-Y$5=75, $B93-Y$5=1, $B93-Y$5&lt;0),"",ROUND(($B93-Y$5)*'국어 표준점수 테이블'!$H$10+Y$5*'국어 표준점수 테이블'!$H$11+'국어 표준점수 테이블'!$H$13,0))</f>
        <v>52</v>
      </c>
      <c r="Z93" s="14"/>
      <c r="AA93" s="16"/>
    </row>
    <row r="94" spans="1:27">
      <c r="A94" s="16"/>
      <c r="B94" s="86">
        <v>12</v>
      </c>
      <c r="C94" s="154" t="str">
        <f>IF(OR($B94-C$5&gt;76, $B94-C$5=75, $B94-C$5=1, $B94-C$5&lt;0),"",ROUND(($B94-C$5)*'국어 표준점수 테이블'!$H$10+C$5*'국어 표준점수 테이블'!$H$11+'국어 표준점수 테이블'!$H$13,0))</f>
        <v/>
      </c>
      <c r="D94" s="154" t="str">
        <f>IF(OR($B94-D$5&gt;76, $B94-D$5=75, $B94-D$5=1, $B94-D$5&lt;0),"",ROUND(($B94-D$5)*'국어 표준점수 테이블'!$H$10+D$5*'국어 표준점수 테이블'!$H$11+'국어 표준점수 테이블'!$H$13,0))</f>
        <v/>
      </c>
      <c r="E94" s="154" t="str">
        <f>IF(OR($B94-E$5&gt;76, $B94-E$5=75, $B94-E$5=1, $B94-E$5&lt;0),"",ROUND(($B94-E$5)*'국어 표준점수 테이블'!$H$10+E$5*'국어 표준점수 테이블'!$H$11+'국어 표준점수 테이블'!$H$13,0))</f>
        <v/>
      </c>
      <c r="F94" s="154" t="str">
        <f>IF(OR($B94-F$5&gt;76, $B94-F$5=75, $B94-F$5=1, $B94-F$5&lt;0),"",ROUND(($B94-F$5)*'국어 표준점수 테이블'!$H$10+F$5*'국어 표준점수 테이블'!$H$11+'국어 표준점수 테이블'!$H$13,0))</f>
        <v/>
      </c>
      <c r="G94" s="154" t="str">
        <f>IF(OR($B94-G$5&gt;76, $B94-G$5=75, $B94-G$5=1, $B94-G$5&lt;0),"",ROUND(($B94-G$5)*'국어 표준점수 테이블'!$H$10+G$5*'국어 표준점수 테이블'!$H$11+'국어 표준점수 테이블'!$H$13,0))</f>
        <v/>
      </c>
      <c r="H94" s="154" t="str">
        <f>IF(OR($B94-H$5&gt;76, $B94-H$5=75, $B94-H$5=1, $B94-H$5&lt;0),"",ROUND(($B94-H$5)*'국어 표준점수 테이블'!$H$10+H$5*'국어 표준점수 테이블'!$H$11+'국어 표준점수 테이블'!$H$13,0))</f>
        <v/>
      </c>
      <c r="I94" s="154" t="str">
        <f>IF(OR($B94-I$5&gt;76, $B94-I$5=75, $B94-I$5=1, $B94-I$5&lt;0),"",ROUND(($B94-I$5)*'국어 표준점수 테이블'!$H$10+I$5*'국어 표준점수 테이블'!$H$11+'국어 표준점수 테이블'!$H$13,0))</f>
        <v/>
      </c>
      <c r="J94" s="154" t="str">
        <f>IF(OR($B94-J$5&gt;76, $B94-J$5=75, $B94-J$5=1, $B94-J$5&lt;0),"",ROUND(($B94-J$5)*'국어 표준점수 테이블'!$H$10+J$5*'국어 표준점수 테이블'!$H$11+'국어 표준점수 테이블'!$H$13,0))</f>
        <v/>
      </c>
      <c r="K94" s="154" t="str">
        <f>IF(OR($B94-K$5&gt;76, $B94-K$5=75, $B94-K$5=1, $B94-K$5&lt;0),"",ROUND(($B94-K$5)*'국어 표준점수 테이블'!$H$10+K$5*'국어 표준점수 테이블'!$H$11+'국어 표준점수 테이블'!$H$13,0))</f>
        <v/>
      </c>
      <c r="L94" s="154" t="str">
        <f>IF(OR($B94-L$5&gt;76, $B94-L$5=75, $B94-L$5=1, $B94-L$5&lt;0),"",ROUND(($B94-L$5)*'국어 표준점수 테이블'!$H$10+L$5*'국어 표준점수 테이블'!$H$11+'국어 표준점수 테이블'!$H$13,0))</f>
        <v/>
      </c>
      <c r="M94" s="154" t="str">
        <f>IF(OR($B94-M$5&gt;76, $B94-M$5=75, $B94-M$5=1, $B94-M$5&lt;0),"",ROUND(($B94-M$5)*'국어 표준점수 테이블'!$H$10+M$5*'국어 표준점수 테이블'!$H$11+'국어 표준점수 테이블'!$H$13,0))</f>
        <v/>
      </c>
      <c r="N94" s="154">
        <f>IF(OR($B94-N$5&gt;76, $B94-N$5=75, $B94-N$5=1, $B94-N$5&lt;0),"",ROUND(($B94-N$5)*'국어 표준점수 테이블'!$H$10+N$5*'국어 표준점수 테이블'!$H$11+'국어 표준점수 테이블'!$H$13,0))</f>
        <v>48</v>
      </c>
      <c r="O94" s="154" t="str">
        <f>IF(OR($B94-O$5&gt;76, $B94-O$5=75, $B94-O$5=1, $B94-O$5&lt;0),"",ROUND(($B94-O$5)*'국어 표준점수 테이블'!$H$10+O$5*'국어 표준점수 테이블'!$H$11+'국어 표준점수 테이블'!$H$13,0))</f>
        <v/>
      </c>
      <c r="P94" s="154">
        <f>IF(OR($B94-P$5&gt;76, $B94-P$5=75, $B94-P$5=1, $B94-P$5&lt;0),"",ROUND(($B94-P$5)*'국어 표준점수 테이블'!$H$10+P$5*'국어 표준점수 테이블'!$H$11+'국어 표준점수 테이블'!$H$13,0))</f>
        <v>49</v>
      </c>
      <c r="Q94" s="154">
        <f>IF(OR($B94-Q$5&gt;76, $B94-Q$5=75, $B94-Q$5=1, $B94-Q$5&lt;0),"",ROUND(($B94-Q$5)*'국어 표준점수 테이블'!$H$10+Q$5*'국어 표준점수 테이블'!$H$11+'국어 표준점수 테이블'!$H$13,0))</f>
        <v>49</v>
      </c>
      <c r="R94" s="154">
        <f>IF(OR($B94-R$5&gt;76, $B94-R$5=75, $B94-R$5=1, $B94-R$5&lt;0),"",ROUND(($B94-R$5)*'국어 표준점수 테이블'!$H$10+R$5*'국어 표준점수 테이블'!$H$11+'국어 표준점수 테이블'!$H$13,0))</f>
        <v>49</v>
      </c>
      <c r="S94" s="154">
        <f>IF(OR($B94-S$5&gt;76, $B94-S$5=75, $B94-S$5=1, $B94-S$5&lt;0),"",ROUND(($B94-S$5)*'국어 표준점수 테이블'!$H$10+S$5*'국어 표준점수 테이블'!$H$11+'국어 표준점수 테이블'!$H$13,0))</f>
        <v>50</v>
      </c>
      <c r="T94" s="154">
        <f>IF(OR($B94-T$5&gt;76, $B94-T$5=75, $B94-T$5=1, $B94-T$5&lt;0),"",ROUND(($B94-T$5)*'국어 표준점수 테이블'!$H$10+T$5*'국어 표준점수 테이블'!$H$11+'국어 표준점수 테이블'!$H$13,0))</f>
        <v>50</v>
      </c>
      <c r="U94" s="154">
        <f>IF(OR($B94-U$5&gt;76, $B94-U$5=75, $B94-U$5=1, $B94-U$5&lt;0),"",ROUND(($B94-U$5)*'국어 표준점수 테이블'!$H$10+U$5*'국어 표준점수 테이블'!$H$11+'국어 표준점수 테이블'!$H$13,0))</f>
        <v>50</v>
      </c>
      <c r="V94" s="154">
        <f>IF(OR($B94-V$5&gt;76, $B94-V$5=75, $B94-V$5=1, $B94-V$5&lt;0),"",ROUND(($B94-V$5)*'국어 표준점수 테이블'!$H$10+V$5*'국어 표준점수 테이블'!$H$11+'국어 표준점수 테이블'!$H$13,0))</f>
        <v>50</v>
      </c>
      <c r="W94" s="154">
        <f>IF(OR($B94-W$5&gt;76, $B94-W$5=75, $B94-W$5=1, $B94-W$5&lt;0),"",ROUND(($B94-W$5)*'국어 표준점수 테이블'!$H$10+W$5*'국어 표준점수 테이블'!$H$11+'국어 표준점수 테이블'!$H$13,0))</f>
        <v>51</v>
      </c>
      <c r="X94" s="154">
        <f>IF(OR($B94-X$5&gt;76, $B94-X$5=75, $B94-X$5=1, $B94-X$5&lt;0),"",ROUND(($B94-X$5)*'국어 표준점수 테이블'!$H$10+X$5*'국어 표준점수 테이블'!$H$11+'국어 표준점수 테이블'!$H$13,0))</f>
        <v>51</v>
      </c>
      <c r="Y94" s="155">
        <f>IF(OR($B94-Y$5&gt;76, $B94-Y$5=75, $B94-Y$5=1, $B94-Y$5&lt;0),"",ROUND(($B94-Y$5)*'국어 표준점수 테이블'!$H$10+Y$5*'국어 표준점수 테이블'!$H$11+'국어 표준점수 테이블'!$H$13,0))</f>
        <v>51</v>
      </c>
      <c r="Z94" s="14"/>
      <c r="AA94" s="16"/>
    </row>
    <row r="95" spans="1:27">
      <c r="A95" s="16"/>
      <c r="B95" s="86">
        <v>11</v>
      </c>
      <c r="C95" s="154" t="str">
        <f>IF(OR($B95-C$5&gt;76, $B95-C$5=75, $B95-C$5=1, $B95-C$5&lt;0),"",ROUND(($B95-C$5)*'국어 표준점수 테이블'!$H$10+C$5*'국어 표준점수 테이블'!$H$11+'국어 표준점수 테이블'!$H$13,0))</f>
        <v/>
      </c>
      <c r="D95" s="154" t="str">
        <f>IF(OR($B95-D$5&gt;76, $B95-D$5=75, $B95-D$5=1, $B95-D$5&lt;0),"",ROUND(($B95-D$5)*'국어 표준점수 테이블'!$H$10+D$5*'국어 표준점수 테이블'!$H$11+'국어 표준점수 테이블'!$H$13,0))</f>
        <v/>
      </c>
      <c r="E95" s="154" t="str">
        <f>IF(OR($B95-E$5&gt;76, $B95-E$5=75, $B95-E$5=1, $B95-E$5&lt;0),"",ROUND(($B95-E$5)*'국어 표준점수 테이블'!$H$10+E$5*'국어 표준점수 테이블'!$H$11+'국어 표준점수 테이블'!$H$13,0))</f>
        <v/>
      </c>
      <c r="F95" s="154" t="str">
        <f>IF(OR($B95-F$5&gt;76, $B95-F$5=75, $B95-F$5=1, $B95-F$5&lt;0),"",ROUND(($B95-F$5)*'국어 표준점수 테이블'!$H$10+F$5*'국어 표준점수 테이블'!$H$11+'국어 표준점수 테이블'!$H$13,0))</f>
        <v/>
      </c>
      <c r="G95" s="154" t="str">
        <f>IF(OR($B95-G$5&gt;76, $B95-G$5=75, $B95-G$5=1, $B95-G$5&lt;0),"",ROUND(($B95-G$5)*'국어 표준점수 테이블'!$H$10+G$5*'국어 표준점수 테이블'!$H$11+'국어 표준점수 테이블'!$H$13,0))</f>
        <v/>
      </c>
      <c r="H95" s="154" t="str">
        <f>IF(OR($B95-H$5&gt;76, $B95-H$5=75, $B95-H$5=1, $B95-H$5&lt;0),"",ROUND(($B95-H$5)*'국어 표준점수 테이블'!$H$10+H$5*'국어 표준점수 테이블'!$H$11+'국어 표준점수 테이블'!$H$13,0))</f>
        <v/>
      </c>
      <c r="I95" s="154" t="str">
        <f>IF(OR($B95-I$5&gt;76, $B95-I$5=75, $B95-I$5=1, $B95-I$5&lt;0),"",ROUND(($B95-I$5)*'국어 표준점수 테이블'!$H$10+I$5*'국어 표준점수 테이블'!$H$11+'국어 표준점수 테이블'!$H$13,0))</f>
        <v/>
      </c>
      <c r="J95" s="154" t="str">
        <f>IF(OR($B95-J$5&gt;76, $B95-J$5=75, $B95-J$5=1, $B95-J$5&lt;0),"",ROUND(($B95-J$5)*'국어 표준점수 테이블'!$H$10+J$5*'국어 표준점수 테이블'!$H$11+'국어 표준점수 테이블'!$H$13,0))</f>
        <v/>
      </c>
      <c r="K95" s="154" t="str">
        <f>IF(OR($B95-K$5&gt;76, $B95-K$5=75, $B95-K$5=1, $B95-K$5&lt;0),"",ROUND(($B95-K$5)*'국어 표준점수 테이블'!$H$10+K$5*'국어 표준점수 테이블'!$H$11+'국어 표준점수 테이블'!$H$13,0))</f>
        <v/>
      </c>
      <c r="L95" s="154" t="str">
        <f>IF(OR($B95-L$5&gt;76, $B95-L$5=75, $B95-L$5=1, $B95-L$5&lt;0),"",ROUND(($B95-L$5)*'국어 표준점수 테이블'!$H$10+L$5*'국어 표준점수 테이블'!$H$11+'국어 표준점수 테이블'!$H$13,0))</f>
        <v/>
      </c>
      <c r="M95" s="154" t="str">
        <f>IF(OR($B95-M$5&gt;76, $B95-M$5=75, $B95-M$5=1, $B95-M$5&lt;0),"",ROUND(($B95-M$5)*'국어 표준점수 테이블'!$H$10+M$5*'국어 표준점수 테이블'!$H$11+'국어 표준점수 테이블'!$H$13,0))</f>
        <v/>
      </c>
      <c r="N95" s="154" t="str">
        <f>IF(OR($B95-N$5&gt;76, $B95-N$5=75, $B95-N$5=1, $B95-N$5&lt;0),"",ROUND(($B95-N$5)*'국어 표준점수 테이블'!$H$10+N$5*'국어 표준점수 테이블'!$H$11+'국어 표준점수 테이블'!$H$13,0))</f>
        <v/>
      </c>
      <c r="O95" s="154">
        <f>IF(OR($B95-O$5&gt;76, $B95-O$5=75, $B95-O$5=1, $B95-O$5&lt;0),"",ROUND(($B95-O$5)*'국어 표준점수 테이블'!$H$10+O$5*'국어 표준점수 테이블'!$H$11+'국어 표준점수 테이블'!$H$13,0))</f>
        <v>47</v>
      </c>
      <c r="P95" s="154" t="str">
        <f>IF(OR($B95-P$5&gt;76, $B95-P$5=75, $B95-P$5=1, $B95-P$5&lt;0),"",ROUND(($B95-P$5)*'국어 표준점수 테이블'!$H$10+P$5*'국어 표준점수 테이블'!$H$11+'국어 표준점수 테이블'!$H$13,0))</f>
        <v/>
      </c>
      <c r="Q95" s="154">
        <f>IF(OR($B95-Q$5&gt;76, $B95-Q$5=75, $B95-Q$5=1, $B95-Q$5&lt;0),"",ROUND(($B95-Q$5)*'국어 표준점수 테이블'!$H$10+Q$5*'국어 표준점수 테이블'!$H$11+'국어 표준점수 테이블'!$H$13,0))</f>
        <v>48</v>
      </c>
      <c r="R95" s="154">
        <f>IF(OR($B95-R$5&gt;76, $B95-R$5=75, $B95-R$5=1, $B95-R$5&lt;0),"",ROUND(($B95-R$5)*'국어 표준점수 테이블'!$H$10+R$5*'국어 표준점수 테이블'!$H$11+'국어 표준점수 테이블'!$H$13,0))</f>
        <v>48</v>
      </c>
      <c r="S95" s="154">
        <f>IF(OR($B95-S$5&gt;76, $B95-S$5=75, $B95-S$5=1, $B95-S$5&lt;0),"",ROUND(($B95-S$5)*'국어 표준점수 테이블'!$H$10+S$5*'국어 표준점수 테이블'!$H$11+'국어 표준점수 테이블'!$H$13,0))</f>
        <v>48</v>
      </c>
      <c r="T95" s="154">
        <f>IF(OR($B95-T$5&gt;76, $B95-T$5=75, $B95-T$5=1, $B95-T$5&lt;0),"",ROUND(($B95-T$5)*'국어 표준점수 테이블'!$H$10+T$5*'국어 표준점수 테이블'!$H$11+'국어 표준점수 테이블'!$H$13,0))</f>
        <v>49</v>
      </c>
      <c r="U95" s="154">
        <f>IF(OR($B95-U$5&gt;76, $B95-U$5=75, $B95-U$5=1, $B95-U$5&lt;0),"",ROUND(($B95-U$5)*'국어 표준점수 테이블'!$H$10+U$5*'국어 표준점수 테이블'!$H$11+'국어 표준점수 테이블'!$H$13,0))</f>
        <v>49</v>
      </c>
      <c r="V95" s="154">
        <f>IF(OR($B95-V$5&gt;76, $B95-V$5=75, $B95-V$5=1, $B95-V$5&lt;0),"",ROUND(($B95-V$5)*'국어 표준점수 테이블'!$H$10+V$5*'국어 표준점수 테이블'!$H$11+'국어 표준점수 테이블'!$H$13,0))</f>
        <v>49</v>
      </c>
      <c r="W95" s="154">
        <f>IF(OR($B95-W$5&gt;76, $B95-W$5=75, $B95-W$5=1, $B95-W$5&lt;0),"",ROUND(($B95-W$5)*'국어 표준점수 테이블'!$H$10+W$5*'국어 표준점수 테이블'!$H$11+'국어 표준점수 테이블'!$H$13,0))</f>
        <v>49</v>
      </c>
      <c r="X95" s="154">
        <f>IF(OR($B95-X$5&gt;76, $B95-X$5=75, $B95-X$5=1, $B95-X$5&lt;0),"",ROUND(($B95-X$5)*'국어 표준점수 테이블'!$H$10+X$5*'국어 표준점수 테이블'!$H$11+'국어 표준점수 테이블'!$H$13,0))</f>
        <v>50</v>
      </c>
      <c r="Y95" s="155">
        <f>IF(OR($B95-Y$5&gt;76, $B95-Y$5=75, $B95-Y$5=1, $B95-Y$5&lt;0),"",ROUND(($B95-Y$5)*'국어 표준점수 테이블'!$H$10+Y$5*'국어 표준점수 테이블'!$H$11+'국어 표준점수 테이블'!$H$13,0))</f>
        <v>50</v>
      </c>
      <c r="Z95" s="14"/>
      <c r="AA95" s="16"/>
    </row>
    <row r="96" spans="1:27">
      <c r="A96" s="16"/>
      <c r="B96" s="86">
        <v>10</v>
      </c>
      <c r="C96" s="154" t="str">
        <f>IF(OR($B96-C$5&gt;76, $B96-C$5=75, $B96-C$5=1, $B96-C$5&lt;0),"",ROUND(($B96-C$5)*'국어 표준점수 테이블'!$H$10+C$5*'국어 표준점수 테이블'!$H$11+'국어 표준점수 테이블'!$H$13,0))</f>
        <v/>
      </c>
      <c r="D96" s="154" t="str">
        <f>IF(OR($B96-D$5&gt;76, $B96-D$5=75, $B96-D$5=1, $B96-D$5&lt;0),"",ROUND(($B96-D$5)*'국어 표준점수 테이블'!$H$10+D$5*'국어 표준점수 테이블'!$H$11+'국어 표준점수 테이블'!$H$13,0))</f>
        <v/>
      </c>
      <c r="E96" s="154" t="str">
        <f>IF(OR($B96-E$5&gt;76, $B96-E$5=75, $B96-E$5=1, $B96-E$5&lt;0),"",ROUND(($B96-E$5)*'국어 표준점수 테이블'!$H$10+E$5*'국어 표준점수 테이블'!$H$11+'국어 표준점수 테이블'!$H$13,0))</f>
        <v/>
      </c>
      <c r="F96" s="154" t="str">
        <f>IF(OR($B96-F$5&gt;76, $B96-F$5=75, $B96-F$5=1, $B96-F$5&lt;0),"",ROUND(($B96-F$5)*'국어 표준점수 테이블'!$H$10+F$5*'국어 표준점수 테이블'!$H$11+'국어 표준점수 테이블'!$H$13,0))</f>
        <v/>
      </c>
      <c r="G96" s="154" t="str">
        <f>IF(OR($B96-G$5&gt;76, $B96-G$5=75, $B96-G$5=1, $B96-G$5&lt;0),"",ROUND(($B96-G$5)*'국어 표준점수 테이블'!$H$10+G$5*'국어 표준점수 테이블'!$H$11+'국어 표준점수 테이블'!$H$13,0))</f>
        <v/>
      </c>
      <c r="H96" s="154" t="str">
        <f>IF(OR($B96-H$5&gt;76, $B96-H$5=75, $B96-H$5=1, $B96-H$5&lt;0),"",ROUND(($B96-H$5)*'국어 표준점수 테이블'!$H$10+H$5*'국어 표준점수 테이블'!$H$11+'국어 표준점수 테이블'!$H$13,0))</f>
        <v/>
      </c>
      <c r="I96" s="154" t="str">
        <f>IF(OR($B96-I$5&gt;76, $B96-I$5=75, $B96-I$5=1, $B96-I$5&lt;0),"",ROUND(($B96-I$5)*'국어 표준점수 테이블'!$H$10+I$5*'국어 표준점수 테이블'!$H$11+'국어 표준점수 테이블'!$H$13,0))</f>
        <v/>
      </c>
      <c r="J96" s="154" t="str">
        <f>IF(OR($B96-J$5&gt;76, $B96-J$5=75, $B96-J$5=1, $B96-J$5&lt;0),"",ROUND(($B96-J$5)*'국어 표준점수 테이블'!$H$10+J$5*'국어 표준점수 테이블'!$H$11+'국어 표준점수 테이블'!$H$13,0))</f>
        <v/>
      </c>
      <c r="K96" s="154" t="str">
        <f>IF(OR($B96-K$5&gt;76, $B96-K$5=75, $B96-K$5=1, $B96-K$5&lt;0),"",ROUND(($B96-K$5)*'국어 표준점수 테이블'!$H$10+K$5*'국어 표준점수 테이블'!$H$11+'국어 표준점수 테이블'!$H$13,0))</f>
        <v/>
      </c>
      <c r="L96" s="154" t="str">
        <f>IF(OR($B96-L$5&gt;76, $B96-L$5=75, $B96-L$5=1, $B96-L$5&lt;0),"",ROUND(($B96-L$5)*'국어 표준점수 테이블'!$H$10+L$5*'국어 표준점수 테이블'!$H$11+'국어 표준점수 테이블'!$H$13,0))</f>
        <v/>
      </c>
      <c r="M96" s="154" t="str">
        <f>IF(OR($B96-M$5&gt;76, $B96-M$5=75, $B96-M$5=1, $B96-M$5&lt;0),"",ROUND(($B96-M$5)*'국어 표준점수 테이블'!$H$10+M$5*'국어 표준점수 테이블'!$H$11+'국어 표준점수 테이블'!$H$13,0))</f>
        <v/>
      </c>
      <c r="N96" s="154" t="str">
        <f>IF(OR($B96-N$5&gt;76, $B96-N$5=75, $B96-N$5=1, $B96-N$5&lt;0),"",ROUND(($B96-N$5)*'국어 표준점수 테이블'!$H$10+N$5*'국어 표준점수 테이블'!$H$11+'국어 표준점수 테이블'!$H$13,0))</f>
        <v/>
      </c>
      <c r="O96" s="154" t="str">
        <f>IF(OR($B96-O$5&gt;76, $B96-O$5=75, $B96-O$5=1, $B96-O$5&lt;0),"",ROUND(($B96-O$5)*'국어 표준점수 테이블'!$H$10+O$5*'국어 표준점수 테이블'!$H$11+'국어 표준점수 테이블'!$H$13,0))</f>
        <v/>
      </c>
      <c r="P96" s="154">
        <f>IF(OR($B96-P$5&gt;76, $B96-P$5=75, $B96-P$5=1, $B96-P$5&lt;0),"",ROUND(($B96-P$5)*'국어 표준점수 테이블'!$H$10+P$5*'국어 표준점수 테이블'!$H$11+'국어 표준점수 테이블'!$H$13,0))</f>
        <v>47</v>
      </c>
      <c r="Q96" s="154" t="str">
        <f>IF(OR($B96-Q$5&gt;76, $B96-Q$5=75, $B96-Q$5=1, $B96-Q$5&lt;0),"",ROUND(($B96-Q$5)*'국어 표준점수 테이블'!$H$10+Q$5*'국어 표준점수 테이블'!$H$11+'국어 표준점수 테이블'!$H$13,0))</f>
        <v/>
      </c>
      <c r="R96" s="154">
        <f>IF(OR($B96-R$5&gt;76, $B96-R$5=75, $B96-R$5=1, $B96-R$5&lt;0),"",ROUND(($B96-R$5)*'국어 표준점수 테이블'!$H$10+R$5*'국어 표준점수 테이블'!$H$11+'국어 표준점수 테이블'!$H$13,0))</f>
        <v>47</v>
      </c>
      <c r="S96" s="154">
        <f>IF(OR($B96-S$5&gt;76, $B96-S$5=75, $B96-S$5=1, $B96-S$5&lt;0),"",ROUND(($B96-S$5)*'국어 표준점수 테이블'!$H$10+S$5*'국어 표준점수 테이블'!$H$11+'국어 표준점수 테이블'!$H$13,0))</f>
        <v>47</v>
      </c>
      <c r="T96" s="154">
        <f>IF(OR($B96-T$5&gt;76, $B96-T$5=75, $B96-T$5=1, $B96-T$5&lt;0),"",ROUND(($B96-T$5)*'국어 표준점수 테이블'!$H$10+T$5*'국어 표준점수 테이블'!$H$11+'국어 표준점수 테이블'!$H$13,0))</f>
        <v>48</v>
      </c>
      <c r="U96" s="154">
        <f>IF(OR($B96-U$5&gt;76, $B96-U$5=75, $B96-U$5=1, $B96-U$5&lt;0),"",ROUND(($B96-U$5)*'국어 표준점수 테이블'!$H$10+U$5*'국어 표준점수 테이블'!$H$11+'국어 표준점수 테이블'!$H$13,0))</f>
        <v>48</v>
      </c>
      <c r="V96" s="154">
        <f>IF(OR($B96-V$5&gt;76, $B96-V$5=75, $B96-V$5=1, $B96-V$5&lt;0),"",ROUND(($B96-V$5)*'국어 표준점수 테이블'!$H$10+V$5*'국어 표준점수 테이블'!$H$11+'국어 표준점수 테이블'!$H$13,0))</f>
        <v>48</v>
      </c>
      <c r="W96" s="154">
        <f>IF(OR($B96-W$5&gt;76, $B96-W$5=75, $B96-W$5=1, $B96-W$5&lt;0),"",ROUND(($B96-W$5)*'국어 표준점수 테이블'!$H$10+W$5*'국어 표준점수 테이블'!$H$11+'국어 표준점수 테이블'!$H$13,0))</f>
        <v>48</v>
      </c>
      <c r="X96" s="154">
        <f>IF(OR($B96-X$5&gt;76, $B96-X$5=75, $B96-X$5=1, $B96-X$5&lt;0),"",ROUND(($B96-X$5)*'국어 표준점수 테이블'!$H$10+X$5*'국어 표준점수 테이블'!$H$11+'국어 표준점수 테이블'!$H$13,0))</f>
        <v>48</v>
      </c>
      <c r="Y96" s="155">
        <f>IF(OR($B96-Y$5&gt;76, $B96-Y$5=75, $B96-Y$5=1, $B96-Y$5&lt;0),"",ROUND(($B96-Y$5)*'국어 표준점수 테이블'!$H$10+Y$5*'국어 표준점수 테이블'!$H$11+'국어 표준점수 테이블'!$H$13,0))</f>
        <v>49</v>
      </c>
      <c r="Z96" s="14"/>
      <c r="AA96" s="16"/>
    </row>
    <row r="97" spans="1:27">
      <c r="A97" s="16"/>
      <c r="B97" s="86">
        <v>9</v>
      </c>
      <c r="C97" s="154" t="str">
        <f>IF(OR($B97-C$5&gt;76, $B97-C$5=75, $B97-C$5=1, $B97-C$5&lt;0),"",ROUND(($B97-C$5)*'국어 표준점수 테이블'!$H$10+C$5*'국어 표준점수 테이블'!$H$11+'국어 표준점수 테이블'!$H$13,0))</f>
        <v/>
      </c>
      <c r="D97" s="154" t="str">
        <f>IF(OR($B97-D$5&gt;76, $B97-D$5=75, $B97-D$5=1, $B97-D$5&lt;0),"",ROUND(($B97-D$5)*'국어 표준점수 테이블'!$H$10+D$5*'국어 표준점수 테이블'!$H$11+'국어 표준점수 테이블'!$H$13,0))</f>
        <v/>
      </c>
      <c r="E97" s="154" t="str">
        <f>IF(OR($B97-E$5&gt;76, $B97-E$5=75, $B97-E$5=1, $B97-E$5&lt;0),"",ROUND(($B97-E$5)*'국어 표준점수 테이블'!$H$10+E$5*'국어 표준점수 테이블'!$H$11+'국어 표준점수 테이블'!$H$13,0))</f>
        <v/>
      </c>
      <c r="F97" s="154" t="str">
        <f>IF(OR($B97-F$5&gt;76, $B97-F$5=75, $B97-F$5=1, $B97-F$5&lt;0),"",ROUND(($B97-F$5)*'국어 표준점수 테이블'!$H$10+F$5*'국어 표준점수 테이블'!$H$11+'국어 표준점수 테이블'!$H$13,0))</f>
        <v/>
      </c>
      <c r="G97" s="154" t="str">
        <f>IF(OR($B97-G$5&gt;76, $B97-G$5=75, $B97-G$5=1, $B97-G$5&lt;0),"",ROUND(($B97-G$5)*'국어 표준점수 테이블'!$H$10+G$5*'국어 표준점수 테이블'!$H$11+'국어 표준점수 테이블'!$H$13,0))</f>
        <v/>
      </c>
      <c r="H97" s="154" t="str">
        <f>IF(OR($B97-H$5&gt;76, $B97-H$5=75, $B97-H$5=1, $B97-H$5&lt;0),"",ROUND(($B97-H$5)*'국어 표준점수 테이블'!$H$10+H$5*'국어 표준점수 테이블'!$H$11+'국어 표준점수 테이블'!$H$13,0))</f>
        <v/>
      </c>
      <c r="I97" s="154" t="str">
        <f>IF(OR($B97-I$5&gt;76, $B97-I$5=75, $B97-I$5=1, $B97-I$5&lt;0),"",ROUND(($B97-I$5)*'국어 표준점수 테이블'!$H$10+I$5*'국어 표준점수 테이블'!$H$11+'국어 표준점수 테이블'!$H$13,0))</f>
        <v/>
      </c>
      <c r="J97" s="154" t="str">
        <f>IF(OR($B97-J$5&gt;76, $B97-J$5=75, $B97-J$5=1, $B97-J$5&lt;0),"",ROUND(($B97-J$5)*'국어 표준점수 테이블'!$H$10+J$5*'국어 표준점수 테이블'!$H$11+'국어 표준점수 테이블'!$H$13,0))</f>
        <v/>
      </c>
      <c r="K97" s="154" t="str">
        <f>IF(OR($B97-K$5&gt;76, $B97-K$5=75, $B97-K$5=1, $B97-K$5&lt;0),"",ROUND(($B97-K$5)*'국어 표준점수 테이블'!$H$10+K$5*'국어 표준점수 테이블'!$H$11+'국어 표준점수 테이블'!$H$13,0))</f>
        <v/>
      </c>
      <c r="L97" s="154" t="str">
        <f>IF(OR($B97-L$5&gt;76, $B97-L$5=75, $B97-L$5=1, $B97-L$5&lt;0),"",ROUND(($B97-L$5)*'국어 표준점수 테이블'!$H$10+L$5*'국어 표준점수 테이블'!$H$11+'국어 표준점수 테이블'!$H$13,0))</f>
        <v/>
      </c>
      <c r="M97" s="154" t="str">
        <f>IF(OR($B97-M$5&gt;76, $B97-M$5=75, $B97-M$5=1, $B97-M$5&lt;0),"",ROUND(($B97-M$5)*'국어 표준점수 테이블'!$H$10+M$5*'국어 표준점수 테이블'!$H$11+'국어 표준점수 테이블'!$H$13,0))</f>
        <v/>
      </c>
      <c r="N97" s="154" t="str">
        <f>IF(OR($B97-N$5&gt;76, $B97-N$5=75, $B97-N$5=1, $B97-N$5&lt;0),"",ROUND(($B97-N$5)*'국어 표준점수 테이블'!$H$10+N$5*'국어 표준점수 테이블'!$H$11+'국어 표준점수 테이블'!$H$13,0))</f>
        <v/>
      </c>
      <c r="O97" s="154" t="str">
        <f>IF(OR($B97-O$5&gt;76, $B97-O$5=75, $B97-O$5=1, $B97-O$5&lt;0),"",ROUND(($B97-O$5)*'국어 표준점수 테이블'!$H$10+O$5*'국어 표준점수 테이블'!$H$11+'국어 표준점수 테이블'!$H$13,0))</f>
        <v/>
      </c>
      <c r="P97" s="154" t="str">
        <f>IF(OR($B97-P$5&gt;76, $B97-P$5=75, $B97-P$5=1, $B97-P$5&lt;0),"",ROUND(($B97-P$5)*'국어 표준점수 테이블'!$H$10+P$5*'국어 표준점수 테이블'!$H$11+'국어 표준점수 테이블'!$H$13,0))</f>
        <v/>
      </c>
      <c r="Q97" s="154">
        <f>IF(OR($B97-Q$5&gt;76, $B97-Q$5=75, $B97-Q$5=1, $B97-Q$5&lt;0),"",ROUND(($B97-Q$5)*'국어 표준점수 테이블'!$H$10+Q$5*'국어 표준점수 테이블'!$H$11+'국어 표준점수 테이블'!$H$13,0))</f>
        <v>46</v>
      </c>
      <c r="R97" s="154" t="str">
        <f>IF(OR($B97-R$5&gt;76, $B97-R$5=75, $B97-R$5=1, $B97-R$5&lt;0),"",ROUND(($B97-R$5)*'국어 표준점수 테이블'!$H$10+R$5*'국어 표준점수 테이블'!$H$11+'국어 표준점수 테이블'!$H$13,0))</f>
        <v/>
      </c>
      <c r="S97" s="154">
        <f>IF(OR($B97-S$5&gt;76, $B97-S$5=75, $B97-S$5=1, $B97-S$5&lt;0),"",ROUND(($B97-S$5)*'국어 표준점수 테이블'!$H$10+S$5*'국어 표준점수 테이블'!$H$11+'국어 표준점수 테이블'!$H$13,0))</f>
        <v>46</v>
      </c>
      <c r="T97" s="154">
        <f>IF(OR($B97-T$5&gt;76, $B97-T$5=75, $B97-T$5=1, $B97-T$5&lt;0),"",ROUND(($B97-T$5)*'국어 표준점수 테이블'!$H$10+T$5*'국어 표준점수 테이블'!$H$11+'국어 표준점수 테이블'!$H$13,0))</f>
        <v>46</v>
      </c>
      <c r="U97" s="154">
        <f>IF(OR($B97-U$5&gt;76, $B97-U$5=75, $B97-U$5=1, $B97-U$5&lt;0),"",ROUND(($B97-U$5)*'국어 표준점수 테이블'!$H$10+U$5*'국어 표준점수 테이블'!$H$11+'국어 표준점수 테이블'!$H$13,0))</f>
        <v>47</v>
      </c>
      <c r="V97" s="154">
        <f>IF(OR($B97-V$5&gt;76, $B97-V$5=75, $B97-V$5=1, $B97-V$5&lt;0),"",ROUND(($B97-V$5)*'국어 표준점수 테이블'!$H$10+V$5*'국어 표준점수 테이블'!$H$11+'국어 표준점수 테이블'!$H$13,0))</f>
        <v>47</v>
      </c>
      <c r="W97" s="154">
        <f>IF(OR($B97-W$5&gt;76, $B97-W$5=75, $B97-W$5=1, $B97-W$5&lt;0),"",ROUND(($B97-W$5)*'국어 표준점수 테이블'!$H$10+W$5*'국어 표준점수 테이블'!$H$11+'국어 표준점수 테이블'!$H$13,0))</f>
        <v>47</v>
      </c>
      <c r="X97" s="154">
        <f>IF(OR($B97-X$5&gt;76, $B97-X$5=75, $B97-X$5=1, $B97-X$5&lt;0),"",ROUND(($B97-X$5)*'국어 표준점수 테이블'!$H$10+X$5*'국어 표준점수 테이블'!$H$11+'국어 표준점수 테이블'!$H$13,0))</f>
        <v>47</v>
      </c>
      <c r="Y97" s="155">
        <f>IF(OR($B97-Y$5&gt;76, $B97-Y$5=75, $B97-Y$5=1, $B97-Y$5&lt;0),"",ROUND(($B97-Y$5)*'국어 표준점수 테이블'!$H$10+Y$5*'국어 표준점수 테이블'!$H$11+'국어 표준점수 테이블'!$H$13,0))</f>
        <v>48</v>
      </c>
      <c r="Z97" s="14"/>
      <c r="AA97" s="16"/>
    </row>
    <row r="98" spans="1:27">
      <c r="A98" s="16"/>
      <c r="B98" s="87">
        <v>8</v>
      </c>
      <c r="C98" s="156" t="str">
        <f>IF(OR($B98-C$5&gt;76, $B98-C$5=75, $B98-C$5=1, $B98-C$5&lt;0),"",ROUND(($B98-C$5)*'국어 표준점수 테이블'!$H$10+C$5*'국어 표준점수 테이블'!$H$11+'국어 표준점수 테이블'!$H$13,0))</f>
        <v/>
      </c>
      <c r="D98" s="156" t="str">
        <f>IF(OR($B98-D$5&gt;76, $B98-D$5=75, $B98-D$5=1, $B98-D$5&lt;0),"",ROUND(($B98-D$5)*'국어 표준점수 테이블'!$H$10+D$5*'국어 표준점수 테이블'!$H$11+'국어 표준점수 테이블'!$H$13,0))</f>
        <v/>
      </c>
      <c r="E98" s="156" t="str">
        <f>IF(OR($B98-E$5&gt;76, $B98-E$5=75, $B98-E$5=1, $B98-E$5&lt;0),"",ROUND(($B98-E$5)*'국어 표준점수 테이블'!$H$10+E$5*'국어 표준점수 테이블'!$H$11+'국어 표준점수 테이블'!$H$13,0))</f>
        <v/>
      </c>
      <c r="F98" s="156" t="str">
        <f>IF(OR($B98-F$5&gt;76, $B98-F$5=75, $B98-F$5=1, $B98-F$5&lt;0),"",ROUND(($B98-F$5)*'국어 표준점수 테이블'!$H$10+F$5*'국어 표준점수 테이블'!$H$11+'국어 표준점수 테이블'!$H$13,0))</f>
        <v/>
      </c>
      <c r="G98" s="156" t="str">
        <f>IF(OR($B98-G$5&gt;76, $B98-G$5=75, $B98-G$5=1, $B98-G$5&lt;0),"",ROUND(($B98-G$5)*'국어 표준점수 테이블'!$H$10+G$5*'국어 표준점수 테이블'!$H$11+'국어 표준점수 테이블'!$H$13,0))</f>
        <v/>
      </c>
      <c r="H98" s="156" t="str">
        <f>IF(OR($B98-H$5&gt;76, $B98-H$5=75, $B98-H$5=1, $B98-H$5&lt;0),"",ROUND(($B98-H$5)*'국어 표준점수 테이블'!$H$10+H$5*'국어 표준점수 테이블'!$H$11+'국어 표준점수 테이블'!$H$13,0))</f>
        <v/>
      </c>
      <c r="I98" s="156" t="str">
        <f>IF(OR($B98-I$5&gt;76, $B98-I$5=75, $B98-I$5=1, $B98-I$5&lt;0),"",ROUND(($B98-I$5)*'국어 표준점수 테이블'!$H$10+I$5*'국어 표준점수 테이블'!$H$11+'국어 표준점수 테이블'!$H$13,0))</f>
        <v/>
      </c>
      <c r="J98" s="156" t="str">
        <f>IF(OR($B98-J$5&gt;76, $B98-J$5=75, $B98-J$5=1, $B98-J$5&lt;0),"",ROUND(($B98-J$5)*'국어 표준점수 테이블'!$H$10+J$5*'국어 표준점수 테이블'!$H$11+'국어 표준점수 테이블'!$H$13,0))</f>
        <v/>
      </c>
      <c r="K98" s="156" t="str">
        <f>IF(OR($B98-K$5&gt;76, $B98-K$5=75, $B98-K$5=1, $B98-K$5&lt;0),"",ROUND(($B98-K$5)*'국어 표준점수 테이블'!$H$10+K$5*'국어 표준점수 테이블'!$H$11+'국어 표준점수 테이블'!$H$13,0))</f>
        <v/>
      </c>
      <c r="L98" s="156" t="str">
        <f>IF(OR($B98-L$5&gt;76, $B98-L$5=75, $B98-L$5=1, $B98-L$5&lt;0),"",ROUND(($B98-L$5)*'국어 표준점수 테이블'!$H$10+L$5*'국어 표준점수 테이블'!$H$11+'국어 표준점수 테이블'!$H$13,0))</f>
        <v/>
      </c>
      <c r="M98" s="156" t="str">
        <f>IF(OR($B98-M$5&gt;76, $B98-M$5=75, $B98-M$5=1, $B98-M$5&lt;0),"",ROUND(($B98-M$5)*'국어 표준점수 테이블'!$H$10+M$5*'국어 표준점수 테이블'!$H$11+'국어 표준점수 테이블'!$H$13,0))</f>
        <v/>
      </c>
      <c r="N98" s="156" t="str">
        <f>IF(OR($B98-N$5&gt;76, $B98-N$5=75, $B98-N$5=1, $B98-N$5&lt;0),"",ROUND(($B98-N$5)*'국어 표준점수 테이블'!$H$10+N$5*'국어 표준점수 테이블'!$H$11+'국어 표준점수 테이블'!$H$13,0))</f>
        <v/>
      </c>
      <c r="O98" s="156" t="str">
        <f>IF(OR($B98-O$5&gt;76, $B98-O$5=75, $B98-O$5=1, $B98-O$5&lt;0),"",ROUND(($B98-O$5)*'국어 표준점수 테이블'!$H$10+O$5*'국어 표준점수 테이블'!$H$11+'국어 표준점수 테이블'!$H$13,0))</f>
        <v/>
      </c>
      <c r="P98" s="156" t="str">
        <f>IF(OR($B98-P$5&gt;76, $B98-P$5=75, $B98-P$5=1, $B98-P$5&lt;0),"",ROUND(($B98-P$5)*'국어 표준점수 테이블'!$H$10+P$5*'국어 표준점수 테이블'!$H$11+'국어 표준점수 테이블'!$H$13,0))</f>
        <v/>
      </c>
      <c r="Q98" s="156" t="str">
        <f>IF(OR($B98-Q$5&gt;76, $B98-Q$5=75, $B98-Q$5=1, $B98-Q$5&lt;0),"",ROUND(($B98-Q$5)*'국어 표준점수 테이블'!$H$10+Q$5*'국어 표준점수 테이블'!$H$11+'국어 표준점수 테이블'!$H$13,0))</f>
        <v/>
      </c>
      <c r="R98" s="156">
        <f>IF(OR($B98-R$5&gt;76, $B98-R$5=75, $B98-R$5=1, $B98-R$5&lt;0),"",ROUND(($B98-R$5)*'국어 표준점수 테이블'!$H$10+R$5*'국어 표준점수 테이블'!$H$11+'국어 표준점수 테이블'!$H$13,0))</f>
        <v>45</v>
      </c>
      <c r="S98" s="156" t="str">
        <f>IF(OR($B98-S$5&gt;76, $B98-S$5=75, $B98-S$5=1, $B98-S$5&lt;0),"",ROUND(($B98-S$5)*'국어 표준점수 테이블'!$H$10+S$5*'국어 표준점수 테이블'!$H$11+'국어 표준점수 테이블'!$H$13,0))</f>
        <v/>
      </c>
      <c r="T98" s="156">
        <f>IF(OR($B98-T$5&gt;76, $B98-T$5=75, $B98-T$5=1, $B98-T$5&lt;0),"",ROUND(($B98-T$5)*'국어 표준점수 테이블'!$H$10+T$5*'국어 표준점수 테이블'!$H$11+'국어 표준점수 테이블'!$H$13,0))</f>
        <v>45</v>
      </c>
      <c r="U98" s="156">
        <f>IF(OR($B98-U$5&gt;76, $B98-U$5=75, $B98-U$5=1, $B98-U$5&lt;0),"",ROUND(($B98-U$5)*'국어 표준점수 테이블'!$H$10+U$5*'국어 표준점수 테이블'!$H$11+'국어 표준점수 테이블'!$H$13,0))</f>
        <v>45</v>
      </c>
      <c r="V98" s="156">
        <f>IF(OR($B98-V$5&gt;76, $B98-V$5=75, $B98-V$5=1, $B98-V$5&lt;0),"",ROUND(($B98-V$5)*'국어 표준점수 테이블'!$H$10+V$5*'국어 표준점수 테이블'!$H$11+'국어 표준점수 테이블'!$H$13,0))</f>
        <v>46</v>
      </c>
      <c r="W98" s="156">
        <f>IF(OR($B98-W$5&gt;76, $B98-W$5=75, $B98-W$5=1, $B98-W$5&lt;0),"",ROUND(($B98-W$5)*'국어 표준점수 테이블'!$H$10+W$5*'국어 표준점수 테이블'!$H$11+'국어 표준점수 테이블'!$H$13,0))</f>
        <v>46</v>
      </c>
      <c r="X98" s="156">
        <f>IF(OR($B98-X$5&gt;76, $B98-X$5=75, $B98-X$5=1, $B98-X$5&lt;0),"",ROUND(($B98-X$5)*'국어 표준점수 테이블'!$H$10+X$5*'국어 표준점수 테이블'!$H$11+'국어 표준점수 테이블'!$H$13,0))</f>
        <v>46</v>
      </c>
      <c r="Y98" s="157">
        <f>IF(OR($B98-Y$5&gt;76, $B98-Y$5=75, $B98-Y$5=1, $B98-Y$5&lt;0),"",ROUND(($B98-Y$5)*'국어 표준점수 테이블'!$H$10+Y$5*'국어 표준점수 테이블'!$H$11+'국어 표준점수 테이블'!$H$13,0))</f>
        <v>47</v>
      </c>
      <c r="Z98" s="14"/>
      <c r="AA98" s="16"/>
    </row>
    <row r="99" spans="1:27">
      <c r="A99" s="16"/>
      <c r="B99" s="87">
        <v>7</v>
      </c>
      <c r="C99" s="156" t="str">
        <f>IF(OR($B99-C$5&gt;76, $B99-C$5=75, $B99-C$5=1, $B99-C$5&lt;0),"",ROUND(($B99-C$5)*'국어 표준점수 테이블'!$H$10+C$5*'국어 표준점수 테이블'!$H$11+'국어 표준점수 테이블'!$H$13,0))</f>
        <v/>
      </c>
      <c r="D99" s="156" t="str">
        <f>IF(OR($B99-D$5&gt;76, $B99-D$5=75, $B99-D$5=1, $B99-D$5&lt;0),"",ROUND(($B99-D$5)*'국어 표준점수 테이블'!$H$10+D$5*'국어 표준점수 테이블'!$H$11+'국어 표준점수 테이블'!$H$13,0))</f>
        <v/>
      </c>
      <c r="E99" s="156" t="str">
        <f>IF(OR($B99-E$5&gt;76, $B99-E$5=75, $B99-E$5=1, $B99-E$5&lt;0),"",ROUND(($B99-E$5)*'국어 표준점수 테이블'!$H$10+E$5*'국어 표준점수 테이블'!$H$11+'국어 표준점수 테이블'!$H$13,0))</f>
        <v/>
      </c>
      <c r="F99" s="156" t="str">
        <f>IF(OR($B99-F$5&gt;76, $B99-F$5=75, $B99-F$5=1, $B99-F$5&lt;0),"",ROUND(($B99-F$5)*'국어 표준점수 테이블'!$H$10+F$5*'국어 표준점수 테이블'!$H$11+'국어 표준점수 테이블'!$H$13,0))</f>
        <v/>
      </c>
      <c r="G99" s="156" t="str">
        <f>IF(OR($B99-G$5&gt;76, $B99-G$5=75, $B99-G$5=1, $B99-G$5&lt;0),"",ROUND(($B99-G$5)*'국어 표준점수 테이블'!$H$10+G$5*'국어 표준점수 테이블'!$H$11+'국어 표준점수 테이블'!$H$13,0))</f>
        <v/>
      </c>
      <c r="H99" s="156" t="str">
        <f>IF(OR($B99-H$5&gt;76, $B99-H$5=75, $B99-H$5=1, $B99-H$5&lt;0),"",ROUND(($B99-H$5)*'국어 표준점수 테이블'!$H$10+H$5*'국어 표준점수 테이블'!$H$11+'국어 표준점수 테이블'!$H$13,0))</f>
        <v/>
      </c>
      <c r="I99" s="156" t="str">
        <f>IF(OR($B99-I$5&gt;76, $B99-I$5=75, $B99-I$5=1, $B99-I$5&lt;0),"",ROUND(($B99-I$5)*'국어 표준점수 테이블'!$H$10+I$5*'국어 표준점수 테이블'!$H$11+'국어 표준점수 테이블'!$H$13,0))</f>
        <v/>
      </c>
      <c r="J99" s="156" t="str">
        <f>IF(OR($B99-J$5&gt;76, $B99-J$5=75, $B99-J$5=1, $B99-J$5&lt;0),"",ROUND(($B99-J$5)*'국어 표준점수 테이블'!$H$10+J$5*'국어 표준점수 테이블'!$H$11+'국어 표준점수 테이블'!$H$13,0))</f>
        <v/>
      </c>
      <c r="K99" s="156" t="str">
        <f>IF(OR($B99-K$5&gt;76, $B99-K$5=75, $B99-K$5=1, $B99-K$5&lt;0),"",ROUND(($B99-K$5)*'국어 표준점수 테이블'!$H$10+K$5*'국어 표준점수 테이블'!$H$11+'국어 표준점수 테이블'!$H$13,0))</f>
        <v/>
      </c>
      <c r="L99" s="156" t="str">
        <f>IF(OR($B99-L$5&gt;76, $B99-L$5=75, $B99-L$5=1, $B99-L$5&lt;0),"",ROUND(($B99-L$5)*'국어 표준점수 테이블'!$H$10+L$5*'국어 표준점수 테이블'!$H$11+'국어 표준점수 테이블'!$H$13,0))</f>
        <v/>
      </c>
      <c r="M99" s="156" t="str">
        <f>IF(OR($B99-M$5&gt;76, $B99-M$5=75, $B99-M$5=1, $B99-M$5&lt;0),"",ROUND(($B99-M$5)*'국어 표준점수 테이블'!$H$10+M$5*'국어 표준점수 테이블'!$H$11+'국어 표준점수 테이블'!$H$13,0))</f>
        <v/>
      </c>
      <c r="N99" s="156" t="str">
        <f>IF(OR($B99-N$5&gt;76, $B99-N$5=75, $B99-N$5=1, $B99-N$5&lt;0),"",ROUND(($B99-N$5)*'국어 표준점수 테이블'!$H$10+N$5*'국어 표준점수 테이블'!$H$11+'국어 표준점수 테이블'!$H$13,0))</f>
        <v/>
      </c>
      <c r="O99" s="156" t="str">
        <f>IF(OR($B99-O$5&gt;76, $B99-O$5=75, $B99-O$5=1, $B99-O$5&lt;0),"",ROUND(($B99-O$5)*'국어 표준점수 테이블'!$H$10+O$5*'국어 표준점수 테이블'!$H$11+'국어 표준점수 테이블'!$H$13,0))</f>
        <v/>
      </c>
      <c r="P99" s="156" t="str">
        <f>IF(OR($B99-P$5&gt;76, $B99-P$5=75, $B99-P$5=1, $B99-P$5&lt;0),"",ROUND(($B99-P$5)*'국어 표준점수 테이블'!$H$10+P$5*'국어 표준점수 테이블'!$H$11+'국어 표준점수 테이블'!$H$13,0))</f>
        <v/>
      </c>
      <c r="Q99" s="156" t="str">
        <f>IF(OR($B99-Q$5&gt;76, $B99-Q$5=75, $B99-Q$5=1, $B99-Q$5&lt;0),"",ROUND(($B99-Q$5)*'국어 표준점수 테이블'!$H$10+Q$5*'국어 표준점수 테이블'!$H$11+'국어 표준점수 테이블'!$H$13,0))</f>
        <v/>
      </c>
      <c r="R99" s="156" t="str">
        <f>IF(OR($B99-R$5&gt;76, $B99-R$5=75, $B99-R$5=1, $B99-R$5&lt;0),"",ROUND(($B99-R$5)*'국어 표준점수 테이블'!$H$10+R$5*'국어 표준점수 테이블'!$H$11+'국어 표준점수 테이블'!$H$13,0))</f>
        <v/>
      </c>
      <c r="S99" s="156">
        <f>IF(OR($B99-S$5&gt;76, $B99-S$5=75, $B99-S$5=1, $B99-S$5&lt;0),"",ROUND(($B99-S$5)*'국어 표준점수 테이블'!$H$10+S$5*'국어 표준점수 테이블'!$H$11+'국어 표준점수 테이블'!$H$13,0))</f>
        <v>44</v>
      </c>
      <c r="T99" s="156" t="str">
        <f>IF(OR($B99-T$5&gt;76, $B99-T$5=75, $B99-T$5=1, $B99-T$5&lt;0),"",ROUND(($B99-T$5)*'국어 표준점수 테이블'!$H$10+T$5*'국어 표준점수 테이블'!$H$11+'국어 표준점수 테이블'!$H$13,0))</f>
        <v/>
      </c>
      <c r="U99" s="156">
        <f>IF(OR($B99-U$5&gt;76, $B99-U$5=75, $B99-U$5=1, $B99-U$5&lt;0),"",ROUND(($B99-U$5)*'국어 표준점수 테이블'!$H$10+U$5*'국어 표준점수 테이블'!$H$11+'국어 표준점수 테이블'!$H$13,0))</f>
        <v>44</v>
      </c>
      <c r="V99" s="156">
        <f>IF(OR($B99-V$5&gt;76, $B99-V$5=75, $B99-V$5=1, $B99-V$5&lt;0),"",ROUND(($B99-V$5)*'국어 표준점수 테이블'!$H$10+V$5*'국어 표준점수 테이블'!$H$11+'국어 표준점수 테이블'!$H$13,0))</f>
        <v>45</v>
      </c>
      <c r="W99" s="156">
        <f>IF(OR($B99-W$5&gt;76, $B99-W$5=75, $B99-W$5=1, $B99-W$5&lt;0),"",ROUND(($B99-W$5)*'국어 표준점수 테이블'!$H$10+W$5*'국어 표준점수 테이블'!$H$11+'국어 표준점수 테이블'!$H$13,0))</f>
        <v>45</v>
      </c>
      <c r="X99" s="156">
        <f>IF(OR($B99-X$5&gt;76, $B99-X$5=75, $B99-X$5=1, $B99-X$5&lt;0),"",ROUND(($B99-X$5)*'국어 표준점수 테이블'!$H$10+X$5*'국어 표준점수 테이블'!$H$11+'국어 표준점수 테이블'!$H$13,0))</f>
        <v>45</v>
      </c>
      <c r="Y99" s="157">
        <f>IF(OR($B99-Y$5&gt;76, $B99-Y$5=75, $B99-Y$5=1, $B99-Y$5&lt;0),"",ROUND(($B99-Y$5)*'국어 표준점수 테이블'!$H$10+Y$5*'국어 표준점수 테이블'!$H$11+'국어 표준점수 테이블'!$H$13,0))</f>
        <v>45</v>
      </c>
      <c r="Z99" s="14"/>
      <c r="AA99" s="16"/>
    </row>
    <row r="100" spans="1:27">
      <c r="A100" s="16"/>
      <c r="B100" s="87">
        <v>6</v>
      </c>
      <c r="C100" s="156" t="str">
        <f>IF(OR($B100-C$5&gt;76, $B100-C$5=75, $B100-C$5=1, $B100-C$5&lt;0),"",ROUND(($B100-C$5)*'국어 표준점수 테이블'!$H$10+C$5*'국어 표준점수 테이블'!$H$11+'국어 표준점수 테이블'!$H$13,0))</f>
        <v/>
      </c>
      <c r="D100" s="156" t="str">
        <f>IF(OR($B100-D$5&gt;76, $B100-D$5=75, $B100-D$5=1, $B100-D$5&lt;0),"",ROUND(($B100-D$5)*'국어 표준점수 테이블'!$H$10+D$5*'국어 표준점수 테이블'!$H$11+'국어 표준점수 테이블'!$H$13,0))</f>
        <v/>
      </c>
      <c r="E100" s="156" t="str">
        <f>IF(OR($B100-E$5&gt;76, $B100-E$5=75, $B100-E$5=1, $B100-E$5&lt;0),"",ROUND(($B100-E$5)*'국어 표준점수 테이블'!$H$10+E$5*'국어 표준점수 테이블'!$H$11+'국어 표준점수 테이블'!$H$13,0))</f>
        <v/>
      </c>
      <c r="F100" s="156" t="str">
        <f>IF(OR($B100-F$5&gt;76, $B100-F$5=75, $B100-F$5=1, $B100-F$5&lt;0),"",ROUND(($B100-F$5)*'국어 표준점수 테이블'!$H$10+F$5*'국어 표준점수 테이블'!$H$11+'국어 표준점수 테이블'!$H$13,0))</f>
        <v/>
      </c>
      <c r="G100" s="156" t="str">
        <f>IF(OR($B100-G$5&gt;76, $B100-G$5=75, $B100-G$5=1, $B100-G$5&lt;0),"",ROUND(($B100-G$5)*'국어 표준점수 테이블'!$H$10+G$5*'국어 표준점수 테이블'!$H$11+'국어 표준점수 테이블'!$H$13,0))</f>
        <v/>
      </c>
      <c r="H100" s="156" t="str">
        <f>IF(OR($B100-H$5&gt;76, $B100-H$5=75, $B100-H$5=1, $B100-H$5&lt;0),"",ROUND(($B100-H$5)*'국어 표준점수 테이블'!$H$10+H$5*'국어 표준점수 테이블'!$H$11+'국어 표준점수 테이블'!$H$13,0))</f>
        <v/>
      </c>
      <c r="I100" s="156" t="str">
        <f>IF(OR($B100-I$5&gt;76, $B100-I$5=75, $B100-I$5=1, $B100-I$5&lt;0),"",ROUND(($B100-I$5)*'국어 표준점수 테이블'!$H$10+I$5*'국어 표준점수 테이블'!$H$11+'국어 표준점수 테이블'!$H$13,0))</f>
        <v/>
      </c>
      <c r="J100" s="156" t="str">
        <f>IF(OR($B100-J$5&gt;76, $B100-J$5=75, $B100-J$5=1, $B100-J$5&lt;0),"",ROUND(($B100-J$5)*'국어 표준점수 테이블'!$H$10+J$5*'국어 표준점수 테이블'!$H$11+'국어 표준점수 테이블'!$H$13,0))</f>
        <v/>
      </c>
      <c r="K100" s="156" t="str">
        <f>IF(OR($B100-K$5&gt;76, $B100-K$5=75, $B100-K$5=1, $B100-K$5&lt;0),"",ROUND(($B100-K$5)*'국어 표준점수 테이블'!$H$10+K$5*'국어 표준점수 테이블'!$H$11+'국어 표준점수 테이블'!$H$13,0))</f>
        <v/>
      </c>
      <c r="L100" s="156" t="str">
        <f>IF(OR($B100-L$5&gt;76, $B100-L$5=75, $B100-L$5=1, $B100-L$5&lt;0),"",ROUND(($B100-L$5)*'국어 표준점수 테이블'!$H$10+L$5*'국어 표준점수 테이블'!$H$11+'국어 표준점수 테이블'!$H$13,0))</f>
        <v/>
      </c>
      <c r="M100" s="156" t="str">
        <f>IF(OR($B100-M$5&gt;76, $B100-M$5=75, $B100-M$5=1, $B100-M$5&lt;0),"",ROUND(($B100-M$5)*'국어 표준점수 테이블'!$H$10+M$5*'국어 표준점수 테이블'!$H$11+'국어 표준점수 테이블'!$H$13,0))</f>
        <v/>
      </c>
      <c r="N100" s="156" t="str">
        <f>IF(OR($B100-N$5&gt;76, $B100-N$5=75, $B100-N$5=1, $B100-N$5&lt;0),"",ROUND(($B100-N$5)*'국어 표준점수 테이블'!$H$10+N$5*'국어 표준점수 테이블'!$H$11+'국어 표준점수 테이블'!$H$13,0))</f>
        <v/>
      </c>
      <c r="O100" s="156" t="str">
        <f>IF(OR($B100-O$5&gt;76, $B100-O$5=75, $B100-O$5=1, $B100-O$5&lt;0),"",ROUND(($B100-O$5)*'국어 표준점수 테이블'!$H$10+O$5*'국어 표준점수 테이블'!$H$11+'국어 표준점수 테이블'!$H$13,0))</f>
        <v/>
      </c>
      <c r="P100" s="156" t="str">
        <f>IF(OR($B100-P$5&gt;76, $B100-P$5=75, $B100-P$5=1, $B100-P$5&lt;0),"",ROUND(($B100-P$5)*'국어 표준점수 테이블'!$H$10+P$5*'국어 표준점수 테이블'!$H$11+'국어 표준점수 테이블'!$H$13,0))</f>
        <v/>
      </c>
      <c r="Q100" s="156" t="str">
        <f>IF(OR($B100-Q$5&gt;76, $B100-Q$5=75, $B100-Q$5=1, $B100-Q$5&lt;0),"",ROUND(($B100-Q$5)*'국어 표준점수 테이블'!$H$10+Q$5*'국어 표준점수 테이블'!$H$11+'국어 표준점수 테이블'!$H$13,0))</f>
        <v/>
      </c>
      <c r="R100" s="156" t="str">
        <f>IF(OR($B100-R$5&gt;76, $B100-R$5=75, $B100-R$5=1, $B100-R$5&lt;0),"",ROUND(($B100-R$5)*'국어 표준점수 테이블'!$H$10+R$5*'국어 표준점수 테이블'!$H$11+'국어 표준점수 테이블'!$H$13,0))</f>
        <v/>
      </c>
      <c r="S100" s="156" t="str">
        <f>IF(OR($B100-S$5&gt;76, $B100-S$5=75, $B100-S$5=1, $B100-S$5&lt;0),"",ROUND(($B100-S$5)*'국어 표준점수 테이블'!$H$10+S$5*'국어 표준점수 테이블'!$H$11+'국어 표준점수 테이블'!$H$13,0))</f>
        <v/>
      </c>
      <c r="T100" s="156">
        <f>IF(OR($B100-T$5&gt;76, $B100-T$5=75, $B100-T$5=1, $B100-T$5&lt;0),"",ROUND(($B100-T$5)*'국어 표준점수 테이블'!$H$10+T$5*'국어 표준점수 테이블'!$H$11+'국어 표준점수 테이블'!$H$13,0))</f>
        <v>43</v>
      </c>
      <c r="U100" s="156" t="str">
        <f>IF(OR($B100-U$5&gt;76, $B100-U$5=75, $B100-U$5=1, $B100-U$5&lt;0),"",ROUND(($B100-U$5)*'국어 표준점수 테이블'!$H$10+U$5*'국어 표준점수 테이블'!$H$11+'국어 표준점수 테이블'!$H$13,0))</f>
        <v/>
      </c>
      <c r="V100" s="156">
        <f>IF(OR($B100-V$5&gt;76, $B100-V$5=75, $B100-V$5=1, $B100-V$5&lt;0),"",ROUND(($B100-V$5)*'국어 표준점수 테이블'!$H$10+V$5*'국어 표준점수 테이블'!$H$11+'국어 표준점수 테이블'!$H$13,0))</f>
        <v>43</v>
      </c>
      <c r="W100" s="156">
        <f>IF(OR($B100-W$5&gt;76, $B100-W$5=75, $B100-W$5=1, $B100-W$5&lt;0),"",ROUND(($B100-W$5)*'국어 표준점수 테이블'!$H$10+W$5*'국어 표준점수 테이블'!$H$11+'국어 표준점수 테이블'!$H$13,0))</f>
        <v>44</v>
      </c>
      <c r="X100" s="156">
        <f>IF(OR($B100-X$5&gt;76, $B100-X$5=75, $B100-X$5=1, $B100-X$5&lt;0),"",ROUND(($B100-X$5)*'국어 표준점수 테이블'!$H$10+X$5*'국어 표준점수 테이블'!$H$11+'국어 표준점수 테이블'!$H$13,0))</f>
        <v>44</v>
      </c>
      <c r="Y100" s="157">
        <f>IF(OR($B100-Y$5&gt;76, $B100-Y$5=75, $B100-Y$5=1, $B100-Y$5&lt;0),"",ROUND(($B100-Y$5)*'국어 표준점수 테이블'!$H$10+Y$5*'국어 표준점수 테이블'!$H$11+'국어 표준점수 테이블'!$H$13,0))</f>
        <v>44</v>
      </c>
      <c r="Z100" s="14"/>
      <c r="AA100" s="16"/>
    </row>
    <row r="101" spans="1:27">
      <c r="A101" s="16"/>
      <c r="B101" s="87">
        <v>5</v>
      </c>
      <c r="C101" s="156" t="str">
        <f>IF(OR($B101-C$5&gt;76, $B101-C$5=75, $B101-C$5=1, $B101-C$5&lt;0),"",ROUND(($B101-C$5)*'국어 표준점수 테이블'!$H$10+C$5*'국어 표준점수 테이블'!$H$11+'국어 표준점수 테이블'!$H$13,0))</f>
        <v/>
      </c>
      <c r="D101" s="156" t="str">
        <f>IF(OR($B101-D$5&gt;76, $B101-D$5=75, $B101-D$5=1, $B101-D$5&lt;0),"",ROUND(($B101-D$5)*'국어 표준점수 테이블'!$H$10+D$5*'국어 표준점수 테이블'!$H$11+'국어 표준점수 테이블'!$H$13,0))</f>
        <v/>
      </c>
      <c r="E101" s="156" t="str">
        <f>IF(OR($B101-E$5&gt;76, $B101-E$5=75, $B101-E$5=1, $B101-E$5&lt;0),"",ROUND(($B101-E$5)*'국어 표준점수 테이블'!$H$10+E$5*'국어 표준점수 테이블'!$H$11+'국어 표준점수 테이블'!$H$13,0))</f>
        <v/>
      </c>
      <c r="F101" s="156" t="str">
        <f>IF(OR($B101-F$5&gt;76, $B101-F$5=75, $B101-F$5=1, $B101-F$5&lt;0),"",ROUND(($B101-F$5)*'국어 표준점수 테이블'!$H$10+F$5*'국어 표준점수 테이블'!$H$11+'국어 표준점수 테이블'!$H$13,0))</f>
        <v/>
      </c>
      <c r="G101" s="156" t="str">
        <f>IF(OR($B101-G$5&gt;76, $B101-G$5=75, $B101-G$5=1, $B101-G$5&lt;0),"",ROUND(($B101-G$5)*'국어 표준점수 테이블'!$H$10+G$5*'국어 표준점수 테이블'!$H$11+'국어 표준점수 테이블'!$H$13,0))</f>
        <v/>
      </c>
      <c r="H101" s="156" t="str">
        <f>IF(OR($B101-H$5&gt;76, $B101-H$5=75, $B101-H$5=1, $B101-H$5&lt;0),"",ROUND(($B101-H$5)*'국어 표준점수 테이블'!$H$10+H$5*'국어 표준점수 테이블'!$H$11+'국어 표준점수 테이블'!$H$13,0))</f>
        <v/>
      </c>
      <c r="I101" s="156" t="str">
        <f>IF(OR($B101-I$5&gt;76, $B101-I$5=75, $B101-I$5=1, $B101-I$5&lt;0),"",ROUND(($B101-I$5)*'국어 표준점수 테이블'!$H$10+I$5*'국어 표준점수 테이블'!$H$11+'국어 표준점수 테이블'!$H$13,0))</f>
        <v/>
      </c>
      <c r="J101" s="156" t="str">
        <f>IF(OR($B101-J$5&gt;76, $B101-J$5=75, $B101-J$5=1, $B101-J$5&lt;0),"",ROUND(($B101-J$5)*'국어 표준점수 테이블'!$H$10+J$5*'국어 표준점수 테이블'!$H$11+'국어 표준점수 테이블'!$H$13,0))</f>
        <v/>
      </c>
      <c r="K101" s="156" t="str">
        <f>IF(OR($B101-K$5&gt;76, $B101-K$5=75, $B101-K$5=1, $B101-K$5&lt;0),"",ROUND(($B101-K$5)*'국어 표준점수 테이블'!$H$10+K$5*'국어 표준점수 테이블'!$H$11+'국어 표준점수 테이블'!$H$13,0))</f>
        <v/>
      </c>
      <c r="L101" s="156" t="str">
        <f>IF(OR($B101-L$5&gt;76, $B101-L$5=75, $B101-L$5=1, $B101-L$5&lt;0),"",ROUND(($B101-L$5)*'국어 표준점수 테이블'!$H$10+L$5*'국어 표준점수 테이블'!$H$11+'국어 표준점수 테이블'!$H$13,0))</f>
        <v/>
      </c>
      <c r="M101" s="156" t="str">
        <f>IF(OR($B101-M$5&gt;76, $B101-M$5=75, $B101-M$5=1, $B101-M$5&lt;0),"",ROUND(($B101-M$5)*'국어 표준점수 테이블'!$H$10+M$5*'국어 표준점수 테이블'!$H$11+'국어 표준점수 테이블'!$H$13,0))</f>
        <v/>
      </c>
      <c r="N101" s="156" t="str">
        <f>IF(OR($B101-N$5&gt;76, $B101-N$5=75, $B101-N$5=1, $B101-N$5&lt;0),"",ROUND(($B101-N$5)*'국어 표준점수 테이블'!$H$10+N$5*'국어 표준점수 테이블'!$H$11+'국어 표준점수 테이블'!$H$13,0))</f>
        <v/>
      </c>
      <c r="O101" s="156" t="str">
        <f>IF(OR($B101-O$5&gt;76, $B101-O$5=75, $B101-O$5=1, $B101-O$5&lt;0),"",ROUND(($B101-O$5)*'국어 표준점수 테이블'!$H$10+O$5*'국어 표준점수 테이블'!$H$11+'국어 표준점수 테이블'!$H$13,0))</f>
        <v/>
      </c>
      <c r="P101" s="156" t="str">
        <f>IF(OR($B101-P$5&gt;76, $B101-P$5=75, $B101-P$5=1, $B101-P$5&lt;0),"",ROUND(($B101-P$5)*'국어 표준점수 테이블'!$H$10+P$5*'국어 표준점수 테이블'!$H$11+'국어 표준점수 테이블'!$H$13,0))</f>
        <v/>
      </c>
      <c r="Q101" s="156" t="str">
        <f>IF(OR($B101-Q$5&gt;76, $B101-Q$5=75, $B101-Q$5=1, $B101-Q$5&lt;0),"",ROUND(($B101-Q$5)*'국어 표준점수 테이블'!$H$10+Q$5*'국어 표준점수 테이블'!$H$11+'국어 표준점수 테이블'!$H$13,0))</f>
        <v/>
      </c>
      <c r="R101" s="156" t="str">
        <f>IF(OR($B101-R$5&gt;76, $B101-R$5=75, $B101-R$5=1, $B101-R$5&lt;0),"",ROUND(($B101-R$5)*'국어 표준점수 테이블'!$H$10+R$5*'국어 표준점수 테이블'!$H$11+'국어 표준점수 테이블'!$H$13,0))</f>
        <v/>
      </c>
      <c r="S101" s="156" t="str">
        <f>IF(OR($B101-S$5&gt;76, $B101-S$5=75, $B101-S$5=1, $B101-S$5&lt;0),"",ROUND(($B101-S$5)*'국어 표준점수 테이블'!$H$10+S$5*'국어 표준점수 테이블'!$H$11+'국어 표준점수 테이블'!$H$13,0))</f>
        <v/>
      </c>
      <c r="T101" s="156" t="str">
        <f>IF(OR($B101-T$5&gt;76, $B101-T$5=75, $B101-T$5=1, $B101-T$5&lt;0),"",ROUND(($B101-T$5)*'국어 표준점수 테이블'!$H$10+T$5*'국어 표준점수 테이블'!$H$11+'국어 표준점수 테이블'!$H$13,0))</f>
        <v/>
      </c>
      <c r="U101" s="156">
        <f>IF(OR($B101-U$5&gt;76, $B101-U$5=75, $B101-U$5=1, $B101-U$5&lt;0),"",ROUND(($B101-U$5)*'국어 표준점수 테이블'!$H$10+U$5*'국어 표준점수 테이블'!$H$11+'국어 표준점수 테이블'!$H$13,0))</f>
        <v>42</v>
      </c>
      <c r="V101" s="156" t="str">
        <f>IF(OR($B101-V$5&gt;76, $B101-V$5=75, $B101-V$5=1, $B101-V$5&lt;0),"",ROUND(($B101-V$5)*'국어 표준점수 테이블'!$H$10+V$5*'국어 표준점수 테이블'!$H$11+'국어 표준점수 테이블'!$H$13,0))</f>
        <v/>
      </c>
      <c r="W101" s="156">
        <f>IF(OR($B101-W$5&gt;76, $B101-W$5=75, $B101-W$5=1, $B101-W$5&lt;0),"",ROUND(($B101-W$5)*'국어 표준점수 테이블'!$H$10+W$5*'국어 표준점수 테이블'!$H$11+'국어 표준점수 테이블'!$H$13,0))</f>
        <v>42</v>
      </c>
      <c r="X101" s="156">
        <f>IF(OR($B101-X$5&gt;76, $B101-X$5=75, $B101-X$5=1, $B101-X$5&lt;0),"",ROUND(($B101-X$5)*'국어 표준점수 테이블'!$H$10+X$5*'국어 표준점수 테이블'!$H$11+'국어 표준점수 테이블'!$H$13,0))</f>
        <v>43</v>
      </c>
      <c r="Y101" s="157">
        <f>IF(OR($B101-Y$5&gt;76, $B101-Y$5=75, $B101-Y$5=1, $B101-Y$5&lt;0),"",ROUND(($B101-Y$5)*'국어 표준점수 테이블'!$H$10+Y$5*'국어 표준점수 테이블'!$H$11+'국어 표준점수 테이블'!$H$13,0))</f>
        <v>43</v>
      </c>
      <c r="Z101" s="14"/>
      <c r="AA101" s="16"/>
    </row>
    <row r="102" spans="1:27">
      <c r="A102" s="16"/>
      <c r="B102" s="88">
        <v>4</v>
      </c>
      <c r="C102" s="158" t="str">
        <f>IF(OR($B102-C$5&gt;76, $B102-C$5=75, $B102-C$5=1, $B102-C$5&lt;0),"",ROUND(($B102-C$5)*'국어 표준점수 테이블'!$H$10+C$5*'국어 표준점수 테이블'!$H$11+'국어 표준점수 테이블'!$H$13,0))</f>
        <v/>
      </c>
      <c r="D102" s="158" t="str">
        <f>IF(OR($B102-D$5&gt;76, $B102-D$5=75, $B102-D$5=1, $B102-D$5&lt;0),"",ROUND(($B102-D$5)*'국어 표준점수 테이블'!$H$10+D$5*'국어 표준점수 테이블'!$H$11+'국어 표준점수 테이블'!$H$13,0))</f>
        <v/>
      </c>
      <c r="E102" s="158" t="str">
        <f>IF(OR($B102-E$5&gt;76, $B102-E$5=75, $B102-E$5=1, $B102-E$5&lt;0),"",ROUND(($B102-E$5)*'국어 표준점수 테이블'!$H$10+E$5*'국어 표준점수 테이블'!$H$11+'국어 표준점수 테이블'!$H$13,0))</f>
        <v/>
      </c>
      <c r="F102" s="158" t="str">
        <f>IF(OR($B102-F$5&gt;76, $B102-F$5=75, $B102-F$5=1, $B102-F$5&lt;0),"",ROUND(($B102-F$5)*'국어 표준점수 테이블'!$H$10+F$5*'국어 표준점수 테이블'!$H$11+'국어 표준점수 테이블'!$H$13,0))</f>
        <v/>
      </c>
      <c r="G102" s="158" t="str">
        <f>IF(OR($B102-G$5&gt;76, $B102-G$5=75, $B102-G$5=1, $B102-G$5&lt;0),"",ROUND(($B102-G$5)*'국어 표준점수 테이블'!$H$10+G$5*'국어 표준점수 테이블'!$H$11+'국어 표준점수 테이블'!$H$13,0))</f>
        <v/>
      </c>
      <c r="H102" s="158" t="str">
        <f>IF(OR($B102-H$5&gt;76, $B102-H$5=75, $B102-H$5=1, $B102-H$5&lt;0),"",ROUND(($B102-H$5)*'국어 표준점수 테이블'!$H$10+H$5*'국어 표준점수 테이블'!$H$11+'국어 표준점수 테이블'!$H$13,0))</f>
        <v/>
      </c>
      <c r="I102" s="158" t="str">
        <f>IF(OR($B102-I$5&gt;76, $B102-I$5=75, $B102-I$5=1, $B102-I$5&lt;0),"",ROUND(($B102-I$5)*'국어 표준점수 테이블'!$H$10+I$5*'국어 표준점수 테이블'!$H$11+'국어 표준점수 테이블'!$H$13,0))</f>
        <v/>
      </c>
      <c r="J102" s="158" t="str">
        <f>IF(OR($B102-J$5&gt;76, $B102-J$5=75, $B102-J$5=1, $B102-J$5&lt;0),"",ROUND(($B102-J$5)*'국어 표준점수 테이블'!$H$10+J$5*'국어 표준점수 테이블'!$H$11+'국어 표준점수 테이블'!$H$13,0))</f>
        <v/>
      </c>
      <c r="K102" s="158" t="str">
        <f>IF(OR($B102-K$5&gt;76, $B102-K$5=75, $B102-K$5=1, $B102-K$5&lt;0),"",ROUND(($B102-K$5)*'국어 표준점수 테이블'!$H$10+K$5*'국어 표준점수 테이블'!$H$11+'국어 표준점수 테이블'!$H$13,0))</f>
        <v/>
      </c>
      <c r="L102" s="158" t="str">
        <f>IF(OR($B102-L$5&gt;76, $B102-L$5=75, $B102-L$5=1, $B102-L$5&lt;0),"",ROUND(($B102-L$5)*'국어 표준점수 테이블'!$H$10+L$5*'국어 표준점수 테이블'!$H$11+'국어 표준점수 테이블'!$H$13,0))</f>
        <v/>
      </c>
      <c r="M102" s="158" t="str">
        <f>IF(OR($B102-M$5&gt;76, $B102-M$5=75, $B102-M$5=1, $B102-M$5&lt;0),"",ROUND(($B102-M$5)*'국어 표준점수 테이블'!$H$10+M$5*'국어 표준점수 테이블'!$H$11+'국어 표준점수 테이블'!$H$13,0))</f>
        <v/>
      </c>
      <c r="N102" s="158" t="str">
        <f>IF(OR($B102-N$5&gt;76, $B102-N$5=75, $B102-N$5=1, $B102-N$5&lt;0),"",ROUND(($B102-N$5)*'국어 표준점수 테이블'!$H$10+N$5*'국어 표준점수 테이블'!$H$11+'국어 표준점수 테이블'!$H$13,0))</f>
        <v/>
      </c>
      <c r="O102" s="158" t="str">
        <f>IF(OR($B102-O$5&gt;76, $B102-O$5=75, $B102-O$5=1, $B102-O$5&lt;0),"",ROUND(($B102-O$5)*'국어 표준점수 테이블'!$H$10+O$5*'국어 표준점수 테이블'!$H$11+'국어 표준점수 테이블'!$H$13,0))</f>
        <v/>
      </c>
      <c r="P102" s="158" t="str">
        <f>IF(OR($B102-P$5&gt;76, $B102-P$5=75, $B102-P$5=1, $B102-P$5&lt;0),"",ROUND(($B102-P$5)*'국어 표준점수 테이블'!$H$10+P$5*'국어 표준점수 테이블'!$H$11+'국어 표준점수 테이블'!$H$13,0))</f>
        <v/>
      </c>
      <c r="Q102" s="158" t="str">
        <f>IF(OR($B102-Q$5&gt;76, $B102-Q$5=75, $B102-Q$5=1, $B102-Q$5&lt;0),"",ROUND(($B102-Q$5)*'국어 표준점수 테이블'!$H$10+Q$5*'국어 표준점수 테이블'!$H$11+'국어 표준점수 테이블'!$H$13,0))</f>
        <v/>
      </c>
      <c r="R102" s="158" t="str">
        <f>IF(OR($B102-R$5&gt;76, $B102-R$5=75, $B102-R$5=1, $B102-R$5&lt;0),"",ROUND(($B102-R$5)*'국어 표준점수 테이블'!$H$10+R$5*'국어 표준점수 테이블'!$H$11+'국어 표준점수 테이블'!$H$13,0))</f>
        <v/>
      </c>
      <c r="S102" s="158" t="str">
        <f>IF(OR($B102-S$5&gt;76, $B102-S$5=75, $B102-S$5=1, $B102-S$5&lt;0),"",ROUND(($B102-S$5)*'국어 표준점수 테이블'!$H$10+S$5*'국어 표준점수 테이블'!$H$11+'국어 표준점수 테이블'!$H$13,0))</f>
        <v/>
      </c>
      <c r="T102" s="158" t="str">
        <f>IF(OR($B102-T$5&gt;76, $B102-T$5=75, $B102-T$5=1, $B102-T$5&lt;0),"",ROUND(($B102-T$5)*'국어 표준점수 테이블'!$H$10+T$5*'국어 표준점수 테이블'!$H$11+'국어 표준점수 테이블'!$H$13,0))</f>
        <v/>
      </c>
      <c r="U102" s="158" t="str">
        <f>IF(OR($B102-U$5&gt;76, $B102-U$5=75, $B102-U$5=1, $B102-U$5&lt;0),"",ROUND(($B102-U$5)*'국어 표준점수 테이블'!$H$10+U$5*'국어 표준점수 테이블'!$H$11+'국어 표준점수 테이블'!$H$13,0))</f>
        <v/>
      </c>
      <c r="V102" s="158">
        <f>IF(OR($B102-V$5&gt;76, $B102-V$5=75, $B102-V$5=1, $B102-V$5&lt;0),"",ROUND(($B102-V$5)*'국어 표준점수 테이블'!$H$10+V$5*'국어 표준점수 테이블'!$H$11+'국어 표준점수 테이블'!$H$13,0))</f>
        <v>41</v>
      </c>
      <c r="W102" s="158" t="str">
        <f>IF(OR($B102-W$5&gt;76, $B102-W$5=75, $B102-W$5=1, $B102-W$5&lt;0),"",ROUND(($B102-W$5)*'국어 표준점수 테이블'!$H$10+W$5*'국어 표준점수 테이블'!$H$11+'국어 표준점수 테이블'!$H$13,0))</f>
        <v/>
      </c>
      <c r="X102" s="158">
        <f>IF(OR($B102-X$5&gt;76, $B102-X$5=75, $B102-X$5=1, $B102-X$5&lt;0),"",ROUND(($B102-X$5)*'국어 표준점수 테이블'!$H$10+X$5*'국어 표준점수 테이블'!$H$11+'국어 표준점수 테이블'!$H$13,0))</f>
        <v>42</v>
      </c>
      <c r="Y102" s="159">
        <f>IF(OR($B102-Y$5&gt;76, $B102-Y$5=75, $B102-Y$5=1, $B102-Y$5&lt;0),"",ROUND(($B102-Y$5)*'국어 표준점수 테이블'!$H$10+Y$5*'국어 표준점수 테이블'!$H$11+'국어 표준점수 테이블'!$H$13,0))</f>
        <v>42</v>
      </c>
      <c r="Z102" s="14"/>
      <c r="AA102" s="16"/>
    </row>
    <row r="103" spans="1:27">
      <c r="A103" s="16"/>
      <c r="B103" s="88">
        <v>3</v>
      </c>
      <c r="C103" s="158" t="str">
        <f>IF(OR($B103-C$5&gt;76, $B103-C$5=75, $B103-C$5=1, $B103-C$5&lt;0),"",ROUND(($B103-C$5)*'국어 표준점수 테이블'!$H$10+C$5*'국어 표준점수 테이블'!$H$11+'국어 표준점수 테이블'!$H$13,0))</f>
        <v/>
      </c>
      <c r="D103" s="158" t="str">
        <f>IF(OR($B103-D$5&gt;76, $B103-D$5=75, $B103-D$5=1, $B103-D$5&lt;0),"",ROUND(($B103-D$5)*'국어 표준점수 테이블'!$H$10+D$5*'국어 표준점수 테이블'!$H$11+'국어 표준점수 테이블'!$H$13,0))</f>
        <v/>
      </c>
      <c r="E103" s="158" t="str">
        <f>IF(OR($B103-E$5&gt;76, $B103-E$5=75, $B103-E$5=1, $B103-E$5&lt;0),"",ROUND(($B103-E$5)*'국어 표준점수 테이블'!$H$10+E$5*'국어 표준점수 테이블'!$H$11+'국어 표준점수 테이블'!$H$13,0))</f>
        <v/>
      </c>
      <c r="F103" s="158" t="str">
        <f>IF(OR($B103-F$5&gt;76, $B103-F$5=75, $B103-F$5=1, $B103-F$5&lt;0),"",ROUND(($B103-F$5)*'국어 표준점수 테이블'!$H$10+F$5*'국어 표준점수 테이블'!$H$11+'국어 표준점수 테이블'!$H$13,0))</f>
        <v/>
      </c>
      <c r="G103" s="158" t="str">
        <f>IF(OR($B103-G$5&gt;76, $B103-G$5=75, $B103-G$5=1, $B103-G$5&lt;0),"",ROUND(($B103-G$5)*'국어 표준점수 테이블'!$H$10+G$5*'국어 표준점수 테이블'!$H$11+'국어 표준점수 테이블'!$H$13,0))</f>
        <v/>
      </c>
      <c r="H103" s="158" t="str">
        <f>IF(OR($B103-H$5&gt;76, $B103-H$5=75, $B103-H$5=1, $B103-H$5&lt;0),"",ROUND(($B103-H$5)*'국어 표준점수 테이블'!$H$10+H$5*'국어 표준점수 테이블'!$H$11+'국어 표준점수 테이블'!$H$13,0))</f>
        <v/>
      </c>
      <c r="I103" s="158" t="str">
        <f>IF(OR($B103-I$5&gt;76, $B103-I$5=75, $B103-I$5=1, $B103-I$5&lt;0),"",ROUND(($B103-I$5)*'국어 표준점수 테이블'!$H$10+I$5*'국어 표준점수 테이블'!$H$11+'국어 표준점수 테이블'!$H$13,0))</f>
        <v/>
      </c>
      <c r="J103" s="158" t="str">
        <f>IF(OR($B103-J$5&gt;76, $B103-J$5=75, $B103-J$5=1, $B103-J$5&lt;0),"",ROUND(($B103-J$5)*'국어 표준점수 테이블'!$H$10+J$5*'국어 표준점수 테이블'!$H$11+'국어 표준점수 테이블'!$H$13,0))</f>
        <v/>
      </c>
      <c r="K103" s="158" t="str">
        <f>IF(OR($B103-K$5&gt;76, $B103-K$5=75, $B103-K$5=1, $B103-K$5&lt;0),"",ROUND(($B103-K$5)*'국어 표준점수 테이블'!$H$10+K$5*'국어 표준점수 테이블'!$H$11+'국어 표준점수 테이블'!$H$13,0))</f>
        <v/>
      </c>
      <c r="L103" s="158" t="str">
        <f>IF(OR($B103-L$5&gt;76, $B103-L$5=75, $B103-L$5=1, $B103-L$5&lt;0),"",ROUND(($B103-L$5)*'국어 표준점수 테이블'!$H$10+L$5*'국어 표준점수 테이블'!$H$11+'국어 표준점수 테이블'!$H$13,0))</f>
        <v/>
      </c>
      <c r="M103" s="158" t="str">
        <f>IF(OR($B103-M$5&gt;76, $B103-M$5=75, $B103-M$5=1, $B103-M$5&lt;0),"",ROUND(($B103-M$5)*'국어 표준점수 테이블'!$H$10+M$5*'국어 표준점수 테이블'!$H$11+'국어 표준점수 테이블'!$H$13,0))</f>
        <v/>
      </c>
      <c r="N103" s="158" t="str">
        <f>IF(OR($B103-N$5&gt;76, $B103-N$5=75, $B103-N$5=1, $B103-N$5&lt;0),"",ROUND(($B103-N$5)*'국어 표준점수 테이블'!$H$10+N$5*'국어 표준점수 테이블'!$H$11+'국어 표준점수 테이블'!$H$13,0))</f>
        <v/>
      </c>
      <c r="O103" s="158" t="str">
        <f>IF(OR($B103-O$5&gt;76, $B103-O$5=75, $B103-O$5=1, $B103-O$5&lt;0),"",ROUND(($B103-O$5)*'국어 표준점수 테이블'!$H$10+O$5*'국어 표준점수 테이블'!$H$11+'국어 표준점수 테이블'!$H$13,0))</f>
        <v/>
      </c>
      <c r="P103" s="158" t="str">
        <f>IF(OR($B103-P$5&gt;76, $B103-P$5=75, $B103-P$5=1, $B103-P$5&lt;0),"",ROUND(($B103-P$5)*'국어 표준점수 테이블'!$H$10+P$5*'국어 표준점수 테이블'!$H$11+'국어 표준점수 테이블'!$H$13,0))</f>
        <v/>
      </c>
      <c r="Q103" s="158" t="str">
        <f>IF(OR($B103-Q$5&gt;76, $B103-Q$5=75, $B103-Q$5=1, $B103-Q$5&lt;0),"",ROUND(($B103-Q$5)*'국어 표준점수 테이블'!$H$10+Q$5*'국어 표준점수 테이블'!$H$11+'국어 표준점수 테이블'!$H$13,0))</f>
        <v/>
      </c>
      <c r="R103" s="158" t="str">
        <f>IF(OR($B103-R$5&gt;76, $B103-R$5=75, $B103-R$5=1, $B103-R$5&lt;0),"",ROUND(($B103-R$5)*'국어 표준점수 테이블'!$H$10+R$5*'국어 표준점수 테이블'!$H$11+'국어 표준점수 테이블'!$H$13,0))</f>
        <v/>
      </c>
      <c r="S103" s="158" t="str">
        <f>IF(OR($B103-S$5&gt;76, $B103-S$5=75, $B103-S$5=1, $B103-S$5&lt;0),"",ROUND(($B103-S$5)*'국어 표준점수 테이블'!$H$10+S$5*'국어 표준점수 테이블'!$H$11+'국어 표준점수 테이블'!$H$13,0))</f>
        <v/>
      </c>
      <c r="T103" s="158" t="str">
        <f>IF(OR($B103-T$5&gt;76, $B103-T$5=75, $B103-T$5=1, $B103-T$5&lt;0),"",ROUND(($B103-T$5)*'국어 표준점수 테이블'!$H$10+T$5*'국어 표준점수 테이블'!$H$11+'국어 표준점수 테이블'!$H$13,0))</f>
        <v/>
      </c>
      <c r="U103" s="158" t="str">
        <f>IF(OR($B103-U$5&gt;76, $B103-U$5=75, $B103-U$5=1, $B103-U$5&lt;0),"",ROUND(($B103-U$5)*'국어 표준점수 테이블'!$H$10+U$5*'국어 표준점수 테이블'!$H$11+'국어 표준점수 테이블'!$H$13,0))</f>
        <v/>
      </c>
      <c r="V103" s="158" t="str">
        <f>IF(OR($B103-V$5&gt;76, $B103-V$5=75, $B103-V$5=1, $B103-V$5&lt;0),"",ROUND(($B103-V$5)*'국어 표준점수 테이블'!$H$10+V$5*'국어 표준점수 테이블'!$H$11+'국어 표준점수 테이블'!$H$13,0))</f>
        <v/>
      </c>
      <c r="W103" s="158">
        <f>IF(OR($B103-W$5&gt;76, $B103-W$5=75, $B103-W$5=1, $B103-W$5&lt;0),"",ROUND(($B103-W$5)*'국어 표준점수 테이블'!$H$10+W$5*'국어 표준점수 테이블'!$H$11+'국어 표준점수 테이블'!$H$13,0))</f>
        <v>40</v>
      </c>
      <c r="X103" s="158" t="str">
        <f>IF(OR($B103-X$5&gt;76, $B103-X$5=75, $B103-X$5=1, $B103-X$5&lt;0),"",ROUND(($B103-X$5)*'국어 표준점수 테이블'!$H$10+X$5*'국어 표준점수 테이블'!$H$11+'국어 표준점수 테이블'!$H$13,0))</f>
        <v/>
      </c>
      <c r="Y103" s="159">
        <f>IF(OR($B103-Y$5&gt;76, $B103-Y$5=75, $B103-Y$5=1, $B103-Y$5&lt;0),"",ROUND(($B103-Y$5)*'국어 표준점수 테이블'!$H$10+Y$5*'국어 표준점수 테이블'!$H$11+'국어 표준점수 테이블'!$H$13,0))</f>
        <v>41</v>
      </c>
      <c r="Z103" s="14"/>
      <c r="AA103" s="16"/>
    </row>
    <row r="104" spans="1:27">
      <c r="A104" s="16"/>
      <c r="B104" s="88">
        <v>2</v>
      </c>
      <c r="C104" s="158" t="str">
        <f>IF(OR($B104-C$5&gt;76, $B104-C$5=75, $B104-C$5=1, $B104-C$5&lt;0),"",ROUND(($B104-C$5)*'국어 표준점수 테이블'!$H$10+C$5*'국어 표준점수 테이블'!$H$11+'국어 표준점수 테이블'!$H$13,0))</f>
        <v/>
      </c>
      <c r="D104" s="158" t="str">
        <f>IF(OR($B104-D$5&gt;76, $B104-D$5=75, $B104-D$5=1, $B104-D$5&lt;0),"",ROUND(($B104-D$5)*'국어 표준점수 테이블'!$H$10+D$5*'국어 표준점수 테이블'!$H$11+'국어 표준점수 테이블'!$H$13,0))</f>
        <v/>
      </c>
      <c r="E104" s="158" t="str">
        <f>IF(OR($B104-E$5&gt;76, $B104-E$5=75, $B104-E$5=1, $B104-E$5&lt;0),"",ROUND(($B104-E$5)*'국어 표준점수 테이블'!$H$10+E$5*'국어 표준점수 테이블'!$H$11+'국어 표준점수 테이블'!$H$13,0))</f>
        <v/>
      </c>
      <c r="F104" s="158" t="str">
        <f>IF(OR($B104-F$5&gt;76, $B104-F$5=75, $B104-F$5=1, $B104-F$5&lt;0),"",ROUND(($B104-F$5)*'국어 표준점수 테이블'!$H$10+F$5*'국어 표준점수 테이블'!$H$11+'국어 표준점수 테이블'!$H$13,0))</f>
        <v/>
      </c>
      <c r="G104" s="158" t="str">
        <f>IF(OR($B104-G$5&gt;76, $B104-G$5=75, $B104-G$5=1, $B104-G$5&lt;0),"",ROUND(($B104-G$5)*'국어 표준점수 테이블'!$H$10+G$5*'국어 표준점수 테이블'!$H$11+'국어 표준점수 테이블'!$H$13,0))</f>
        <v/>
      </c>
      <c r="H104" s="158" t="str">
        <f>IF(OR($B104-H$5&gt;76, $B104-H$5=75, $B104-H$5=1, $B104-H$5&lt;0),"",ROUND(($B104-H$5)*'국어 표준점수 테이블'!$H$10+H$5*'국어 표준점수 테이블'!$H$11+'국어 표준점수 테이블'!$H$13,0))</f>
        <v/>
      </c>
      <c r="I104" s="158" t="str">
        <f>IF(OR($B104-I$5&gt;76, $B104-I$5=75, $B104-I$5=1, $B104-I$5&lt;0),"",ROUND(($B104-I$5)*'국어 표준점수 테이블'!$H$10+I$5*'국어 표준점수 테이블'!$H$11+'국어 표준점수 테이블'!$H$13,0))</f>
        <v/>
      </c>
      <c r="J104" s="158" t="str">
        <f>IF(OR($B104-J$5&gt;76, $B104-J$5=75, $B104-J$5=1, $B104-J$5&lt;0),"",ROUND(($B104-J$5)*'국어 표준점수 테이블'!$H$10+J$5*'국어 표준점수 테이블'!$H$11+'국어 표준점수 테이블'!$H$13,0))</f>
        <v/>
      </c>
      <c r="K104" s="158" t="str">
        <f>IF(OR($B104-K$5&gt;76, $B104-K$5=75, $B104-K$5=1, $B104-K$5&lt;0),"",ROUND(($B104-K$5)*'국어 표준점수 테이블'!$H$10+K$5*'국어 표준점수 테이블'!$H$11+'국어 표준점수 테이블'!$H$13,0))</f>
        <v/>
      </c>
      <c r="L104" s="158" t="str">
        <f>IF(OR($B104-L$5&gt;76, $B104-L$5=75, $B104-L$5=1, $B104-L$5&lt;0),"",ROUND(($B104-L$5)*'국어 표준점수 테이블'!$H$10+L$5*'국어 표준점수 테이블'!$H$11+'국어 표준점수 테이블'!$H$13,0))</f>
        <v/>
      </c>
      <c r="M104" s="158" t="str">
        <f>IF(OR($B104-M$5&gt;76, $B104-M$5=75, $B104-M$5=1, $B104-M$5&lt;0),"",ROUND(($B104-M$5)*'국어 표준점수 테이블'!$H$10+M$5*'국어 표준점수 테이블'!$H$11+'국어 표준점수 테이블'!$H$13,0))</f>
        <v/>
      </c>
      <c r="N104" s="158" t="str">
        <f>IF(OR($B104-N$5&gt;76, $B104-N$5=75, $B104-N$5=1, $B104-N$5&lt;0),"",ROUND(($B104-N$5)*'국어 표준점수 테이블'!$H$10+N$5*'국어 표준점수 테이블'!$H$11+'국어 표준점수 테이블'!$H$13,0))</f>
        <v/>
      </c>
      <c r="O104" s="158" t="str">
        <f>IF(OR($B104-O$5&gt;76, $B104-O$5=75, $B104-O$5=1, $B104-O$5&lt;0),"",ROUND(($B104-O$5)*'국어 표준점수 테이블'!$H$10+O$5*'국어 표준점수 테이블'!$H$11+'국어 표준점수 테이블'!$H$13,0))</f>
        <v/>
      </c>
      <c r="P104" s="158" t="str">
        <f>IF(OR($B104-P$5&gt;76, $B104-P$5=75, $B104-P$5=1, $B104-P$5&lt;0),"",ROUND(($B104-P$5)*'국어 표준점수 테이블'!$H$10+P$5*'국어 표준점수 테이블'!$H$11+'국어 표준점수 테이블'!$H$13,0))</f>
        <v/>
      </c>
      <c r="Q104" s="158" t="str">
        <f>IF(OR($B104-Q$5&gt;76, $B104-Q$5=75, $B104-Q$5=1, $B104-Q$5&lt;0),"",ROUND(($B104-Q$5)*'국어 표준점수 테이블'!$H$10+Q$5*'국어 표준점수 테이블'!$H$11+'국어 표준점수 테이블'!$H$13,0))</f>
        <v/>
      </c>
      <c r="R104" s="158" t="str">
        <f>IF(OR($B104-R$5&gt;76, $B104-R$5=75, $B104-R$5=1, $B104-R$5&lt;0),"",ROUND(($B104-R$5)*'국어 표준점수 테이블'!$H$10+R$5*'국어 표준점수 테이블'!$H$11+'국어 표준점수 테이블'!$H$13,0))</f>
        <v/>
      </c>
      <c r="S104" s="158" t="str">
        <f>IF(OR($B104-S$5&gt;76, $B104-S$5=75, $B104-S$5=1, $B104-S$5&lt;0),"",ROUND(($B104-S$5)*'국어 표준점수 테이블'!$H$10+S$5*'국어 표준점수 테이블'!$H$11+'국어 표준점수 테이블'!$H$13,0))</f>
        <v/>
      </c>
      <c r="T104" s="158" t="str">
        <f>IF(OR($B104-T$5&gt;76, $B104-T$5=75, $B104-T$5=1, $B104-T$5&lt;0),"",ROUND(($B104-T$5)*'국어 표준점수 테이블'!$H$10+T$5*'국어 표준점수 테이블'!$H$11+'국어 표준점수 테이블'!$H$13,0))</f>
        <v/>
      </c>
      <c r="U104" s="158" t="str">
        <f>IF(OR($B104-U$5&gt;76, $B104-U$5=75, $B104-U$5=1, $B104-U$5&lt;0),"",ROUND(($B104-U$5)*'국어 표준점수 테이블'!$H$10+U$5*'국어 표준점수 테이블'!$H$11+'국어 표준점수 테이블'!$H$13,0))</f>
        <v/>
      </c>
      <c r="V104" s="158" t="str">
        <f>IF(OR($B104-V$5&gt;76, $B104-V$5=75, $B104-V$5=1, $B104-V$5&lt;0),"",ROUND(($B104-V$5)*'국어 표준점수 테이블'!$H$10+V$5*'국어 표준점수 테이블'!$H$11+'국어 표준점수 테이블'!$H$13,0))</f>
        <v/>
      </c>
      <c r="W104" s="158" t="str">
        <f>IF(OR($B104-W$5&gt;76, $B104-W$5=75, $B104-W$5=1, $B104-W$5&lt;0),"",ROUND(($B104-W$5)*'국어 표준점수 테이블'!$H$10+W$5*'국어 표준점수 테이블'!$H$11+'국어 표준점수 테이블'!$H$13,0))</f>
        <v/>
      </c>
      <c r="X104" s="158">
        <f>IF(OR($B104-X$5&gt;76, $B104-X$5=75, $B104-X$5=1, $B104-X$5&lt;0),"",ROUND(($B104-X$5)*'국어 표준점수 테이블'!$H$10+X$5*'국어 표준점수 테이블'!$H$11+'국어 표준점수 테이블'!$H$13,0))</f>
        <v>39</v>
      </c>
      <c r="Y104" s="159">
        <f>IF(OR($B104-Y$5&gt;76, $B104-Y$5=75, $B104-Y$5=1, $B104-Y$5&lt;0),"",ROUND(($B104-Y$5)*'국어 표준점수 테이블'!$H$10+Y$5*'국어 표준점수 테이블'!$H$11+'국어 표준점수 테이블'!$H$13,0))</f>
        <v>40</v>
      </c>
      <c r="Z104" s="14"/>
      <c r="AA104" s="16"/>
    </row>
    <row r="105" spans="1:27">
      <c r="A105" s="16"/>
      <c r="B105" s="88">
        <v>1</v>
      </c>
      <c r="C105" s="158" t="str">
        <f>IF(OR($B105-C$5&gt;76, $B105-C$5=75, $B105-C$5=1, $B105-C$5&lt;0),"",ROUND(($B105-C$5)*'국어 표준점수 테이블'!$H$10+C$5*'국어 표준점수 테이블'!$H$11+'국어 표준점수 테이블'!$H$13,0))</f>
        <v/>
      </c>
      <c r="D105" s="158" t="str">
        <f>IF(OR($B105-D$5&gt;76, $B105-D$5=75, $B105-D$5=1, $B105-D$5&lt;0),"",ROUND(($B105-D$5)*'국어 표준점수 테이블'!$H$10+D$5*'국어 표준점수 테이블'!$H$11+'국어 표준점수 테이블'!$H$13,0))</f>
        <v/>
      </c>
      <c r="E105" s="158" t="str">
        <f>IF(OR($B105-E$5&gt;76, $B105-E$5=75, $B105-E$5=1, $B105-E$5&lt;0),"",ROUND(($B105-E$5)*'국어 표준점수 테이블'!$H$10+E$5*'국어 표준점수 테이블'!$H$11+'국어 표준점수 테이블'!$H$13,0))</f>
        <v/>
      </c>
      <c r="F105" s="158" t="str">
        <f>IF(OR($B105-F$5&gt;76, $B105-F$5=75, $B105-F$5=1, $B105-F$5&lt;0),"",ROUND(($B105-F$5)*'국어 표준점수 테이블'!$H$10+F$5*'국어 표준점수 테이블'!$H$11+'국어 표준점수 테이블'!$H$13,0))</f>
        <v/>
      </c>
      <c r="G105" s="158" t="str">
        <f>IF(OR($B105-G$5&gt;76, $B105-G$5=75, $B105-G$5=1, $B105-G$5&lt;0),"",ROUND(($B105-G$5)*'국어 표준점수 테이블'!$H$10+G$5*'국어 표준점수 테이블'!$H$11+'국어 표준점수 테이블'!$H$13,0))</f>
        <v/>
      </c>
      <c r="H105" s="158" t="str">
        <f>IF(OR($B105-H$5&gt;76, $B105-H$5=75, $B105-H$5=1, $B105-H$5&lt;0),"",ROUND(($B105-H$5)*'국어 표준점수 테이블'!$H$10+H$5*'국어 표준점수 테이블'!$H$11+'국어 표준점수 테이블'!$H$13,0))</f>
        <v/>
      </c>
      <c r="I105" s="158" t="str">
        <f>IF(OR($B105-I$5&gt;76, $B105-I$5=75, $B105-I$5=1, $B105-I$5&lt;0),"",ROUND(($B105-I$5)*'국어 표준점수 테이블'!$H$10+I$5*'국어 표준점수 테이블'!$H$11+'국어 표준점수 테이블'!$H$13,0))</f>
        <v/>
      </c>
      <c r="J105" s="158" t="str">
        <f>IF(OR($B105-J$5&gt;76, $B105-J$5=75, $B105-J$5=1, $B105-J$5&lt;0),"",ROUND(($B105-J$5)*'국어 표준점수 테이블'!$H$10+J$5*'국어 표준점수 테이블'!$H$11+'국어 표준점수 테이블'!$H$13,0))</f>
        <v/>
      </c>
      <c r="K105" s="158" t="str">
        <f>IF(OR($B105-K$5&gt;76, $B105-K$5=75, $B105-K$5=1, $B105-K$5&lt;0),"",ROUND(($B105-K$5)*'국어 표준점수 테이블'!$H$10+K$5*'국어 표준점수 테이블'!$H$11+'국어 표준점수 테이블'!$H$13,0))</f>
        <v/>
      </c>
      <c r="L105" s="158" t="str">
        <f>IF(OR($B105-L$5&gt;76, $B105-L$5=75, $B105-L$5=1, $B105-L$5&lt;0),"",ROUND(($B105-L$5)*'국어 표준점수 테이블'!$H$10+L$5*'국어 표준점수 테이블'!$H$11+'국어 표준점수 테이블'!$H$13,0))</f>
        <v/>
      </c>
      <c r="M105" s="158" t="str">
        <f>IF(OR($B105-M$5&gt;76, $B105-M$5=75, $B105-M$5=1, $B105-M$5&lt;0),"",ROUND(($B105-M$5)*'국어 표준점수 테이블'!$H$10+M$5*'국어 표준점수 테이블'!$H$11+'국어 표준점수 테이블'!$H$13,0))</f>
        <v/>
      </c>
      <c r="N105" s="158" t="str">
        <f>IF(OR($B105-N$5&gt;76, $B105-N$5=75, $B105-N$5=1, $B105-N$5&lt;0),"",ROUND(($B105-N$5)*'국어 표준점수 테이블'!$H$10+N$5*'국어 표준점수 테이블'!$H$11+'국어 표준점수 테이블'!$H$13,0))</f>
        <v/>
      </c>
      <c r="O105" s="158" t="str">
        <f>IF(OR($B105-O$5&gt;76, $B105-O$5=75, $B105-O$5=1, $B105-O$5&lt;0),"",ROUND(($B105-O$5)*'국어 표준점수 테이블'!$H$10+O$5*'국어 표준점수 테이블'!$H$11+'국어 표준점수 테이블'!$H$13,0))</f>
        <v/>
      </c>
      <c r="P105" s="158" t="str">
        <f>IF(OR($B105-P$5&gt;76, $B105-P$5=75, $B105-P$5=1, $B105-P$5&lt;0),"",ROUND(($B105-P$5)*'국어 표준점수 테이블'!$H$10+P$5*'국어 표준점수 테이블'!$H$11+'국어 표준점수 테이블'!$H$13,0))</f>
        <v/>
      </c>
      <c r="Q105" s="158" t="str">
        <f>IF(OR($B105-Q$5&gt;76, $B105-Q$5=75, $B105-Q$5=1, $B105-Q$5&lt;0),"",ROUND(($B105-Q$5)*'국어 표준점수 테이블'!$H$10+Q$5*'국어 표준점수 테이블'!$H$11+'국어 표준점수 테이블'!$H$13,0))</f>
        <v/>
      </c>
      <c r="R105" s="158" t="str">
        <f>IF(OR($B105-R$5&gt;76, $B105-R$5=75, $B105-R$5=1, $B105-R$5&lt;0),"",ROUND(($B105-R$5)*'국어 표준점수 테이블'!$H$10+R$5*'국어 표준점수 테이블'!$H$11+'국어 표준점수 테이블'!$H$13,0))</f>
        <v/>
      </c>
      <c r="S105" s="158" t="str">
        <f>IF(OR($B105-S$5&gt;76, $B105-S$5=75, $B105-S$5=1, $B105-S$5&lt;0),"",ROUND(($B105-S$5)*'국어 표준점수 테이블'!$H$10+S$5*'국어 표준점수 테이블'!$H$11+'국어 표준점수 테이블'!$H$13,0))</f>
        <v/>
      </c>
      <c r="T105" s="158" t="str">
        <f>IF(OR($B105-T$5&gt;76, $B105-T$5=75, $B105-T$5=1, $B105-T$5&lt;0),"",ROUND(($B105-T$5)*'국어 표준점수 테이블'!$H$10+T$5*'국어 표준점수 테이블'!$H$11+'국어 표준점수 테이블'!$H$13,0))</f>
        <v/>
      </c>
      <c r="U105" s="158" t="str">
        <f>IF(OR($B105-U$5&gt;76, $B105-U$5=75, $B105-U$5=1, $B105-U$5&lt;0),"",ROUND(($B105-U$5)*'국어 표준점수 테이블'!$H$10+U$5*'국어 표준점수 테이블'!$H$11+'국어 표준점수 테이블'!$H$13,0))</f>
        <v/>
      </c>
      <c r="V105" s="158" t="str">
        <f>IF(OR($B105-V$5&gt;76, $B105-V$5=75, $B105-V$5=1, $B105-V$5&lt;0),"",ROUND(($B105-V$5)*'국어 표준점수 테이블'!$H$10+V$5*'국어 표준점수 테이블'!$H$11+'국어 표준점수 테이블'!$H$13,0))</f>
        <v/>
      </c>
      <c r="W105" s="158" t="str">
        <f>IF(OR($B105-W$5&gt;76, $B105-W$5=75, $B105-W$5=1, $B105-W$5&lt;0),"",ROUND(($B105-W$5)*'국어 표준점수 테이블'!$H$10+W$5*'국어 표준점수 테이블'!$H$11+'국어 표준점수 테이블'!$H$13,0))</f>
        <v/>
      </c>
      <c r="X105" s="158" t="str">
        <f>IF(OR($B105-X$5&gt;76, $B105-X$5=75, $B105-X$5=1, $B105-X$5&lt;0),"",ROUND(($B105-X$5)*'국어 표준점수 테이블'!$H$10+X$5*'국어 표준점수 테이블'!$H$11+'국어 표준점수 테이블'!$H$13,0))</f>
        <v/>
      </c>
      <c r="Y105" s="159" t="str">
        <f>IF(OR($B105-Y$5&gt;76, $B105-Y$5=75, $B105-Y$5=1, $B105-Y$5&lt;0),"",ROUND(($B105-Y$5)*'국어 표준점수 테이블'!$H$10+Y$5*'국어 표준점수 테이블'!$H$11+'국어 표준점수 테이블'!$H$13,0))</f>
        <v/>
      </c>
      <c r="Z105" s="14"/>
      <c r="AA105" s="16"/>
    </row>
    <row r="106" spans="1:27" ht="17.5" thickBot="1">
      <c r="A106" s="16"/>
      <c r="B106" s="99">
        <v>0</v>
      </c>
      <c r="C106" s="160" t="str">
        <f>IF(OR($B106-C$5&gt;76, $B106-C$5=75, $B106-C$5=1, $B106-C$5&lt;0),"",ROUND(($B106-C$5)*'국어 표준점수 테이블'!$H$10+C$5*'국어 표준점수 테이블'!$H$11+'국어 표준점수 테이블'!$H$13,0))</f>
        <v/>
      </c>
      <c r="D106" s="160" t="str">
        <f>IF(OR($B106-D$5&gt;76, $B106-D$5=75, $B106-D$5=1, $B106-D$5&lt;0),"",ROUND(($B106-D$5)*'국어 표준점수 테이블'!$H$10+D$5*'국어 표준점수 테이블'!$H$11+'국어 표준점수 테이블'!$H$13,0))</f>
        <v/>
      </c>
      <c r="E106" s="160" t="str">
        <f>IF(OR($B106-E$5&gt;76, $B106-E$5=75, $B106-E$5=1, $B106-E$5&lt;0),"",ROUND(($B106-E$5)*'국어 표준점수 테이블'!$H$10+E$5*'국어 표준점수 테이블'!$H$11+'국어 표준점수 테이블'!$H$13,0))</f>
        <v/>
      </c>
      <c r="F106" s="160" t="str">
        <f>IF(OR($B106-F$5&gt;76, $B106-F$5=75, $B106-F$5=1, $B106-F$5&lt;0),"",ROUND(($B106-F$5)*'국어 표준점수 테이블'!$H$10+F$5*'국어 표준점수 테이블'!$H$11+'국어 표준점수 테이블'!$H$13,0))</f>
        <v/>
      </c>
      <c r="G106" s="160" t="str">
        <f>IF(OR($B106-G$5&gt;76, $B106-G$5=75, $B106-G$5=1, $B106-G$5&lt;0),"",ROUND(($B106-G$5)*'국어 표준점수 테이블'!$H$10+G$5*'국어 표준점수 테이블'!$H$11+'국어 표준점수 테이블'!$H$13,0))</f>
        <v/>
      </c>
      <c r="H106" s="160" t="str">
        <f>IF(OR($B106-H$5&gt;76, $B106-H$5=75, $B106-H$5=1, $B106-H$5&lt;0),"",ROUND(($B106-H$5)*'국어 표준점수 테이블'!$H$10+H$5*'국어 표준점수 테이블'!$H$11+'국어 표준점수 테이블'!$H$13,0))</f>
        <v/>
      </c>
      <c r="I106" s="160" t="str">
        <f>IF(OR($B106-I$5&gt;76, $B106-I$5=75, $B106-I$5=1, $B106-I$5&lt;0),"",ROUND(($B106-I$5)*'국어 표준점수 테이블'!$H$10+I$5*'국어 표준점수 테이블'!$H$11+'국어 표준점수 테이블'!$H$13,0))</f>
        <v/>
      </c>
      <c r="J106" s="160" t="str">
        <f>IF(OR($B106-J$5&gt;76, $B106-J$5=75, $B106-J$5=1, $B106-J$5&lt;0),"",ROUND(($B106-J$5)*'국어 표준점수 테이블'!$H$10+J$5*'국어 표준점수 테이블'!$H$11+'국어 표준점수 테이블'!$H$13,0))</f>
        <v/>
      </c>
      <c r="K106" s="160" t="str">
        <f>IF(OR($B106-K$5&gt;76, $B106-K$5=75, $B106-K$5=1, $B106-K$5&lt;0),"",ROUND(($B106-K$5)*'국어 표준점수 테이블'!$H$10+K$5*'국어 표준점수 테이블'!$H$11+'국어 표준점수 테이블'!$H$13,0))</f>
        <v/>
      </c>
      <c r="L106" s="160" t="str">
        <f>IF(OR($B106-L$5&gt;76, $B106-L$5=75, $B106-L$5=1, $B106-L$5&lt;0),"",ROUND(($B106-L$5)*'국어 표준점수 테이블'!$H$10+L$5*'국어 표준점수 테이블'!$H$11+'국어 표준점수 테이블'!$H$13,0))</f>
        <v/>
      </c>
      <c r="M106" s="160" t="str">
        <f>IF(OR($B106-M$5&gt;76, $B106-M$5=75, $B106-M$5=1, $B106-M$5&lt;0),"",ROUND(($B106-M$5)*'국어 표준점수 테이블'!$H$10+M$5*'국어 표준점수 테이블'!$H$11+'국어 표준점수 테이블'!$H$13,0))</f>
        <v/>
      </c>
      <c r="N106" s="160" t="str">
        <f>IF(OR($B106-N$5&gt;76, $B106-N$5=75, $B106-N$5=1, $B106-N$5&lt;0),"",ROUND(($B106-N$5)*'국어 표준점수 테이블'!$H$10+N$5*'국어 표준점수 테이블'!$H$11+'국어 표준점수 테이블'!$H$13,0))</f>
        <v/>
      </c>
      <c r="O106" s="160" t="str">
        <f>IF(OR($B106-O$5&gt;76, $B106-O$5=75, $B106-O$5=1, $B106-O$5&lt;0),"",ROUND(($B106-O$5)*'국어 표준점수 테이블'!$H$10+O$5*'국어 표준점수 테이블'!$H$11+'국어 표준점수 테이블'!$H$13,0))</f>
        <v/>
      </c>
      <c r="P106" s="160" t="str">
        <f>IF(OR($B106-P$5&gt;76, $B106-P$5=75, $B106-P$5=1, $B106-P$5&lt;0),"",ROUND(($B106-P$5)*'국어 표준점수 테이블'!$H$10+P$5*'국어 표준점수 테이블'!$H$11+'국어 표준점수 테이블'!$H$13,0))</f>
        <v/>
      </c>
      <c r="Q106" s="160" t="str">
        <f>IF(OR($B106-Q$5&gt;76, $B106-Q$5=75, $B106-Q$5=1, $B106-Q$5&lt;0),"",ROUND(($B106-Q$5)*'국어 표준점수 테이블'!$H$10+Q$5*'국어 표준점수 테이블'!$H$11+'국어 표준점수 테이블'!$H$13,0))</f>
        <v/>
      </c>
      <c r="R106" s="160" t="str">
        <f>IF(OR($B106-R$5&gt;76, $B106-R$5=75, $B106-R$5=1, $B106-R$5&lt;0),"",ROUND(($B106-R$5)*'국어 표준점수 테이블'!$H$10+R$5*'국어 표준점수 테이블'!$H$11+'국어 표준점수 테이블'!$H$13,0))</f>
        <v/>
      </c>
      <c r="S106" s="160" t="str">
        <f>IF(OR($B106-S$5&gt;76, $B106-S$5=75, $B106-S$5=1, $B106-S$5&lt;0),"",ROUND(($B106-S$5)*'국어 표준점수 테이블'!$H$10+S$5*'국어 표준점수 테이블'!$H$11+'국어 표준점수 테이블'!$H$13,0))</f>
        <v/>
      </c>
      <c r="T106" s="160" t="str">
        <f>IF(OR($B106-T$5&gt;76, $B106-T$5=75, $B106-T$5=1, $B106-T$5&lt;0),"",ROUND(($B106-T$5)*'국어 표준점수 테이블'!$H$10+T$5*'국어 표준점수 테이블'!$H$11+'국어 표준점수 테이블'!$H$13,0))</f>
        <v/>
      </c>
      <c r="U106" s="160" t="str">
        <f>IF(OR($B106-U$5&gt;76, $B106-U$5=75, $B106-U$5=1, $B106-U$5&lt;0),"",ROUND(($B106-U$5)*'국어 표준점수 테이블'!$H$10+U$5*'국어 표준점수 테이블'!$H$11+'국어 표준점수 테이블'!$H$13,0))</f>
        <v/>
      </c>
      <c r="V106" s="160" t="str">
        <f>IF(OR($B106-V$5&gt;76, $B106-V$5=75, $B106-V$5=1, $B106-V$5&lt;0),"",ROUND(($B106-V$5)*'국어 표준점수 테이블'!$H$10+V$5*'국어 표준점수 테이블'!$H$11+'국어 표준점수 테이블'!$H$13,0))</f>
        <v/>
      </c>
      <c r="W106" s="160" t="str">
        <f>IF(OR($B106-W$5&gt;76, $B106-W$5=75, $B106-W$5=1, $B106-W$5&lt;0),"",ROUND(($B106-W$5)*'국어 표준점수 테이블'!$H$10+W$5*'국어 표준점수 테이블'!$H$11+'국어 표준점수 테이블'!$H$13,0))</f>
        <v/>
      </c>
      <c r="X106" s="160" t="str">
        <f>IF(OR($B106-X$5&gt;76, $B106-X$5=75, $B106-X$5=1, $B106-X$5&lt;0),"",ROUND(($B106-X$5)*'국어 표준점수 테이블'!$H$10+X$5*'국어 표준점수 테이블'!$H$11+'국어 표준점수 테이블'!$H$13,0))</f>
        <v/>
      </c>
      <c r="Y106" s="161">
        <f>IF(OR($B106-Y$5&gt;76, $B106-Y$5=75, $B106-Y$5=1, $B106-Y$5&lt;0),"",ROUND(($B106-Y$5)*'국어 표준점수 테이블'!$H$10+Y$5*'국어 표준점수 테이블'!$H$11+'국어 표준점수 테이블'!$H$13,0))</f>
        <v>37</v>
      </c>
      <c r="Z106" s="14"/>
      <c r="AA106" s="16"/>
    </row>
    <row r="107" spans="1:27">
      <c r="A107" s="16"/>
      <c r="B107" s="80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>
      <c r="A108" s="16"/>
      <c r="B108" s="80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>
      <c r="B109" s="90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7">
      <c r="B110" s="90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7">
      <c r="B111" s="90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7">
      <c r="B112" s="90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2:26">
      <c r="B113" s="90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2:26">
      <c r="B114" s="90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2:26">
      <c r="B115" s="90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2:26">
      <c r="B116" s="90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2:26">
      <c r="B117" s="90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2:26">
      <c r="B118" s="90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2:26">
      <c r="B119" s="90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2:26">
      <c r="B120" s="90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2:26">
      <c r="B121" s="90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2:26">
      <c r="B122" s="90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2:26">
      <c r="B123" s="90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2:26">
      <c r="B124" s="90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2:26">
      <c r="B125" s="90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2:26">
      <c r="B126" s="90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2:26">
      <c r="B127" s="90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2:26">
      <c r="B128" s="90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2:26">
      <c r="B129" s="90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2:26">
      <c r="B130" s="90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2:26">
      <c r="B131" s="90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2:26">
      <c r="B132" s="90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2:26">
      <c r="B133" s="90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2:26">
      <c r="B134" s="90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2:26">
      <c r="B135" s="90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2:26">
      <c r="B136" s="90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2:26">
      <c r="B137" s="90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2:26">
      <c r="B138" s="90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2:26">
      <c r="B139" s="90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2:26">
      <c r="B140" s="90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2:26">
      <c r="B141" s="90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2:26">
      <c r="B142" s="90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2:26">
      <c r="B143" s="90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2:26">
      <c r="B144" s="90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2:26">
      <c r="B145" s="90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2:26">
      <c r="B146" s="90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2:26">
      <c r="B147" s="90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2:26">
      <c r="B148" s="90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2:26">
      <c r="B149" s="90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2:26">
      <c r="B150" s="90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2:26">
      <c r="B151" s="90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2:26">
      <c r="B152" s="90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2:26">
      <c r="B153" s="90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2:26">
      <c r="B154" s="90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2:26">
      <c r="B155" s="90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2:26">
      <c r="B156" s="90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2:26">
      <c r="B157" s="90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2:26">
      <c r="B158" s="90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2:26">
      <c r="B159" s="90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2:26">
      <c r="B160" s="90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2:26">
      <c r="B161" s="90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2:26">
      <c r="B162" s="90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2:26">
      <c r="B163" s="90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2:26">
      <c r="B164" s="90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2:26">
      <c r="B165" s="90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2:26">
      <c r="B166" s="90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2:26">
      <c r="B167" s="90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2:26">
      <c r="B168" s="90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2:26">
      <c r="B169" s="90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2:26">
      <c r="B170" s="90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2:26">
      <c r="B171" s="90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2:26">
      <c r="B172" s="90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2:26">
      <c r="B173" s="90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2:26">
      <c r="B174" s="90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2:26">
      <c r="B175" s="90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2:26">
      <c r="B176" s="90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2:26">
      <c r="B177" s="90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2:26">
      <c r="B178" s="90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2:26">
      <c r="B179" s="90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2:26">
      <c r="B180" s="90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2:26">
      <c r="B181" s="90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2:26">
      <c r="B182" s="90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2:26">
      <c r="B183" s="90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2:26">
      <c r="B184" s="90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2:26">
      <c r="B185" s="90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2:26">
      <c r="B186" s="90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</sheetData>
  <mergeCells count="2">
    <mergeCell ref="C2:E2"/>
    <mergeCell ref="C3:E3"/>
  </mergeCells>
  <phoneticPr fontId="1" type="noConversion"/>
  <conditionalFormatting sqref="C6:Z106">
    <cfRule type="expression" dxfId="16" priority="8">
      <formula>OR(#REF!=$N$6:$N$13)</formula>
    </cfRule>
  </conditionalFormatting>
  <conditionalFormatting sqref="B6:B106">
    <cfRule type="expression" dxfId="15" priority="9">
      <formula>OR(AND(#REF!=0,OR(#REF!=$N$6:$N$13)),AND(#REF!&gt;0,OR(#REF!=$N$6:$N$13)))</formula>
    </cfRule>
  </conditionalFormatting>
  <pageMargins left="0.7" right="0.7" top="0.75" bottom="0.75" header="0.3" footer="0.3"/>
  <pageSetup paperSize="9"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C9A5-75C7-7548-9CA4-2977999ADE5E}">
  <sheetPr>
    <tabColor rgb="FFFFFF00"/>
    <pageSetUpPr fitToPage="1"/>
  </sheetPr>
  <dimension ref="A1:AB187"/>
  <sheetViews>
    <sheetView zoomScale="70" zoomScaleNormal="70" workbookViewId="0">
      <selection activeCell="B3" sqref="B3:E4"/>
    </sheetView>
  </sheetViews>
  <sheetFormatPr defaultRowHeight="17"/>
  <cols>
    <col min="2" max="2" width="14.08203125" style="91" customWidth="1"/>
    <col min="3" max="25" width="14.08203125" customWidth="1"/>
    <col min="26" max="29" width="8.6640625" customWidth="1"/>
  </cols>
  <sheetData>
    <row r="1" spans="1:28">
      <c r="A1" s="16"/>
      <c r="B1" s="80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ht="0.65" customHeight="1" thickBot="1">
      <c r="A2" s="16"/>
      <c r="B2" s="80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8">
      <c r="A3" s="16"/>
      <c r="B3" s="97" t="s">
        <v>21</v>
      </c>
      <c r="C3" s="435" t="s">
        <v>95</v>
      </c>
      <c r="D3" s="436"/>
      <c r="E3" s="437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8" ht="17.5" thickBot="1">
      <c r="A4" s="16"/>
      <c r="B4" s="98" t="s">
        <v>8</v>
      </c>
      <c r="C4" s="398" t="s">
        <v>123</v>
      </c>
      <c r="D4" s="399"/>
      <c r="E4" s="400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8" ht="17.5" thickBot="1">
      <c r="A5" s="16"/>
      <c r="B5" s="81"/>
      <c r="C5" s="17"/>
      <c r="D5" s="17"/>
      <c r="E5" s="17"/>
      <c r="F5" s="16"/>
      <c r="G5" s="16"/>
      <c r="H5" s="16"/>
      <c r="I5" s="16"/>
      <c r="Z5" s="16"/>
      <c r="AA5" s="16"/>
    </row>
    <row r="6" spans="1:28" s="91" customFormat="1" ht="17.5" thickBot="1">
      <c r="A6" s="80"/>
      <c r="B6" s="308" t="s">
        <v>33</v>
      </c>
      <c r="C6" s="184">
        <v>24</v>
      </c>
      <c r="D6" s="185">
        <v>22</v>
      </c>
      <c r="E6" s="185">
        <v>21</v>
      </c>
      <c r="F6" s="185">
        <v>20</v>
      </c>
      <c r="G6" s="185">
        <v>19</v>
      </c>
      <c r="H6" s="185">
        <v>18</v>
      </c>
      <c r="I6" s="185">
        <v>17</v>
      </c>
      <c r="J6" s="185">
        <v>16</v>
      </c>
      <c r="K6" s="185">
        <v>15</v>
      </c>
      <c r="L6" s="185">
        <v>14</v>
      </c>
      <c r="M6" s="185">
        <v>13</v>
      </c>
      <c r="N6" s="185">
        <v>12</v>
      </c>
      <c r="O6" s="185">
        <v>11</v>
      </c>
      <c r="P6" s="185">
        <v>10</v>
      </c>
      <c r="Q6" s="185">
        <v>9</v>
      </c>
      <c r="R6" s="185">
        <v>8</v>
      </c>
      <c r="S6" s="185">
        <v>7</v>
      </c>
      <c r="T6" s="185">
        <v>6</v>
      </c>
      <c r="U6" s="185">
        <v>5</v>
      </c>
      <c r="V6" s="185">
        <v>4</v>
      </c>
      <c r="W6" s="185">
        <v>3</v>
      </c>
      <c r="X6" s="185">
        <v>2</v>
      </c>
      <c r="Y6" s="186">
        <v>0</v>
      </c>
      <c r="Z6" s="80"/>
      <c r="AA6" s="80"/>
    </row>
    <row r="7" spans="1:28">
      <c r="A7" s="16"/>
      <c r="B7" s="309">
        <v>100</v>
      </c>
      <c r="C7" s="150">
        <f>IF(OR($B7-C$6&gt;76, $B7-C$6=75, $B7-C$6=1, $B7-C$6&lt;0),"",ROUND(($B7-C$6)*'국어 표준점수 테이블'!$H$10+C$6*'국어 표준점수 테이블'!$H$12+'국어 표준점수 테이블'!$H$14,0))</f>
        <v>149</v>
      </c>
      <c r="D7" s="150" t="str">
        <f>IF(OR($B7-D$6&gt;76, $B7-D$6=75, $B7-D$6=1, $B7-D$6&lt;0),"",ROUND(($B7-D$6)*'국어 표준점수 테이블'!$H$10+D$6*'국어 표준점수 테이블'!$H$12+'국어 표준점수 테이블'!$H$14,0))</f>
        <v/>
      </c>
      <c r="E7" s="150" t="str">
        <f>IF(OR($B7-E$6&gt;76, $B7-E$6=75, $B7-E$6=1, $B7-E$6&lt;0),"",ROUND(($B7-E$6)*'국어 표준점수 테이블'!$H$10+E$6*'국어 표준점수 테이블'!$H$12+'국어 표준점수 테이블'!$H$14,0))</f>
        <v/>
      </c>
      <c r="F7" s="150" t="str">
        <f>IF(OR($B7-F$6&gt;76, $B7-F$6=75, $B7-F$6=1, $B7-F$6&lt;0),"",ROUND(($B7-F$6)*'국어 표준점수 테이블'!$H$10+F$6*'국어 표준점수 테이블'!$H$12+'국어 표준점수 테이블'!$H$14,0))</f>
        <v/>
      </c>
      <c r="G7" s="150" t="str">
        <f>IF(OR($B7-G$6&gt;76, $B7-G$6=75, $B7-G$6=1, $B7-G$6&lt;0),"",ROUND(($B7-G$6)*'국어 표준점수 테이블'!$H$10+G$6*'국어 표준점수 테이블'!$H$12+'국어 표준점수 테이블'!$H$14,0))</f>
        <v/>
      </c>
      <c r="H7" s="150" t="str">
        <f>IF(OR($B7-H$6&gt;76, $B7-H$6=75, $B7-H$6=1, $B7-H$6&lt;0),"",ROUND(($B7-H$6)*'국어 표준점수 테이블'!$H$10+H$6*'국어 표준점수 테이블'!$H$12+'국어 표준점수 테이블'!$H$14,0))</f>
        <v/>
      </c>
      <c r="I7" s="150" t="str">
        <f>IF(OR($B7-I$6&gt;76, $B7-I$6=75, $B7-I$6=1, $B7-I$6&lt;0),"",ROUND(($B7-I$6)*'국어 표준점수 테이블'!$H$10+I$6*'국어 표준점수 테이블'!$H$12+'국어 표준점수 테이블'!$H$14,0))</f>
        <v/>
      </c>
      <c r="J7" s="150" t="str">
        <f>IF(OR($B7-J$6&gt;76, $B7-J$6=75, $B7-J$6=1, $B7-J$6&lt;0),"",ROUND(($B7-J$6)*'국어 표준점수 테이블'!$H$10+J$6*'국어 표준점수 테이블'!$H$12+'국어 표준점수 테이블'!$H$14,0))</f>
        <v/>
      </c>
      <c r="K7" s="150" t="str">
        <f>IF(OR($B7-K$6&gt;76, $B7-K$6=75, $B7-K$6=1, $B7-K$6&lt;0),"",ROUND(($B7-K$6)*'국어 표준점수 테이블'!$H$10+K$6*'국어 표준점수 테이블'!$H$12+'국어 표준점수 테이블'!$H$14,0))</f>
        <v/>
      </c>
      <c r="L7" s="150" t="str">
        <f>IF(OR($B7-L$6&gt;76, $B7-L$6=75, $B7-L$6=1, $B7-L$6&lt;0),"",ROUND(($B7-L$6)*'국어 표준점수 테이블'!$H$10+L$6*'국어 표준점수 테이블'!$H$12+'국어 표준점수 테이블'!$H$14,0))</f>
        <v/>
      </c>
      <c r="M7" s="150" t="str">
        <f>IF(OR($B7-M$6&gt;76, $B7-M$6=75, $B7-M$6=1, $B7-M$6&lt;0),"",ROUND(($B7-M$6)*'국어 표준점수 테이블'!$H$10+M$6*'국어 표준점수 테이블'!$H$12+'국어 표준점수 테이블'!$H$14,0))</f>
        <v/>
      </c>
      <c r="N7" s="150" t="str">
        <f>IF(OR($B7-N$6&gt;76, $B7-N$6=75, $B7-N$6=1, $B7-N$6&lt;0),"",ROUND(($B7-N$6)*'국어 표준점수 테이블'!$H$10+N$6*'국어 표준점수 테이블'!$H$12+'국어 표준점수 테이블'!$H$14,0))</f>
        <v/>
      </c>
      <c r="O7" s="150" t="str">
        <f>IF(OR($B7-O$6&gt;76, $B7-O$6=75, $B7-O$6=1, $B7-O$6&lt;0),"",ROUND(($B7-O$6)*'국어 표준점수 테이블'!$H$10+O$6*'국어 표준점수 테이블'!$H$12+'국어 표준점수 테이블'!$H$14,0))</f>
        <v/>
      </c>
      <c r="P7" s="150" t="str">
        <f>IF(OR($B7-P$6&gt;76, $B7-P$6=75, $B7-P$6=1, $B7-P$6&lt;0),"",ROUND(($B7-P$6)*'국어 표준점수 테이블'!$H$10+P$6*'국어 표준점수 테이블'!$H$12+'국어 표준점수 테이블'!$H$14,0))</f>
        <v/>
      </c>
      <c r="Q7" s="150" t="str">
        <f>IF(OR($B7-Q$6&gt;76, $B7-Q$6=75, $B7-Q$6=1, $B7-Q$6&lt;0),"",ROUND(($B7-Q$6)*'국어 표준점수 테이블'!$H$10+Q$6*'국어 표준점수 테이블'!$H$12+'국어 표준점수 테이블'!$H$14,0))</f>
        <v/>
      </c>
      <c r="R7" s="150" t="str">
        <f>IF(OR($B7-R$6&gt;76, $B7-R$6=75, $B7-R$6=1, $B7-R$6&lt;0),"",ROUND(($B7-R$6)*'국어 표준점수 테이블'!$H$10+R$6*'국어 표준점수 테이블'!$H$12+'국어 표준점수 테이블'!$H$14,0))</f>
        <v/>
      </c>
      <c r="S7" s="150" t="str">
        <f>IF(OR($B7-S$6&gt;76, $B7-S$6=75, $B7-S$6=1, $B7-S$6&lt;0),"",ROUND(($B7-S$6)*'국어 표준점수 테이블'!$H$10+S$6*'국어 표준점수 테이블'!$H$12+'국어 표준점수 테이블'!$H$14,0))</f>
        <v/>
      </c>
      <c r="T7" s="150" t="str">
        <f>IF(OR($B7-T$6&gt;76, $B7-T$6=75, $B7-T$6=1, $B7-T$6&lt;0),"",ROUND(($B7-T$6)*'국어 표준점수 테이블'!$H$10+T$6*'국어 표준점수 테이블'!$H$12+'국어 표준점수 테이블'!$H$14,0))</f>
        <v/>
      </c>
      <c r="U7" s="150" t="str">
        <f>IF(OR($B7-U$6&gt;76, $B7-U$6=75, $B7-U$6=1, $B7-U$6&lt;0),"",ROUND(($B7-U$6)*'국어 표준점수 테이블'!$H$10+U$6*'국어 표준점수 테이블'!$H$12+'국어 표준점수 테이블'!$H$14,0))</f>
        <v/>
      </c>
      <c r="V7" s="150" t="str">
        <f>IF(OR($B7-V$6&gt;76, $B7-V$6=75, $B7-V$6=1, $B7-V$6&lt;0),"",ROUND(($B7-V$6)*'국어 표준점수 테이블'!$H$10+V$6*'국어 표준점수 테이블'!$H$12+'국어 표준점수 테이블'!$H$14,0))</f>
        <v/>
      </c>
      <c r="W7" s="150" t="str">
        <f>IF(OR($B7-W$6&gt;76, $B7-W$6=75, $B7-W$6=1, $B7-W$6&lt;0),"",ROUND(($B7-W$6)*'국어 표준점수 테이블'!$H$10+W$6*'국어 표준점수 테이블'!$H$12+'국어 표준점수 테이블'!$H$14,0))</f>
        <v/>
      </c>
      <c r="X7" s="150" t="str">
        <f>IF(OR($B7-X$6&gt;76, $B7-X$6=75, $B7-X$6=1, $B7-X$6&lt;0),"",ROUND(($B7-X$6)*'국어 표준점수 테이블'!$H$10+X$6*'국어 표준점수 테이블'!$H$12+'국어 표준점수 테이블'!$H$14,0))</f>
        <v/>
      </c>
      <c r="Y7" s="69" t="str">
        <f>IF(OR($B7-Y$6&gt;76, $B7-Y$6=75, $B7-Y$6=1, $B7-Y$6&lt;0),"",ROUND(($B7-Y$6)*'국어 표준점수 테이블'!$H$10+Y$6*'국어 표준점수 테이블'!$H$12+'국어 표준점수 테이블'!$H$14,0))</f>
        <v/>
      </c>
      <c r="Z7" s="16"/>
      <c r="AA7" s="17"/>
      <c r="AB7" s="193"/>
    </row>
    <row r="8" spans="1:28">
      <c r="A8" s="16"/>
      <c r="B8" s="310">
        <v>99</v>
      </c>
      <c r="C8" s="150" t="str">
        <f>IF(OR($B8-C$6&gt;76, $B8-C$6=75, $B8-C$6=1, $B8-C$6&lt;0),"",ROUND(($B8-C$6)*'국어 표준점수 테이블'!$H$10+C$6*'국어 표준점수 테이블'!$H$12+'국어 표준점수 테이블'!$H$14,0))</f>
        <v/>
      </c>
      <c r="D8" s="150" t="str">
        <f>IF(OR($B8-D$6&gt;76, $B8-D$6=75, $B8-D$6=1, $B8-D$6&lt;0),"",ROUND(($B8-D$6)*'국어 표준점수 테이블'!$H$10+D$6*'국어 표준점수 테이블'!$H$12+'국어 표준점수 테이블'!$H$14,0))</f>
        <v/>
      </c>
      <c r="E8" s="150" t="str">
        <f>IF(OR($B8-E$6&gt;76, $B8-E$6=75, $B8-E$6=1, $B8-E$6&lt;0),"",ROUND(($B8-E$6)*'국어 표준점수 테이블'!$H$10+E$6*'국어 표준점수 테이블'!$H$12+'국어 표준점수 테이블'!$H$14,0))</f>
        <v/>
      </c>
      <c r="F8" s="150" t="str">
        <f>IF(OR($B8-F$6&gt;76, $B8-F$6=75, $B8-F$6=1, $B8-F$6&lt;0),"",ROUND(($B8-F$6)*'국어 표준점수 테이블'!$H$10+F$6*'국어 표준점수 테이블'!$H$12+'국어 표준점수 테이블'!$H$14,0))</f>
        <v/>
      </c>
      <c r="G8" s="150" t="str">
        <f>IF(OR($B8-G$6&gt;76, $B8-G$6=75, $B8-G$6=1, $B8-G$6&lt;0),"",ROUND(($B8-G$6)*'국어 표준점수 테이블'!$H$10+G$6*'국어 표준점수 테이블'!$H$12+'국어 표준점수 테이블'!$H$14,0))</f>
        <v/>
      </c>
      <c r="H8" s="150" t="str">
        <f>IF(OR($B8-H$6&gt;76, $B8-H$6=75, $B8-H$6=1, $B8-H$6&lt;0),"",ROUND(($B8-H$6)*'국어 표준점수 테이블'!$H$10+H$6*'국어 표준점수 테이블'!$H$12+'국어 표준점수 테이블'!$H$14,0))</f>
        <v/>
      </c>
      <c r="I8" s="150" t="str">
        <f>IF(OR($B8-I$6&gt;76, $B8-I$6=75, $B8-I$6=1, $B8-I$6&lt;0),"",ROUND(($B8-I$6)*'국어 표준점수 테이블'!$H$10+I$6*'국어 표준점수 테이블'!$H$12+'국어 표준점수 테이블'!$H$14,0))</f>
        <v/>
      </c>
      <c r="J8" s="150" t="str">
        <f>IF(OR($B8-J$6&gt;76, $B8-J$6=75, $B8-J$6=1, $B8-J$6&lt;0),"",ROUND(($B8-J$6)*'국어 표준점수 테이블'!$H$10+J$6*'국어 표준점수 테이블'!$H$12+'국어 표준점수 테이블'!$H$14,0))</f>
        <v/>
      </c>
      <c r="K8" s="150" t="str">
        <f>IF(OR($B8-K$6&gt;76, $B8-K$6=75, $B8-K$6=1, $B8-K$6&lt;0),"",ROUND(($B8-K$6)*'국어 표준점수 테이블'!$H$10+K$6*'국어 표준점수 테이블'!$H$12+'국어 표준점수 테이블'!$H$14,0))</f>
        <v/>
      </c>
      <c r="L8" s="150" t="str">
        <f>IF(OR($B8-L$6&gt;76, $B8-L$6=75, $B8-L$6=1, $B8-L$6&lt;0),"",ROUND(($B8-L$6)*'국어 표준점수 테이블'!$H$10+L$6*'국어 표준점수 테이블'!$H$12+'국어 표준점수 테이블'!$H$14,0))</f>
        <v/>
      </c>
      <c r="M8" s="150" t="str">
        <f>IF(OR($B8-M$6&gt;76, $B8-M$6=75, $B8-M$6=1, $B8-M$6&lt;0),"",ROUND(($B8-M$6)*'국어 표준점수 테이블'!$H$10+M$6*'국어 표준점수 테이블'!$H$12+'국어 표준점수 테이블'!$H$14,0))</f>
        <v/>
      </c>
      <c r="N8" s="150" t="str">
        <f>IF(OR($B8-N$6&gt;76, $B8-N$6=75, $B8-N$6=1, $B8-N$6&lt;0),"",ROUND(($B8-N$6)*'국어 표준점수 테이블'!$H$10+N$6*'국어 표준점수 테이블'!$H$12+'국어 표준점수 테이블'!$H$14,0))</f>
        <v/>
      </c>
      <c r="O8" s="150" t="str">
        <f>IF(OR($B8-O$6&gt;76, $B8-O$6=75, $B8-O$6=1, $B8-O$6&lt;0),"",ROUND(($B8-O$6)*'국어 표준점수 테이블'!$H$10+O$6*'국어 표준점수 테이블'!$H$12+'국어 표준점수 테이블'!$H$14,0))</f>
        <v/>
      </c>
      <c r="P8" s="150" t="str">
        <f>IF(OR($B8-P$6&gt;76, $B8-P$6=75, $B8-P$6=1, $B8-P$6&lt;0),"",ROUND(($B8-P$6)*'국어 표준점수 테이블'!$H$10+P$6*'국어 표준점수 테이블'!$H$12+'국어 표준점수 테이블'!$H$14,0))</f>
        <v/>
      </c>
      <c r="Q8" s="150" t="str">
        <f>IF(OR($B8-Q$6&gt;76, $B8-Q$6=75, $B8-Q$6=1, $B8-Q$6&lt;0),"",ROUND(($B8-Q$6)*'국어 표준점수 테이블'!$H$10+Q$6*'국어 표준점수 테이블'!$H$12+'국어 표준점수 테이블'!$H$14,0))</f>
        <v/>
      </c>
      <c r="R8" s="150" t="str">
        <f>IF(OR($B8-R$6&gt;76, $B8-R$6=75, $B8-R$6=1, $B8-R$6&lt;0),"",ROUND(($B8-R$6)*'국어 표준점수 테이블'!$H$10+R$6*'국어 표준점수 테이블'!$H$12+'국어 표준점수 테이블'!$H$14,0))</f>
        <v/>
      </c>
      <c r="S8" s="150" t="str">
        <f>IF(OR($B8-S$6&gt;76, $B8-S$6=75, $B8-S$6=1, $B8-S$6&lt;0),"",ROUND(($B8-S$6)*'국어 표준점수 테이블'!$H$10+S$6*'국어 표준점수 테이블'!$H$12+'국어 표준점수 테이블'!$H$14,0))</f>
        <v/>
      </c>
      <c r="T8" s="150" t="str">
        <f>IF(OR($B8-T$6&gt;76, $B8-T$6=75, $B8-T$6=1, $B8-T$6&lt;0),"",ROUND(($B8-T$6)*'국어 표준점수 테이블'!$H$10+T$6*'국어 표준점수 테이블'!$H$12+'국어 표준점수 테이블'!$H$14,0))</f>
        <v/>
      </c>
      <c r="U8" s="150" t="str">
        <f>IF(OR($B8-U$6&gt;76, $B8-U$6=75, $B8-U$6=1, $B8-U$6&lt;0),"",ROUND(($B8-U$6)*'국어 표준점수 테이블'!$H$10+U$6*'국어 표준점수 테이블'!$H$12+'국어 표준점수 테이블'!$H$14,0))</f>
        <v/>
      </c>
      <c r="V8" s="150" t="str">
        <f>IF(OR($B8-V$6&gt;76, $B8-V$6=75, $B8-V$6=1, $B8-V$6&lt;0),"",ROUND(($B8-V$6)*'국어 표준점수 테이블'!$H$10+V$6*'국어 표준점수 테이블'!$H$12+'국어 표준점수 테이블'!$H$14,0))</f>
        <v/>
      </c>
      <c r="W8" s="150" t="str">
        <f>IF(OR($B8-W$6&gt;76, $B8-W$6=75, $B8-W$6=1, $B8-W$6&lt;0),"",ROUND(($B8-W$6)*'국어 표준점수 테이블'!$H$10+W$6*'국어 표준점수 테이블'!$H$12+'국어 표준점수 테이블'!$H$14,0))</f>
        <v/>
      </c>
      <c r="X8" s="150" t="str">
        <f>IF(OR($B8-X$6&gt;76, $B8-X$6=75, $B8-X$6=1, $B8-X$6&lt;0),"",ROUND(($B8-X$6)*'국어 표준점수 테이블'!$H$10+X$6*'국어 표준점수 테이블'!$H$12+'국어 표준점수 테이블'!$H$14,0))</f>
        <v/>
      </c>
      <c r="Y8" s="69" t="str">
        <f>IF(OR($B8-Y$6&gt;76, $B8-Y$6=75, $B8-Y$6=1, $B8-Y$6&lt;0),"",ROUND(($B8-Y$6)*'국어 표준점수 테이블'!$H$10+Y$6*'국어 표준점수 테이블'!$H$12+'국어 표준점수 테이블'!$H$14,0))</f>
        <v/>
      </c>
      <c r="Z8" s="16"/>
      <c r="AA8" s="17"/>
      <c r="AB8" s="195"/>
    </row>
    <row r="9" spans="1:28">
      <c r="A9" s="16"/>
      <c r="B9" s="310">
        <v>98</v>
      </c>
      <c r="C9" s="150">
        <f>IF(OR($B9-C$6&gt;76, $B9-C$6=75, $B9-C$6=1, $B9-C$6&lt;0),"",ROUND(($B9-C$6)*'국어 표준점수 테이블'!$H$10+C$6*'국어 표준점수 테이블'!$H$12+'국어 표준점수 테이블'!$H$14,0))</f>
        <v>146</v>
      </c>
      <c r="D9" s="150">
        <f>IF(OR($B9-D$6&gt;76, $B9-D$6=75, $B9-D$6=1, $B9-D$6&lt;0),"",ROUND(($B9-D$6)*'국어 표준점수 테이블'!$H$10+D$6*'국어 표준점수 테이블'!$H$12+'국어 표준점수 테이블'!$H$14,0))</f>
        <v>147</v>
      </c>
      <c r="E9" s="150" t="str">
        <f>IF(OR($B9-E$6&gt;76, $B9-E$6=75, $B9-E$6=1, $B9-E$6&lt;0),"",ROUND(($B9-E$6)*'국어 표준점수 테이블'!$H$10+E$6*'국어 표준점수 테이블'!$H$12+'국어 표준점수 테이블'!$H$14,0))</f>
        <v/>
      </c>
      <c r="F9" s="150" t="str">
        <f>IF(OR($B9-F$6&gt;76, $B9-F$6=75, $B9-F$6=1, $B9-F$6&lt;0),"",ROUND(($B9-F$6)*'국어 표준점수 테이블'!$H$10+F$6*'국어 표준점수 테이블'!$H$12+'국어 표준점수 테이블'!$H$14,0))</f>
        <v/>
      </c>
      <c r="G9" s="150" t="str">
        <f>IF(OR($B9-G$6&gt;76, $B9-G$6=75, $B9-G$6=1, $B9-G$6&lt;0),"",ROUND(($B9-G$6)*'국어 표준점수 테이블'!$H$10+G$6*'국어 표준점수 테이블'!$H$12+'국어 표준점수 테이블'!$H$14,0))</f>
        <v/>
      </c>
      <c r="H9" s="150" t="str">
        <f>IF(OR($B9-H$6&gt;76, $B9-H$6=75, $B9-H$6=1, $B9-H$6&lt;0),"",ROUND(($B9-H$6)*'국어 표준점수 테이블'!$H$10+H$6*'국어 표준점수 테이블'!$H$12+'국어 표준점수 테이블'!$H$14,0))</f>
        <v/>
      </c>
      <c r="I9" s="150" t="str">
        <f>IF(OR($B9-I$6&gt;76, $B9-I$6=75, $B9-I$6=1, $B9-I$6&lt;0),"",ROUND(($B9-I$6)*'국어 표준점수 테이블'!$H$10+I$6*'국어 표준점수 테이블'!$H$12+'국어 표준점수 테이블'!$H$14,0))</f>
        <v/>
      </c>
      <c r="J9" s="150" t="str">
        <f>IF(OR($B9-J$6&gt;76, $B9-J$6=75, $B9-J$6=1, $B9-J$6&lt;0),"",ROUND(($B9-J$6)*'국어 표준점수 테이블'!$H$10+J$6*'국어 표준점수 테이블'!$H$12+'국어 표준점수 테이블'!$H$14,0))</f>
        <v/>
      </c>
      <c r="K9" s="150" t="str">
        <f>IF(OR($B9-K$6&gt;76, $B9-K$6=75, $B9-K$6=1, $B9-K$6&lt;0),"",ROUND(($B9-K$6)*'국어 표준점수 테이블'!$H$10+K$6*'국어 표준점수 테이블'!$H$12+'국어 표준점수 테이블'!$H$14,0))</f>
        <v/>
      </c>
      <c r="L9" s="150" t="str">
        <f>IF(OR($B9-L$6&gt;76, $B9-L$6=75, $B9-L$6=1, $B9-L$6&lt;0),"",ROUND(($B9-L$6)*'국어 표준점수 테이블'!$H$10+L$6*'국어 표준점수 테이블'!$H$12+'국어 표준점수 테이블'!$H$14,0))</f>
        <v/>
      </c>
      <c r="M9" s="150" t="str">
        <f>IF(OR($B9-M$6&gt;76, $B9-M$6=75, $B9-M$6=1, $B9-M$6&lt;0),"",ROUND(($B9-M$6)*'국어 표준점수 테이블'!$H$10+M$6*'국어 표준점수 테이블'!$H$12+'국어 표준점수 테이블'!$H$14,0))</f>
        <v/>
      </c>
      <c r="N9" s="150" t="str">
        <f>IF(OR($B9-N$6&gt;76, $B9-N$6=75, $B9-N$6=1, $B9-N$6&lt;0),"",ROUND(($B9-N$6)*'국어 표준점수 테이블'!$H$10+N$6*'국어 표준점수 테이블'!$H$12+'국어 표준점수 테이블'!$H$14,0))</f>
        <v/>
      </c>
      <c r="O9" s="150" t="str">
        <f>IF(OR($B9-O$6&gt;76, $B9-O$6=75, $B9-O$6=1, $B9-O$6&lt;0),"",ROUND(($B9-O$6)*'국어 표준점수 테이블'!$H$10+O$6*'국어 표준점수 테이블'!$H$12+'국어 표준점수 테이블'!$H$14,0))</f>
        <v/>
      </c>
      <c r="P9" s="150" t="str">
        <f>IF(OR($B9-P$6&gt;76, $B9-P$6=75, $B9-P$6=1, $B9-P$6&lt;0),"",ROUND(($B9-P$6)*'국어 표준점수 테이블'!$H$10+P$6*'국어 표준점수 테이블'!$H$12+'국어 표준점수 테이블'!$H$14,0))</f>
        <v/>
      </c>
      <c r="Q9" s="150" t="str">
        <f>IF(OR($B9-Q$6&gt;76, $B9-Q$6=75, $B9-Q$6=1, $B9-Q$6&lt;0),"",ROUND(($B9-Q$6)*'국어 표준점수 테이블'!$H$10+Q$6*'국어 표준점수 테이블'!$H$12+'국어 표준점수 테이블'!$H$14,0))</f>
        <v/>
      </c>
      <c r="R9" s="150" t="str">
        <f>IF(OR($B9-R$6&gt;76, $B9-R$6=75, $B9-R$6=1, $B9-R$6&lt;0),"",ROUND(($B9-R$6)*'국어 표준점수 테이블'!$H$10+R$6*'국어 표준점수 테이블'!$H$12+'국어 표준점수 테이블'!$H$14,0))</f>
        <v/>
      </c>
      <c r="S9" s="150" t="str">
        <f>IF(OR($B9-S$6&gt;76, $B9-S$6=75, $B9-S$6=1, $B9-S$6&lt;0),"",ROUND(($B9-S$6)*'국어 표준점수 테이블'!$H$10+S$6*'국어 표준점수 테이블'!$H$12+'국어 표준점수 테이블'!$H$14,0))</f>
        <v/>
      </c>
      <c r="T9" s="150" t="str">
        <f>IF(OR($B9-T$6&gt;76, $B9-T$6=75, $B9-T$6=1, $B9-T$6&lt;0),"",ROUND(($B9-T$6)*'국어 표준점수 테이블'!$H$10+T$6*'국어 표준점수 테이블'!$H$12+'국어 표준점수 테이블'!$H$14,0))</f>
        <v/>
      </c>
      <c r="U9" s="150" t="str">
        <f>IF(OR($B9-U$6&gt;76, $B9-U$6=75, $B9-U$6=1, $B9-U$6&lt;0),"",ROUND(($B9-U$6)*'국어 표준점수 테이블'!$H$10+U$6*'국어 표준점수 테이블'!$H$12+'국어 표준점수 테이블'!$H$14,0))</f>
        <v/>
      </c>
      <c r="V9" s="150" t="str">
        <f>IF(OR($B9-V$6&gt;76, $B9-V$6=75, $B9-V$6=1, $B9-V$6&lt;0),"",ROUND(($B9-V$6)*'국어 표준점수 테이블'!$H$10+V$6*'국어 표준점수 테이블'!$H$12+'국어 표준점수 테이블'!$H$14,0))</f>
        <v/>
      </c>
      <c r="W9" s="150" t="str">
        <f>IF(OR($B9-W$6&gt;76, $B9-W$6=75, $B9-W$6=1, $B9-W$6&lt;0),"",ROUND(($B9-W$6)*'국어 표준점수 테이블'!$H$10+W$6*'국어 표준점수 테이블'!$H$12+'국어 표준점수 테이블'!$H$14,0))</f>
        <v/>
      </c>
      <c r="X9" s="150" t="str">
        <f>IF(OR($B9-X$6&gt;76, $B9-X$6=75, $B9-X$6=1, $B9-X$6&lt;0),"",ROUND(($B9-X$6)*'국어 표준점수 테이블'!$H$10+X$6*'국어 표준점수 테이블'!$H$12+'국어 표준점수 테이블'!$H$14,0))</f>
        <v/>
      </c>
      <c r="Y9" s="69" t="str">
        <f>IF(OR($B9-Y$6&gt;76, $B9-Y$6=75, $B9-Y$6=1, $B9-Y$6&lt;0),"",ROUND(($B9-Y$6)*'국어 표준점수 테이블'!$H$10+Y$6*'국어 표준점수 테이블'!$H$12+'국어 표준점수 테이블'!$H$14,0))</f>
        <v/>
      </c>
      <c r="Z9" s="16"/>
      <c r="AA9" s="17"/>
      <c r="AB9" s="195"/>
    </row>
    <row r="10" spans="1:28">
      <c r="A10" s="16"/>
      <c r="B10" s="310">
        <v>97</v>
      </c>
      <c r="C10" s="150">
        <f>IF(OR($B10-C$6&gt;76, $B10-C$6=75, $B10-C$6=1, $B10-C$6&lt;0),"",ROUND(($B10-C$6)*'국어 표준점수 테이블'!$H$10+C$6*'국어 표준점수 테이블'!$H$12+'국어 표준점수 테이블'!$H$14,0))</f>
        <v>145</v>
      </c>
      <c r="D10" s="150" t="str">
        <f>IF(OR($B10-D$6&gt;76, $B10-D$6=75, $B10-D$6=1, $B10-D$6&lt;0),"",ROUND(($B10-D$6)*'국어 표준점수 테이블'!$H$10+D$6*'국어 표준점수 테이블'!$H$12+'국어 표준점수 테이블'!$H$14,0))</f>
        <v/>
      </c>
      <c r="E10" s="150">
        <f>IF(OR($B10-E$6&gt;76, $B10-E$6=75, $B10-E$6=1, $B10-E$6&lt;0),"",ROUND(($B10-E$6)*'국어 표준점수 테이블'!$H$10+E$6*'국어 표준점수 테이블'!$H$12+'국어 표준점수 테이블'!$H$14,0))</f>
        <v>146</v>
      </c>
      <c r="F10" s="150" t="str">
        <f>IF(OR($B10-F$6&gt;76, $B10-F$6=75, $B10-F$6=1, $B10-F$6&lt;0),"",ROUND(($B10-F$6)*'국어 표준점수 테이블'!$H$10+F$6*'국어 표준점수 테이블'!$H$12+'국어 표준점수 테이블'!$H$14,0))</f>
        <v/>
      </c>
      <c r="G10" s="150" t="str">
        <f>IF(OR($B10-G$6&gt;76, $B10-G$6=75, $B10-G$6=1, $B10-G$6&lt;0),"",ROUND(($B10-G$6)*'국어 표준점수 테이블'!$H$10+G$6*'국어 표준점수 테이블'!$H$12+'국어 표준점수 테이블'!$H$14,0))</f>
        <v/>
      </c>
      <c r="H10" s="150" t="str">
        <f>IF(OR($B10-H$6&gt;76, $B10-H$6=75, $B10-H$6=1, $B10-H$6&lt;0),"",ROUND(($B10-H$6)*'국어 표준점수 테이블'!$H$10+H$6*'국어 표준점수 테이블'!$H$12+'국어 표준점수 테이블'!$H$14,0))</f>
        <v/>
      </c>
      <c r="I10" s="150" t="str">
        <f>IF(OR($B10-I$6&gt;76, $B10-I$6=75, $B10-I$6=1, $B10-I$6&lt;0),"",ROUND(($B10-I$6)*'국어 표준점수 테이블'!$H$10+I$6*'국어 표준점수 테이블'!$H$12+'국어 표준점수 테이블'!$H$14,0))</f>
        <v/>
      </c>
      <c r="J10" s="150" t="str">
        <f>IF(OR($B10-J$6&gt;76, $B10-J$6=75, $B10-J$6=1, $B10-J$6&lt;0),"",ROUND(($B10-J$6)*'국어 표준점수 테이블'!$H$10+J$6*'국어 표준점수 테이블'!$H$12+'국어 표준점수 테이블'!$H$14,0))</f>
        <v/>
      </c>
      <c r="K10" s="150" t="str">
        <f>IF(OR($B10-K$6&gt;76, $B10-K$6=75, $B10-K$6=1, $B10-K$6&lt;0),"",ROUND(($B10-K$6)*'국어 표준점수 테이블'!$H$10+K$6*'국어 표준점수 테이블'!$H$12+'국어 표준점수 테이블'!$H$14,0))</f>
        <v/>
      </c>
      <c r="L10" s="150" t="str">
        <f>IF(OR($B10-L$6&gt;76, $B10-L$6=75, $B10-L$6=1, $B10-L$6&lt;0),"",ROUND(($B10-L$6)*'국어 표준점수 테이블'!$H$10+L$6*'국어 표준점수 테이블'!$H$12+'국어 표준점수 테이블'!$H$14,0))</f>
        <v/>
      </c>
      <c r="M10" s="150" t="str">
        <f>IF(OR($B10-M$6&gt;76, $B10-M$6=75, $B10-M$6=1, $B10-M$6&lt;0),"",ROUND(($B10-M$6)*'국어 표준점수 테이블'!$H$10+M$6*'국어 표준점수 테이블'!$H$12+'국어 표준점수 테이블'!$H$14,0))</f>
        <v/>
      </c>
      <c r="N10" s="150" t="str">
        <f>IF(OR($B10-N$6&gt;76, $B10-N$6=75, $B10-N$6=1, $B10-N$6&lt;0),"",ROUND(($B10-N$6)*'국어 표준점수 테이블'!$H$10+N$6*'국어 표준점수 테이블'!$H$12+'국어 표준점수 테이블'!$H$14,0))</f>
        <v/>
      </c>
      <c r="O10" s="150" t="str">
        <f>IF(OR($B10-O$6&gt;76, $B10-O$6=75, $B10-O$6=1, $B10-O$6&lt;0),"",ROUND(($B10-O$6)*'국어 표준점수 테이블'!$H$10+O$6*'국어 표준점수 테이블'!$H$12+'국어 표준점수 테이블'!$H$14,0))</f>
        <v/>
      </c>
      <c r="P10" s="150" t="str">
        <f>IF(OR($B10-P$6&gt;76, $B10-P$6=75, $B10-P$6=1, $B10-P$6&lt;0),"",ROUND(($B10-P$6)*'국어 표준점수 테이블'!$H$10+P$6*'국어 표준점수 테이블'!$H$12+'국어 표준점수 테이블'!$H$14,0))</f>
        <v/>
      </c>
      <c r="Q10" s="150" t="str">
        <f>IF(OR($B10-Q$6&gt;76, $B10-Q$6=75, $B10-Q$6=1, $B10-Q$6&lt;0),"",ROUND(($B10-Q$6)*'국어 표준점수 테이블'!$H$10+Q$6*'국어 표준점수 테이블'!$H$12+'국어 표준점수 테이블'!$H$14,0))</f>
        <v/>
      </c>
      <c r="R10" s="150" t="str">
        <f>IF(OR($B10-R$6&gt;76, $B10-R$6=75, $B10-R$6=1, $B10-R$6&lt;0),"",ROUND(($B10-R$6)*'국어 표준점수 테이블'!$H$10+R$6*'국어 표준점수 테이블'!$H$12+'국어 표준점수 테이블'!$H$14,0))</f>
        <v/>
      </c>
      <c r="S10" s="150" t="str">
        <f>IF(OR($B10-S$6&gt;76, $B10-S$6=75, $B10-S$6=1, $B10-S$6&lt;0),"",ROUND(($B10-S$6)*'국어 표준점수 테이블'!$H$10+S$6*'국어 표준점수 테이블'!$H$12+'국어 표준점수 테이블'!$H$14,0))</f>
        <v/>
      </c>
      <c r="T10" s="150" t="str">
        <f>IF(OR($B10-T$6&gt;76, $B10-T$6=75, $B10-T$6=1, $B10-T$6&lt;0),"",ROUND(($B10-T$6)*'국어 표준점수 테이블'!$H$10+T$6*'국어 표준점수 테이블'!$H$12+'국어 표준점수 테이블'!$H$14,0))</f>
        <v/>
      </c>
      <c r="U10" s="150" t="str">
        <f>IF(OR($B10-U$6&gt;76, $B10-U$6=75, $B10-U$6=1, $B10-U$6&lt;0),"",ROUND(($B10-U$6)*'국어 표준점수 테이블'!$H$10+U$6*'국어 표준점수 테이블'!$H$12+'국어 표준점수 테이블'!$H$14,0))</f>
        <v/>
      </c>
      <c r="V10" s="150" t="str">
        <f>IF(OR($B10-V$6&gt;76, $B10-V$6=75, $B10-V$6=1, $B10-V$6&lt;0),"",ROUND(($B10-V$6)*'국어 표준점수 테이블'!$H$10+V$6*'국어 표준점수 테이블'!$H$12+'국어 표준점수 테이블'!$H$14,0))</f>
        <v/>
      </c>
      <c r="W10" s="150" t="str">
        <f>IF(OR($B10-W$6&gt;76, $B10-W$6=75, $B10-W$6=1, $B10-W$6&lt;0),"",ROUND(($B10-W$6)*'국어 표준점수 테이블'!$H$10+W$6*'국어 표준점수 테이블'!$H$12+'국어 표준점수 테이블'!$H$14,0))</f>
        <v/>
      </c>
      <c r="X10" s="150" t="str">
        <f>IF(OR($B10-X$6&gt;76, $B10-X$6=75, $B10-X$6=1, $B10-X$6&lt;0),"",ROUND(($B10-X$6)*'국어 표준점수 테이블'!$H$10+X$6*'국어 표준점수 테이블'!$H$12+'국어 표준점수 테이블'!$H$14,0))</f>
        <v/>
      </c>
      <c r="Y10" s="69" t="str">
        <f>IF(OR($B10-Y$6&gt;76, $B10-Y$6=75, $B10-Y$6=1, $B10-Y$6&lt;0),"",ROUND(($B10-Y$6)*'국어 표준점수 테이블'!$H$10+Y$6*'국어 표준점수 테이블'!$H$12+'국어 표준점수 테이블'!$H$14,0))</f>
        <v/>
      </c>
      <c r="Z10" s="16"/>
      <c r="AA10" s="17"/>
      <c r="AB10" s="195"/>
    </row>
    <row r="11" spans="1:28">
      <c r="A11" s="16"/>
      <c r="B11" s="311">
        <v>96</v>
      </c>
      <c r="C11" s="152">
        <f>IF(OR($B11-C$6&gt;76, $B11-C$6=75, $B11-C$6=1, $B11-C$6&lt;0),"",ROUND(($B11-C$6)*'국어 표준점수 테이블'!$H$10+C$6*'국어 표준점수 테이블'!$H$12+'국어 표준점수 테이블'!$H$14,0))</f>
        <v>144</v>
      </c>
      <c r="D11" s="152">
        <f>IF(OR($B11-D$6&gt;76, $B11-D$6=75, $B11-D$6=1, $B11-D$6&lt;0),"",ROUND(($B11-D$6)*'국어 표준점수 테이블'!$H$10+D$6*'국어 표준점수 테이블'!$H$12+'국어 표준점수 테이블'!$H$14,0))</f>
        <v>144</v>
      </c>
      <c r="E11" s="152" t="str">
        <f>IF(OR($B11-E$6&gt;76, $B11-E$6=75, $B11-E$6=1, $B11-E$6&lt;0),"",ROUND(($B11-E$6)*'국어 표준점수 테이블'!$H$10+E$6*'국어 표준점수 테이블'!$H$12+'국어 표준점수 테이블'!$H$14,0))</f>
        <v/>
      </c>
      <c r="F11" s="152">
        <f>IF(OR($B11-F$6&gt;76, $B11-F$6=75, $B11-F$6=1, $B11-F$6&lt;0),"",ROUND(($B11-F$6)*'국어 표준점수 테이블'!$H$10+F$6*'국어 표준점수 테이블'!$H$12+'국어 표준점수 테이블'!$H$14,0))</f>
        <v>145</v>
      </c>
      <c r="G11" s="152" t="str">
        <f>IF(OR($B11-G$6&gt;76, $B11-G$6=75, $B11-G$6=1, $B11-G$6&lt;0),"",ROUND(($B11-G$6)*'국어 표준점수 테이블'!$H$10+G$6*'국어 표준점수 테이블'!$H$12+'국어 표준점수 테이블'!$H$14,0))</f>
        <v/>
      </c>
      <c r="H11" s="152" t="str">
        <f>IF(OR($B11-H$6&gt;76, $B11-H$6=75, $B11-H$6=1, $B11-H$6&lt;0),"",ROUND(($B11-H$6)*'국어 표준점수 테이블'!$H$10+H$6*'국어 표준점수 테이블'!$H$12+'국어 표준점수 테이블'!$H$14,0))</f>
        <v/>
      </c>
      <c r="I11" s="152" t="str">
        <f>IF(OR($B11-I$6&gt;76, $B11-I$6=75, $B11-I$6=1, $B11-I$6&lt;0),"",ROUND(($B11-I$6)*'국어 표준점수 테이블'!$H$10+I$6*'국어 표준점수 테이블'!$H$12+'국어 표준점수 테이블'!$H$14,0))</f>
        <v/>
      </c>
      <c r="J11" s="152" t="str">
        <f>IF(OR($B11-J$6&gt;76, $B11-J$6=75, $B11-J$6=1, $B11-J$6&lt;0),"",ROUND(($B11-J$6)*'국어 표준점수 테이블'!$H$10+J$6*'국어 표준점수 테이블'!$H$12+'국어 표준점수 테이블'!$H$14,0))</f>
        <v/>
      </c>
      <c r="K11" s="152" t="str">
        <f>IF(OR($B11-K$6&gt;76, $B11-K$6=75, $B11-K$6=1, $B11-K$6&lt;0),"",ROUND(($B11-K$6)*'국어 표준점수 테이블'!$H$10+K$6*'국어 표준점수 테이블'!$H$12+'국어 표준점수 테이블'!$H$14,0))</f>
        <v/>
      </c>
      <c r="L11" s="152" t="str">
        <f>IF(OR($B11-L$6&gt;76, $B11-L$6=75, $B11-L$6=1, $B11-L$6&lt;0),"",ROUND(($B11-L$6)*'국어 표준점수 테이블'!$H$10+L$6*'국어 표준점수 테이블'!$H$12+'국어 표준점수 테이블'!$H$14,0))</f>
        <v/>
      </c>
      <c r="M11" s="152" t="str">
        <f>IF(OR($B11-M$6&gt;76, $B11-M$6=75, $B11-M$6=1, $B11-M$6&lt;0),"",ROUND(($B11-M$6)*'국어 표준점수 테이블'!$H$10+M$6*'국어 표준점수 테이블'!$H$12+'국어 표준점수 테이블'!$H$14,0))</f>
        <v/>
      </c>
      <c r="N11" s="152" t="str">
        <f>IF(OR($B11-N$6&gt;76, $B11-N$6=75, $B11-N$6=1, $B11-N$6&lt;0),"",ROUND(($B11-N$6)*'국어 표준점수 테이블'!$H$10+N$6*'국어 표준점수 테이블'!$H$12+'국어 표준점수 테이블'!$H$14,0))</f>
        <v/>
      </c>
      <c r="O11" s="152" t="str">
        <f>IF(OR($B11-O$6&gt;76, $B11-O$6=75, $B11-O$6=1, $B11-O$6&lt;0),"",ROUND(($B11-O$6)*'국어 표준점수 테이블'!$H$10+O$6*'국어 표준점수 테이블'!$H$12+'국어 표준점수 테이블'!$H$14,0))</f>
        <v/>
      </c>
      <c r="P11" s="152" t="str">
        <f>IF(OR($B11-P$6&gt;76, $B11-P$6=75, $B11-P$6=1, $B11-P$6&lt;0),"",ROUND(($B11-P$6)*'국어 표준점수 테이블'!$H$10+P$6*'국어 표준점수 테이블'!$H$12+'국어 표준점수 테이블'!$H$14,0))</f>
        <v/>
      </c>
      <c r="Q11" s="152" t="str">
        <f>IF(OR($B11-Q$6&gt;76, $B11-Q$6=75, $B11-Q$6=1, $B11-Q$6&lt;0),"",ROUND(($B11-Q$6)*'국어 표준점수 테이블'!$H$10+Q$6*'국어 표준점수 테이블'!$H$12+'국어 표준점수 테이블'!$H$14,0))</f>
        <v/>
      </c>
      <c r="R11" s="152" t="str">
        <f>IF(OR($B11-R$6&gt;76, $B11-R$6=75, $B11-R$6=1, $B11-R$6&lt;0),"",ROUND(($B11-R$6)*'국어 표준점수 테이블'!$H$10+R$6*'국어 표준점수 테이블'!$H$12+'국어 표준점수 테이블'!$H$14,0))</f>
        <v/>
      </c>
      <c r="S11" s="152" t="str">
        <f>IF(OR($B11-S$6&gt;76, $B11-S$6=75, $B11-S$6=1, $B11-S$6&lt;0),"",ROUND(($B11-S$6)*'국어 표준점수 테이블'!$H$10+S$6*'국어 표준점수 테이블'!$H$12+'국어 표준점수 테이블'!$H$14,0))</f>
        <v/>
      </c>
      <c r="T11" s="152" t="str">
        <f>IF(OR($B11-T$6&gt;76, $B11-T$6=75, $B11-T$6=1, $B11-T$6&lt;0),"",ROUND(($B11-T$6)*'국어 표준점수 테이블'!$H$10+T$6*'국어 표준점수 테이블'!$H$12+'국어 표준점수 테이블'!$H$14,0))</f>
        <v/>
      </c>
      <c r="U11" s="152" t="str">
        <f>IF(OR($B11-U$6&gt;76, $B11-U$6=75, $B11-U$6=1, $B11-U$6&lt;0),"",ROUND(($B11-U$6)*'국어 표준점수 테이블'!$H$10+U$6*'국어 표준점수 테이블'!$H$12+'국어 표준점수 테이블'!$H$14,0))</f>
        <v/>
      </c>
      <c r="V11" s="152" t="str">
        <f>IF(OR($B11-V$6&gt;76, $B11-V$6=75, $B11-V$6=1, $B11-V$6&lt;0),"",ROUND(($B11-V$6)*'국어 표준점수 테이블'!$H$10+V$6*'국어 표준점수 테이블'!$H$12+'국어 표준점수 테이블'!$H$14,0))</f>
        <v/>
      </c>
      <c r="W11" s="152" t="str">
        <f>IF(OR($B11-W$6&gt;76, $B11-W$6=75, $B11-W$6=1, $B11-W$6&lt;0),"",ROUND(($B11-W$6)*'국어 표준점수 테이블'!$H$10+W$6*'국어 표준점수 테이블'!$H$12+'국어 표준점수 테이블'!$H$14,0))</f>
        <v/>
      </c>
      <c r="X11" s="152" t="str">
        <f>IF(OR($B11-X$6&gt;76, $B11-X$6=75, $B11-X$6=1, $B11-X$6&lt;0),"",ROUND(($B11-X$6)*'국어 표준점수 테이블'!$H$10+X$6*'국어 표준점수 테이블'!$H$12+'국어 표준점수 테이블'!$H$14,0))</f>
        <v/>
      </c>
      <c r="Y11" s="71" t="str">
        <f>IF(OR($B11-Y$6&gt;76, $B11-Y$6=75, $B11-Y$6=1, $B11-Y$6&lt;0),"",ROUND(($B11-Y$6)*'국어 표준점수 테이블'!$H$10+Y$6*'국어 표준점수 테이블'!$H$12+'국어 표준점수 테이블'!$H$14,0))</f>
        <v/>
      </c>
      <c r="Z11" s="16"/>
      <c r="AA11" s="17"/>
      <c r="AB11" s="195"/>
    </row>
    <row r="12" spans="1:28">
      <c r="A12" s="16"/>
      <c r="B12" s="311">
        <v>95</v>
      </c>
      <c r="C12" s="152">
        <f>IF(OR($B12-C$6&gt;76, $B12-C$6=75, $B12-C$6=1, $B12-C$6&lt;0),"",ROUND(($B12-C$6)*'국어 표준점수 테이블'!$H$10+C$6*'국어 표준점수 테이블'!$H$12+'국어 표준점수 테이블'!$H$14,0))</f>
        <v>143</v>
      </c>
      <c r="D12" s="152">
        <f>IF(OR($B12-D$6&gt;76, $B12-D$6=75, $B12-D$6=1, $B12-D$6&lt;0),"",ROUND(($B12-D$6)*'국어 표준점수 테이블'!$H$10+D$6*'국어 표준점수 테이블'!$H$12+'국어 표준점수 테이블'!$H$14,0))</f>
        <v>143</v>
      </c>
      <c r="E12" s="152">
        <f>IF(OR($B12-E$6&gt;76, $B12-E$6=75, $B12-E$6=1, $B12-E$6&lt;0),"",ROUND(($B12-E$6)*'국어 표준점수 테이블'!$H$10+E$6*'국어 표준점수 테이블'!$H$12+'국어 표준점수 테이블'!$H$14,0))</f>
        <v>144</v>
      </c>
      <c r="F12" s="152" t="str">
        <f>IF(OR($B12-F$6&gt;76, $B12-F$6=75, $B12-F$6=1, $B12-F$6&lt;0),"",ROUND(($B12-F$6)*'국어 표준점수 테이블'!$H$10+F$6*'국어 표준점수 테이블'!$H$12+'국어 표준점수 테이블'!$H$14,0))</f>
        <v/>
      </c>
      <c r="G12" s="152">
        <f>IF(OR($B12-G$6&gt;76, $B12-G$6=75, $B12-G$6=1, $B12-G$6&lt;0),"",ROUND(($B12-G$6)*'국어 표준점수 테이블'!$H$10+G$6*'국어 표준점수 테이블'!$H$12+'국어 표준점수 테이블'!$H$14,0))</f>
        <v>144</v>
      </c>
      <c r="H12" s="152" t="str">
        <f>IF(OR($B12-H$6&gt;76, $B12-H$6=75, $B12-H$6=1, $B12-H$6&lt;0),"",ROUND(($B12-H$6)*'국어 표준점수 테이블'!$H$10+H$6*'국어 표준점수 테이블'!$H$12+'국어 표준점수 테이블'!$H$14,0))</f>
        <v/>
      </c>
      <c r="I12" s="152" t="str">
        <f>IF(OR($B12-I$6&gt;76, $B12-I$6=75, $B12-I$6=1, $B12-I$6&lt;0),"",ROUND(($B12-I$6)*'국어 표준점수 테이블'!$H$10+I$6*'국어 표준점수 테이블'!$H$12+'국어 표준점수 테이블'!$H$14,0))</f>
        <v/>
      </c>
      <c r="J12" s="152" t="str">
        <f>IF(OR($B12-J$6&gt;76, $B12-J$6=75, $B12-J$6=1, $B12-J$6&lt;0),"",ROUND(($B12-J$6)*'국어 표준점수 테이블'!$H$10+J$6*'국어 표준점수 테이블'!$H$12+'국어 표준점수 테이블'!$H$14,0))</f>
        <v/>
      </c>
      <c r="K12" s="152" t="str">
        <f>IF(OR($B12-K$6&gt;76, $B12-K$6=75, $B12-K$6=1, $B12-K$6&lt;0),"",ROUND(($B12-K$6)*'국어 표준점수 테이블'!$H$10+K$6*'국어 표준점수 테이블'!$H$12+'국어 표준점수 테이블'!$H$14,0))</f>
        <v/>
      </c>
      <c r="L12" s="152" t="str">
        <f>IF(OR($B12-L$6&gt;76, $B12-L$6=75, $B12-L$6=1, $B12-L$6&lt;0),"",ROUND(($B12-L$6)*'국어 표준점수 테이블'!$H$10+L$6*'국어 표준점수 테이블'!$H$12+'국어 표준점수 테이블'!$H$14,0))</f>
        <v/>
      </c>
      <c r="M12" s="152" t="str">
        <f>IF(OR($B12-M$6&gt;76, $B12-M$6=75, $B12-M$6=1, $B12-M$6&lt;0),"",ROUND(($B12-M$6)*'국어 표준점수 테이블'!$H$10+M$6*'국어 표준점수 테이블'!$H$12+'국어 표준점수 테이블'!$H$14,0))</f>
        <v/>
      </c>
      <c r="N12" s="152" t="str">
        <f>IF(OR($B12-N$6&gt;76, $B12-N$6=75, $B12-N$6=1, $B12-N$6&lt;0),"",ROUND(($B12-N$6)*'국어 표준점수 테이블'!$H$10+N$6*'국어 표준점수 테이블'!$H$12+'국어 표준점수 테이블'!$H$14,0))</f>
        <v/>
      </c>
      <c r="O12" s="152" t="str">
        <f>IF(OR($B12-O$6&gt;76, $B12-O$6=75, $B12-O$6=1, $B12-O$6&lt;0),"",ROUND(($B12-O$6)*'국어 표준점수 테이블'!$H$10+O$6*'국어 표준점수 테이블'!$H$12+'국어 표준점수 테이블'!$H$14,0))</f>
        <v/>
      </c>
      <c r="P12" s="152" t="str">
        <f>IF(OR($B12-P$6&gt;76, $B12-P$6=75, $B12-P$6=1, $B12-P$6&lt;0),"",ROUND(($B12-P$6)*'국어 표준점수 테이블'!$H$10+P$6*'국어 표준점수 테이블'!$H$12+'국어 표준점수 테이블'!$H$14,0))</f>
        <v/>
      </c>
      <c r="Q12" s="152" t="str">
        <f>IF(OR($B12-Q$6&gt;76, $B12-Q$6=75, $B12-Q$6=1, $B12-Q$6&lt;0),"",ROUND(($B12-Q$6)*'국어 표준점수 테이블'!$H$10+Q$6*'국어 표준점수 테이블'!$H$12+'국어 표준점수 테이블'!$H$14,0))</f>
        <v/>
      </c>
      <c r="R12" s="152" t="str">
        <f>IF(OR($B12-R$6&gt;76, $B12-R$6=75, $B12-R$6=1, $B12-R$6&lt;0),"",ROUND(($B12-R$6)*'국어 표준점수 테이블'!$H$10+R$6*'국어 표준점수 테이블'!$H$12+'국어 표준점수 테이블'!$H$14,0))</f>
        <v/>
      </c>
      <c r="S12" s="152" t="str">
        <f>IF(OR($B12-S$6&gt;76, $B12-S$6=75, $B12-S$6=1, $B12-S$6&lt;0),"",ROUND(($B12-S$6)*'국어 표준점수 테이블'!$H$10+S$6*'국어 표준점수 테이블'!$H$12+'국어 표준점수 테이블'!$H$14,0))</f>
        <v/>
      </c>
      <c r="T12" s="152" t="str">
        <f>IF(OR($B12-T$6&gt;76, $B12-T$6=75, $B12-T$6=1, $B12-T$6&lt;0),"",ROUND(($B12-T$6)*'국어 표준점수 테이블'!$H$10+T$6*'국어 표준점수 테이블'!$H$12+'국어 표준점수 테이블'!$H$14,0))</f>
        <v/>
      </c>
      <c r="U12" s="152" t="str">
        <f>IF(OR($B12-U$6&gt;76, $B12-U$6=75, $B12-U$6=1, $B12-U$6&lt;0),"",ROUND(($B12-U$6)*'국어 표준점수 테이블'!$H$10+U$6*'국어 표준점수 테이블'!$H$12+'국어 표준점수 테이블'!$H$14,0))</f>
        <v/>
      </c>
      <c r="V12" s="152" t="str">
        <f>IF(OR($B12-V$6&gt;76, $B12-V$6=75, $B12-V$6=1, $B12-V$6&lt;0),"",ROUND(($B12-V$6)*'국어 표준점수 테이블'!$H$10+V$6*'국어 표준점수 테이블'!$H$12+'국어 표준점수 테이블'!$H$14,0))</f>
        <v/>
      </c>
      <c r="W12" s="152" t="str">
        <f>IF(OR($B12-W$6&gt;76, $B12-W$6=75, $B12-W$6=1, $B12-W$6&lt;0),"",ROUND(($B12-W$6)*'국어 표준점수 테이블'!$H$10+W$6*'국어 표준점수 테이블'!$H$12+'국어 표준점수 테이블'!$H$14,0))</f>
        <v/>
      </c>
      <c r="X12" s="152" t="str">
        <f>IF(OR($B12-X$6&gt;76, $B12-X$6=75, $B12-X$6=1, $B12-X$6&lt;0),"",ROUND(($B12-X$6)*'국어 표준점수 테이블'!$H$10+X$6*'국어 표준점수 테이블'!$H$12+'국어 표준점수 테이블'!$H$14,0))</f>
        <v/>
      </c>
      <c r="Y12" s="71" t="str">
        <f>IF(OR($B12-Y$6&gt;76, $B12-Y$6=75, $B12-Y$6=1, $B12-Y$6&lt;0),"",ROUND(($B12-Y$6)*'국어 표준점수 테이블'!$H$10+Y$6*'국어 표준점수 테이블'!$H$12+'국어 표준점수 테이블'!$H$14,0))</f>
        <v/>
      </c>
      <c r="Z12" s="16"/>
      <c r="AA12" s="17"/>
      <c r="AB12" s="195"/>
    </row>
    <row r="13" spans="1:28">
      <c r="A13" s="16"/>
      <c r="B13" s="311">
        <v>94</v>
      </c>
      <c r="C13" s="152">
        <f>IF(OR($B13-C$6&gt;76, $B13-C$6=75, $B13-C$6=1, $B13-C$6&lt;0),"",ROUND(($B13-C$6)*'국어 표준점수 테이블'!$H$10+C$6*'국어 표준점수 테이블'!$H$12+'국어 표준점수 테이블'!$H$14,0))</f>
        <v>142</v>
      </c>
      <c r="D13" s="152">
        <f>IF(OR($B13-D$6&gt;76, $B13-D$6=75, $B13-D$6=1, $B13-D$6&lt;0),"",ROUND(($B13-D$6)*'국어 표준점수 테이블'!$H$10+D$6*'국어 표준점수 테이블'!$H$12+'국어 표준점수 테이블'!$H$14,0))</f>
        <v>142</v>
      </c>
      <c r="E13" s="152">
        <f>IF(OR($B13-E$6&gt;76, $B13-E$6=75, $B13-E$6=1, $B13-E$6&lt;0),"",ROUND(($B13-E$6)*'국어 표준점수 테이블'!$H$10+E$6*'국어 표준점수 테이블'!$H$12+'국어 표준점수 테이블'!$H$14,0))</f>
        <v>142</v>
      </c>
      <c r="F13" s="152">
        <f>IF(OR($B13-F$6&gt;76, $B13-F$6=75, $B13-F$6=1, $B13-F$6&lt;0),"",ROUND(($B13-F$6)*'국어 표준점수 테이블'!$H$10+F$6*'국어 표준점수 테이블'!$H$12+'국어 표준점수 테이블'!$H$14,0))</f>
        <v>143</v>
      </c>
      <c r="G13" s="152" t="str">
        <f>IF(OR($B13-G$6&gt;76, $B13-G$6=75, $B13-G$6=1, $B13-G$6&lt;0),"",ROUND(($B13-G$6)*'국어 표준점수 테이블'!$H$10+G$6*'국어 표준점수 테이블'!$H$12+'국어 표준점수 테이블'!$H$14,0))</f>
        <v/>
      </c>
      <c r="H13" s="152">
        <f>IF(OR($B13-H$6&gt;76, $B13-H$6=75, $B13-H$6=1, $B13-H$6&lt;0),"",ROUND(($B13-H$6)*'국어 표준점수 테이블'!$H$10+H$6*'국어 표준점수 테이블'!$H$12+'국어 표준점수 테이블'!$H$14,0))</f>
        <v>143</v>
      </c>
      <c r="I13" s="152" t="str">
        <f>IF(OR($B13-I$6&gt;76, $B13-I$6=75, $B13-I$6=1, $B13-I$6&lt;0),"",ROUND(($B13-I$6)*'국어 표준점수 테이블'!$H$10+I$6*'국어 표준점수 테이블'!$H$12+'국어 표준점수 테이블'!$H$14,0))</f>
        <v/>
      </c>
      <c r="J13" s="152" t="str">
        <f>IF(OR($B13-J$6&gt;76, $B13-J$6=75, $B13-J$6=1, $B13-J$6&lt;0),"",ROUND(($B13-J$6)*'국어 표준점수 테이블'!$H$10+J$6*'국어 표준점수 테이블'!$H$12+'국어 표준점수 테이블'!$H$14,0))</f>
        <v/>
      </c>
      <c r="K13" s="152" t="str">
        <f>IF(OR($B13-K$6&gt;76, $B13-K$6=75, $B13-K$6=1, $B13-K$6&lt;0),"",ROUND(($B13-K$6)*'국어 표준점수 테이블'!$H$10+K$6*'국어 표준점수 테이블'!$H$12+'국어 표준점수 테이블'!$H$14,0))</f>
        <v/>
      </c>
      <c r="L13" s="152" t="str">
        <f>IF(OR($B13-L$6&gt;76, $B13-L$6=75, $B13-L$6=1, $B13-L$6&lt;0),"",ROUND(($B13-L$6)*'국어 표준점수 테이블'!$H$10+L$6*'국어 표준점수 테이블'!$H$12+'국어 표준점수 테이블'!$H$14,0))</f>
        <v/>
      </c>
      <c r="M13" s="152" t="str">
        <f>IF(OR($B13-M$6&gt;76, $B13-M$6=75, $B13-M$6=1, $B13-M$6&lt;0),"",ROUND(($B13-M$6)*'국어 표준점수 테이블'!$H$10+M$6*'국어 표준점수 테이블'!$H$12+'국어 표준점수 테이블'!$H$14,0))</f>
        <v/>
      </c>
      <c r="N13" s="152" t="str">
        <f>IF(OR($B13-N$6&gt;76, $B13-N$6=75, $B13-N$6=1, $B13-N$6&lt;0),"",ROUND(($B13-N$6)*'국어 표준점수 테이블'!$H$10+N$6*'국어 표준점수 테이블'!$H$12+'국어 표준점수 테이블'!$H$14,0))</f>
        <v/>
      </c>
      <c r="O13" s="152" t="str">
        <f>IF(OR($B13-O$6&gt;76, $B13-O$6=75, $B13-O$6=1, $B13-O$6&lt;0),"",ROUND(($B13-O$6)*'국어 표준점수 테이블'!$H$10+O$6*'국어 표준점수 테이블'!$H$12+'국어 표준점수 테이블'!$H$14,0))</f>
        <v/>
      </c>
      <c r="P13" s="152" t="str">
        <f>IF(OR($B13-P$6&gt;76, $B13-P$6=75, $B13-P$6=1, $B13-P$6&lt;0),"",ROUND(($B13-P$6)*'국어 표준점수 테이블'!$H$10+P$6*'국어 표준점수 테이블'!$H$12+'국어 표준점수 테이블'!$H$14,0))</f>
        <v/>
      </c>
      <c r="Q13" s="152" t="str">
        <f>IF(OR($B13-Q$6&gt;76, $B13-Q$6=75, $B13-Q$6=1, $B13-Q$6&lt;0),"",ROUND(($B13-Q$6)*'국어 표준점수 테이블'!$H$10+Q$6*'국어 표준점수 테이블'!$H$12+'국어 표준점수 테이블'!$H$14,0))</f>
        <v/>
      </c>
      <c r="R13" s="152" t="str">
        <f>IF(OR($B13-R$6&gt;76, $B13-R$6=75, $B13-R$6=1, $B13-R$6&lt;0),"",ROUND(($B13-R$6)*'국어 표준점수 테이블'!$H$10+R$6*'국어 표준점수 테이블'!$H$12+'국어 표준점수 테이블'!$H$14,0))</f>
        <v/>
      </c>
      <c r="S13" s="152" t="str">
        <f>IF(OR($B13-S$6&gt;76, $B13-S$6=75, $B13-S$6=1, $B13-S$6&lt;0),"",ROUND(($B13-S$6)*'국어 표준점수 테이블'!$H$10+S$6*'국어 표준점수 테이블'!$H$12+'국어 표준점수 테이블'!$H$14,0))</f>
        <v/>
      </c>
      <c r="T13" s="152" t="str">
        <f>IF(OR($B13-T$6&gt;76, $B13-T$6=75, $B13-T$6=1, $B13-T$6&lt;0),"",ROUND(($B13-T$6)*'국어 표준점수 테이블'!$H$10+T$6*'국어 표준점수 테이블'!$H$12+'국어 표준점수 테이블'!$H$14,0))</f>
        <v/>
      </c>
      <c r="U13" s="152" t="str">
        <f>IF(OR($B13-U$6&gt;76, $B13-U$6=75, $B13-U$6=1, $B13-U$6&lt;0),"",ROUND(($B13-U$6)*'국어 표준점수 테이블'!$H$10+U$6*'국어 표준점수 테이블'!$H$12+'국어 표준점수 테이블'!$H$14,0))</f>
        <v/>
      </c>
      <c r="V13" s="152" t="str">
        <f>IF(OR($B13-V$6&gt;76, $B13-V$6=75, $B13-V$6=1, $B13-V$6&lt;0),"",ROUND(($B13-V$6)*'국어 표준점수 테이블'!$H$10+V$6*'국어 표준점수 테이블'!$H$12+'국어 표준점수 테이블'!$H$14,0))</f>
        <v/>
      </c>
      <c r="W13" s="152" t="str">
        <f>IF(OR($B13-W$6&gt;76, $B13-W$6=75, $B13-W$6=1, $B13-W$6&lt;0),"",ROUND(($B13-W$6)*'국어 표준점수 테이블'!$H$10+W$6*'국어 표준점수 테이블'!$H$12+'국어 표준점수 테이블'!$H$14,0))</f>
        <v/>
      </c>
      <c r="X13" s="152" t="str">
        <f>IF(OR($B13-X$6&gt;76, $B13-X$6=75, $B13-X$6=1, $B13-X$6&lt;0),"",ROUND(($B13-X$6)*'국어 표준점수 테이블'!$H$10+X$6*'국어 표준점수 테이블'!$H$12+'국어 표준점수 테이블'!$H$14,0))</f>
        <v/>
      </c>
      <c r="Y13" s="71" t="str">
        <f>IF(OR($B13-Y$6&gt;76, $B13-Y$6=75, $B13-Y$6=1, $B13-Y$6&lt;0),"",ROUND(($B13-Y$6)*'국어 표준점수 테이블'!$H$10+Y$6*'국어 표준점수 테이블'!$H$12+'국어 표준점수 테이블'!$H$14,0))</f>
        <v/>
      </c>
      <c r="Z13" s="16"/>
      <c r="AA13" s="17"/>
      <c r="AB13" s="195"/>
    </row>
    <row r="14" spans="1:28">
      <c r="A14" s="16"/>
      <c r="B14" s="311">
        <v>93</v>
      </c>
      <c r="C14" s="152">
        <f>IF(OR($B14-C$6&gt;76, $B14-C$6=75, $B14-C$6=1, $B14-C$6&lt;0),"",ROUND(($B14-C$6)*'국어 표준점수 테이블'!$H$10+C$6*'국어 표준점수 테이블'!$H$12+'국어 표준점수 테이블'!$H$14,0))</f>
        <v>141</v>
      </c>
      <c r="D14" s="152">
        <f>IF(OR($B14-D$6&gt;76, $B14-D$6=75, $B14-D$6=1, $B14-D$6&lt;0),"",ROUND(($B14-D$6)*'국어 표준점수 테이블'!$H$10+D$6*'국어 표준점수 테이블'!$H$12+'국어 표준점수 테이블'!$H$14,0))</f>
        <v>141</v>
      </c>
      <c r="E14" s="152">
        <f>IF(OR($B14-E$6&gt;76, $B14-E$6=75, $B14-E$6=1, $B14-E$6&lt;0),"",ROUND(($B14-E$6)*'국어 표준점수 테이블'!$H$10+E$6*'국어 표준점수 테이블'!$H$12+'국어 표준점수 테이블'!$H$14,0))</f>
        <v>141</v>
      </c>
      <c r="F14" s="152">
        <f>IF(OR($B14-F$6&gt;76, $B14-F$6=75, $B14-F$6=1, $B14-F$6&lt;0),"",ROUND(($B14-F$6)*'국어 표준점수 테이블'!$H$10+F$6*'국어 표준점수 테이블'!$H$12+'국어 표준점수 테이블'!$H$14,0))</f>
        <v>141</v>
      </c>
      <c r="G14" s="152">
        <f>IF(OR($B14-G$6&gt;76, $B14-G$6=75, $B14-G$6=1, $B14-G$6&lt;0),"",ROUND(($B14-G$6)*'국어 표준점수 테이블'!$H$10+G$6*'국어 표준점수 테이블'!$H$12+'국어 표준점수 테이블'!$H$14,0))</f>
        <v>142</v>
      </c>
      <c r="H14" s="152" t="str">
        <f>IF(OR($B14-H$6&gt;76, $B14-H$6=75, $B14-H$6=1, $B14-H$6&lt;0),"",ROUND(($B14-H$6)*'국어 표준점수 테이블'!$H$10+H$6*'국어 표준점수 테이블'!$H$12+'국어 표준점수 테이블'!$H$14,0))</f>
        <v/>
      </c>
      <c r="I14" s="152">
        <f>IF(OR($B14-I$6&gt;76, $B14-I$6=75, $B14-I$6=1, $B14-I$6&lt;0),"",ROUND(($B14-I$6)*'국어 표준점수 테이블'!$H$10+I$6*'국어 표준점수 테이블'!$H$12+'국어 표준점수 테이블'!$H$14,0))</f>
        <v>142</v>
      </c>
      <c r="J14" s="152" t="str">
        <f>IF(OR($B14-J$6&gt;76, $B14-J$6=75, $B14-J$6=1, $B14-J$6&lt;0),"",ROUND(($B14-J$6)*'국어 표준점수 테이블'!$H$10+J$6*'국어 표준점수 테이블'!$H$12+'국어 표준점수 테이블'!$H$14,0))</f>
        <v/>
      </c>
      <c r="K14" s="152" t="str">
        <f>IF(OR($B14-K$6&gt;76, $B14-K$6=75, $B14-K$6=1, $B14-K$6&lt;0),"",ROUND(($B14-K$6)*'국어 표준점수 테이블'!$H$10+K$6*'국어 표준점수 테이블'!$H$12+'국어 표준점수 테이블'!$H$14,0))</f>
        <v/>
      </c>
      <c r="L14" s="152" t="str">
        <f>IF(OR($B14-L$6&gt;76, $B14-L$6=75, $B14-L$6=1, $B14-L$6&lt;0),"",ROUND(($B14-L$6)*'국어 표준점수 테이블'!$H$10+L$6*'국어 표준점수 테이블'!$H$12+'국어 표준점수 테이블'!$H$14,0))</f>
        <v/>
      </c>
      <c r="M14" s="152" t="str">
        <f>IF(OR($B14-M$6&gt;76, $B14-M$6=75, $B14-M$6=1, $B14-M$6&lt;0),"",ROUND(($B14-M$6)*'국어 표준점수 테이블'!$H$10+M$6*'국어 표준점수 테이블'!$H$12+'국어 표준점수 테이블'!$H$14,0))</f>
        <v/>
      </c>
      <c r="N14" s="152" t="str">
        <f>IF(OR($B14-N$6&gt;76, $B14-N$6=75, $B14-N$6=1, $B14-N$6&lt;0),"",ROUND(($B14-N$6)*'국어 표준점수 테이블'!$H$10+N$6*'국어 표준점수 테이블'!$H$12+'국어 표준점수 테이블'!$H$14,0))</f>
        <v/>
      </c>
      <c r="O14" s="152" t="str">
        <f>IF(OR($B14-O$6&gt;76, $B14-O$6=75, $B14-O$6=1, $B14-O$6&lt;0),"",ROUND(($B14-O$6)*'국어 표준점수 테이블'!$H$10+O$6*'국어 표준점수 테이블'!$H$12+'국어 표준점수 테이블'!$H$14,0))</f>
        <v/>
      </c>
      <c r="P14" s="152" t="str">
        <f>IF(OR($B14-P$6&gt;76, $B14-P$6=75, $B14-P$6=1, $B14-P$6&lt;0),"",ROUND(($B14-P$6)*'국어 표준점수 테이블'!$H$10+P$6*'국어 표준점수 테이블'!$H$12+'국어 표준점수 테이블'!$H$14,0))</f>
        <v/>
      </c>
      <c r="Q14" s="152" t="str">
        <f>IF(OR($B14-Q$6&gt;76, $B14-Q$6=75, $B14-Q$6=1, $B14-Q$6&lt;0),"",ROUND(($B14-Q$6)*'국어 표준점수 테이블'!$H$10+Q$6*'국어 표준점수 테이블'!$H$12+'국어 표준점수 테이블'!$H$14,0))</f>
        <v/>
      </c>
      <c r="R14" s="152" t="str">
        <f>IF(OR($B14-R$6&gt;76, $B14-R$6=75, $B14-R$6=1, $B14-R$6&lt;0),"",ROUND(($B14-R$6)*'국어 표준점수 테이블'!$H$10+R$6*'국어 표준점수 테이블'!$H$12+'국어 표준점수 테이블'!$H$14,0))</f>
        <v/>
      </c>
      <c r="S14" s="152" t="str">
        <f>IF(OR($B14-S$6&gt;76, $B14-S$6=75, $B14-S$6=1, $B14-S$6&lt;0),"",ROUND(($B14-S$6)*'국어 표준점수 테이블'!$H$10+S$6*'국어 표준점수 테이블'!$H$12+'국어 표준점수 테이블'!$H$14,0))</f>
        <v/>
      </c>
      <c r="T14" s="152" t="str">
        <f>IF(OR($B14-T$6&gt;76, $B14-T$6=75, $B14-T$6=1, $B14-T$6&lt;0),"",ROUND(($B14-T$6)*'국어 표준점수 테이블'!$H$10+T$6*'국어 표준점수 테이블'!$H$12+'국어 표준점수 테이블'!$H$14,0))</f>
        <v/>
      </c>
      <c r="U14" s="152" t="str">
        <f>IF(OR($B14-U$6&gt;76, $B14-U$6=75, $B14-U$6=1, $B14-U$6&lt;0),"",ROUND(($B14-U$6)*'국어 표준점수 테이블'!$H$10+U$6*'국어 표준점수 테이블'!$H$12+'국어 표준점수 테이블'!$H$14,0))</f>
        <v/>
      </c>
      <c r="V14" s="152" t="str">
        <f>IF(OR($B14-V$6&gt;76, $B14-V$6=75, $B14-V$6=1, $B14-V$6&lt;0),"",ROUND(($B14-V$6)*'국어 표준점수 테이블'!$H$10+V$6*'국어 표준점수 테이블'!$H$12+'국어 표준점수 테이블'!$H$14,0))</f>
        <v/>
      </c>
      <c r="W14" s="152" t="str">
        <f>IF(OR($B14-W$6&gt;76, $B14-W$6=75, $B14-W$6=1, $B14-W$6&lt;0),"",ROUND(($B14-W$6)*'국어 표준점수 테이블'!$H$10+W$6*'국어 표준점수 테이블'!$H$12+'국어 표준점수 테이블'!$H$14,0))</f>
        <v/>
      </c>
      <c r="X14" s="152" t="str">
        <f>IF(OR($B14-X$6&gt;76, $B14-X$6=75, $B14-X$6=1, $B14-X$6&lt;0),"",ROUND(($B14-X$6)*'국어 표준점수 테이블'!$H$10+X$6*'국어 표준점수 테이블'!$H$12+'국어 표준점수 테이블'!$H$14,0))</f>
        <v/>
      </c>
      <c r="Y14" s="71" t="str">
        <f>IF(OR($B14-Y$6&gt;76, $B14-Y$6=75, $B14-Y$6=1, $B14-Y$6&lt;0),"",ROUND(($B14-Y$6)*'국어 표준점수 테이블'!$H$10+Y$6*'국어 표준점수 테이블'!$H$12+'국어 표준점수 테이블'!$H$14,0))</f>
        <v/>
      </c>
      <c r="Z14" s="16"/>
      <c r="AA14" s="17"/>
      <c r="AB14" s="195"/>
    </row>
    <row r="15" spans="1:28">
      <c r="A15" s="16"/>
      <c r="B15" s="312">
        <v>92</v>
      </c>
      <c r="C15" s="154">
        <f>IF(OR($B15-C$6&gt;76, $B15-C$6=75, $B15-C$6=1, $B15-C$6&lt;0),"",ROUND(($B15-C$6)*'국어 표준점수 테이블'!$H$10+C$6*'국어 표준점수 테이블'!$H$12+'국어 표준점수 테이블'!$H$14,0))</f>
        <v>139</v>
      </c>
      <c r="D15" s="154">
        <f>IF(OR($B15-D$6&gt;76, $B15-D$6=75, $B15-D$6=1, $B15-D$6&lt;0),"",ROUND(($B15-D$6)*'국어 표준점수 테이블'!$H$10+D$6*'국어 표준점수 테이블'!$H$12+'국어 표준점수 테이블'!$H$14,0))</f>
        <v>140</v>
      </c>
      <c r="E15" s="154">
        <f>IF(OR($B15-E$6&gt;76, $B15-E$6=75, $B15-E$6=1, $B15-E$6&lt;0),"",ROUND(($B15-E$6)*'국어 표준점수 테이블'!$H$10+E$6*'국어 표준점수 테이블'!$H$12+'국어 표준점수 테이블'!$H$14,0))</f>
        <v>140</v>
      </c>
      <c r="F15" s="154">
        <f>IF(OR($B15-F$6&gt;76, $B15-F$6=75, $B15-F$6=1, $B15-F$6&lt;0),"",ROUND(($B15-F$6)*'국어 표준점수 테이블'!$H$10+F$6*'국어 표준점수 테이블'!$H$12+'국어 표준점수 테이블'!$H$14,0))</f>
        <v>140</v>
      </c>
      <c r="G15" s="154">
        <f>IF(OR($B15-G$6&gt;76, $B15-G$6=75, $B15-G$6=1, $B15-G$6&lt;0),"",ROUND(($B15-G$6)*'국어 표준점수 테이블'!$H$10+G$6*'국어 표준점수 테이블'!$H$12+'국어 표준점수 테이블'!$H$14,0))</f>
        <v>140</v>
      </c>
      <c r="H15" s="154">
        <f>IF(OR($B15-H$6&gt;76, $B15-H$6=75, $B15-H$6=1, $B15-H$6&lt;0),"",ROUND(($B15-H$6)*'국어 표준점수 테이블'!$H$10+H$6*'국어 표준점수 테이블'!$H$12+'국어 표준점수 테이블'!$H$14,0))</f>
        <v>141</v>
      </c>
      <c r="I15" s="154" t="str">
        <f>IF(OR($B15-I$6&gt;76, $B15-I$6=75, $B15-I$6=1, $B15-I$6&lt;0),"",ROUND(($B15-I$6)*'국어 표준점수 테이블'!$H$10+I$6*'국어 표준점수 테이블'!$H$12+'국어 표준점수 테이블'!$H$14,0))</f>
        <v/>
      </c>
      <c r="J15" s="154">
        <f>IF(OR($B15-J$6&gt;76, $B15-J$6=75, $B15-J$6=1, $B15-J$6&lt;0),"",ROUND(($B15-J$6)*'국어 표준점수 테이블'!$H$10+J$6*'국어 표준점수 테이블'!$H$12+'국어 표준점수 테이블'!$H$14,0))</f>
        <v>141</v>
      </c>
      <c r="K15" s="154" t="str">
        <f>IF(OR($B15-K$6&gt;76, $B15-K$6=75, $B15-K$6=1, $B15-K$6&lt;0),"",ROUND(($B15-K$6)*'국어 표준점수 테이블'!$H$10+K$6*'국어 표준점수 테이블'!$H$12+'국어 표준점수 테이블'!$H$14,0))</f>
        <v/>
      </c>
      <c r="L15" s="154" t="str">
        <f>IF(OR($B15-L$6&gt;76, $B15-L$6=75, $B15-L$6=1, $B15-L$6&lt;0),"",ROUND(($B15-L$6)*'국어 표준점수 테이블'!$H$10+L$6*'국어 표준점수 테이블'!$H$12+'국어 표준점수 테이블'!$H$14,0))</f>
        <v/>
      </c>
      <c r="M15" s="154" t="str">
        <f>IF(OR($B15-M$6&gt;76, $B15-M$6=75, $B15-M$6=1, $B15-M$6&lt;0),"",ROUND(($B15-M$6)*'국어 표준점수 테이블'!$H$10+M$6*'국어 표준점수 테이블'!$H$12+'국어 표준점수 테이블'!$H$14,0))</f>
        <v/>
      </c>
      <c r="N15" s="154" t="str">
        <f>IF(OR($B15-N$6&gt;76, $B15-N$6=75, $B15-N$6=1, $B15-N$6&lt;0),"",ROUND(($B15-N$6)*'국어 표준점수 테이블'!$H$10+N$6*'국어 표준점수 테이블'!$H$12+'국어 표준점수 테이블'!$H$14,0))</f>
        <v/>
      </c>
      <c r="O15" s="154" t="str">
        <f>IF(OR($B15-O$6&gt;76, $B15-O$6=75, $B15-O$6=1, $B15-O$6&lt;0),"",ROUND(($B15-O$6)*'국어 표준점수 테이블'!$H$10+O$6*'국어 표준점수 테이블'!$H$12+'국어 표준점수 테이블'!$H$14,0))</f>
        <v/>
      </c>
      <c r="P15" s="154" t="str">
        <f>IF(OR($B15-P$6&gt;76, $B15-P$6=75, $B15-P$6=1, $B15-P$6&lt;0),"",ROUND(($B15-P$6)*'국어 표준점수 테이블'!$H$10+P$6*'국어 표준점수 테이블'!$H$12+'국어 표준점수 테이블'!$H$14,0))</f>
        <v/>
      </c>
      <c r="Q15" s="154" t="str">
        <f>IF(OR($B15-Q$6&gt;76, $B15-Q$6=75, $B15-Q$6=1, $B15-Q$6&lt;0),"",ROUND(($B15-Q$6)*'국어 표준점수 테이블'!$H$10+Q$6*'국어 표준점수 테이블'!$H$12+'국어 표준점수 테이블'!$H$14,0))</f>
        <v/>
      </c>
      <c r="R15" s="154" t="str">
        <f>IF(OR($B15-R$6&gt;76, $B15-R$6=75, $B15-R$6=1, $B15-R$6&lt;0),"",ROUND(($B15-R$6)*'국어 표준점수 테이블'!$H$10+R$6*'국어 표준점수 테이블'!$H$12+'국어 표준점수 테이블'!$H$14,0))</f>
        <v/>
      </c>
      <c r="S15" s="154" t="str">
        <f>IF(OR($B15-S$6&gt;76, $B15-S$6=75, $B15-S$6=1, $B15-S$6&lt;0),"",ROUND(($B15-S$6)*'국어 표준점수 테이블'!$H$10+S$6*'국어 표준점수 테이블'!$H$12+'국어 표준점수 테이블'!$H$14,0))</f>
        <v/>
      </c>
      <c r="T15" s="154" t="str">
        <f>IF(OR($B15-T$6&gt;76, $B15-T$6=75, $B15-T$6=1, $B15-T$6&lt;0),"",ROUND(($B15-T$6)*'국어 표준점수 테이블'!$H$10+T$6*'국어 표준점수 테이블'!$H$12+'국어 표준점수 테이블'!$H$14,0))</f>
        <v/>
      </c>
      <c r="U15" s="154" t="str">
        <f>IF(OR($B15-U$6&gt;76, $B15-U$6=75, $B15-U$6=1, $B15-U$6&lt;0),"",ROUND(($B15-U$6)*'국어 표준점수 테이블'!$H$10+U$6*'국어 표준점수 테이블'!$H$12+'국어 표준점수 테이블'!$H$14,0))</f>
        <v/>
      </c>
      <c r="V15" s="154" t="str">
        <f>IF(OR($B15-V$6&gt;76, $B15-V$6=75, $B15-V$6=1, $B15-V$6&lt;0),"",ROUND(($B15-V$6)*'국어 표준점수 테이블'!$H$10+V$6*'국어 표준점수 테이블'!$H$12+'국어 표준점수 테이블'!$H$14,0))</f>
        <v/>
      </c>
      <c r="W15" s="154" t="str">
        <f>IF(OR($B15-W$6&gt;76, $B15-W$6=75, $B15-W$6=1, $B15-W$6&lt;0),"",ROUND(($B15-W$6)*'국어 표준점수 테이블'!$H$10+W$6*'국어 표준점수 테이블'!$H$12+'국어 표준점수 테이블'!$H$14,0))</f>
        <v/>
      </c>
      <c r="X15" s="154" t="str">
        <f>IF(OR($B15-X$6&gt;76, $B15-X$6=75, $B15-X$6=1, $B15-X$6&lt;0),"",ROUND(($B15-X$6)*'국어 표준점수 테이블'!$H$10+X$6*'국어 표준점수 테이블'!$H$12+'국어 표준점수 테이블'!$H$14,0))</f>
        <v/>
      </c>
      <c r="Y15" s="73" t="str">
        <f>IF(OR($B15-Y$6&gt;76, $B15-Y$6=75, $B15-Y$6=1, $B15-Y$6&lt;0),"",ROUND(($B15-Y$6)*'국어 표준점수 테이블'!$H$10+Y$6*'국어 표준점수 테이블'!$H$12+'국어 표준점수 테이블'!$H$14,0))</f>
        <v/>
      </c>
      <c r="Z15" s="16"/>
      <c r="AA15" s="17"/>
      <c r="AB15" s="2"/>
    </row>
    <row r="16" spans="1:28">
      <c r="A16" s="16"/>
      <c r="B16" s="312">
        <v>91</v>
      </c>
      <c r="C16" s="154">
        <f>IF(OR($B16-C$6&gt;76, $B16-C$6=75, $B16-C$6=1, $B16-C$6&lt;0),"",ROUND(($B16-C$6)*'국어 표준점수 테이블'!$H$10+C$6*'국어 표준점수 테이블'!$H$12+'국어 표준점수 테이블'!$H$14,0))</f>
        <v>138</v>
      </c>
      <c r="D16" s="154">
        <f>IF(OR($B16-D$6&gt;76, $B16-D$6=75, $B16-D$6=1, $B16-D$6&lt;0),"",ROUND(($B16-D$6)*'국어 표준점수 테이블'!$H$10+D$6*'국어 표준점수 테이블'!$H$12+'국어 표준점수 테이블'!$H$14,0))</f>
        <v>139</v>
      </c>
      <c r="E16" s="154">
        <f>IF(OR($B16-E$6&gt;76, $B16-E$6=75, $B16-E$6=1, $B16-E$6&lt;0),"",ROUND(($B16-E$6)*'국어 표준점수 테이블'!$H$10+E$6*'국어 표준점수 테이블'!$H$12+'국어 표준점수 테이블'!$H$14,0))</f>
        <v>139</v>
      </c>
      <c r="F16" s="154">
        <f>IF(OR($B16-F$6&gt;76, $B16-F$6=75, $B16-F$6=1, $B16-F$6&lt;0),"",ROUND(($B16-F$6)*'국어 표준점수 테이블'!$H$10+F$6*'국어 표준점수 테이블'!$H$12+'국어 표준점수 테이블'!$H$14,0))</f>
        <v>139</v>
      </c>
      <c r="G16" s="154">
        <f>IF(OR($B16-G$6&gt;76, $B16-G$6=75, $B16-G$6=1, $B16-G$6&lt;0),"",ROUND(($B16-G$6)*'국어 표준점수 테이블'!$H$10+G$6*'국어 표준점수 테이블'!$H$12+'국어 표준점수 테이블'!$H$14,0))</f>
        <v>139</v>
      </c>
      <c r="H16" s="154">
        <f>IF(OR($B16-H$6&gt;76, $B16-H$6=75, $B16-H$6=1, $B16-H$6&lt;0),"",ROUND(($B16-H$6)*'국어 표준점수 테이블'!$H$10+H$6*'국어 표준점수 테이블'!$H$12+'국어 표준점수 테이블'!$H$14,0))</f>
        <v>140</v>
      </c>
      <c r="I16" s="154">
        <f>IF(OR($B16-I$6&gt;76, $B16-I$6=75, $B16-I$6=1, $B16-I$6&lt;0),"",ROUND(($B16-I$6)*'국어 표준점수 테이블'!$H$10+I$6*'국어 표준점수 테이블'!$H$12+'국어 표준점수 테이블'!$H$14,0))</f>
        <v>140</v>
      </c>
      <c r="J16" s="154" t="str">
        <f>IF(OR($B16-J$6&gt;76, $B16-J$6=75, $B16-J$6=1, $B16-J$6&lt;0),"",ROUND(($B16-J$6)*'국어 표준점수 테이블'!$H$10+J$6*'국어 표준점수 테이블'!$H$12+'국어 표준점수 테이블'!$H$14,0))</f>
        <v/>
      </c>
      <c r="K16" s="154">
        <f>IF(OR($B16-K$6&gt;76, $B16-K$6=75, $B16-K$6=1, $B16-K$6&lt;0),"",ROUND(($B16-K$6)*'국어 표준점수 테이블'!$H$10+K$6*'국어 표준점수 테이블'!$H$12+'국어 표준점수 테이블'!$H$14,0))</f>
        <v>140</v>
      </c>
      <c r="L16" s="154" t="str">
        <f>IF(OR($B16-L$6&gt;76, $B16-L$6=75, $B16-L$6=1, $B16-L$6&lt;0),"",ROUND(($B16-L$6)*'국어 표준점수 테이블'!$H$10+L$6*'국어 표준점수 테이블'!$H$12+'국어 표준점수 테이블'!$H$14,0))</f>
        <v/>
      </c>
      <c r="M16" s="154" t="str">
        <f>IF(OR($B16-M$6&gt;76, $B16-M$6=75, $B16-M$6=1, $B16-M$6&lt;0),"",ROUND(($B16-M$6)*'국어 표준점수 테이블'!$H$10+M$6*'국어 표준점수 테이블'!$H$12+'국어 표준점수 테이블'!$H$14,0))</f>
        <v/>
      </c>
      <c r="N16" s="154" t="str">
        <f>IF(OR($B16-N$6&gt;76, $B16-N$6=75, $B16-N$6=1, $B16-N$6&lt;0),"",ROUND(($B16-N$6)*'국어 표준점수 테이블'!$H$10+N$6*'국어 표준점수 테이블'!$H$12+'국어 표준점수 테이블'!$H$14,0))</f>
        <v/>
      </c>
      <c r="O16" s="154" t="str">
        <f>IF(OR($B16-O$6&gt;76, $B16-O$6=75, $B16-O$6=1, $B16-O$6&lt;0),"",ROUND(($B16-O$6)*'국어 표준점수 테이블'!$H$10+O$6*'국어 표준점수 테이블'!$H$12+'국어 표준점수 테이블'!$H$14,0))</f>
        <v/>
      </c>
      <c r="P16" s="154" t="str">
        <f>IF(OR($B16-P$6&gt;76, $B16-P$6=75, $B16-P$6=1, $B16-P$6&lt;0),"",ROUND(($B16-P$6)*'국어 표준점수 테이블'!$H$10+P$6*'국어 표준점수 테이블'!$H$12+'국어 표준점수 테이블'!$H$14,0))</f>
        <v/>
      </c>
      <c r="Q16" s="154" t="str">
        <f>IF(OR($B16-Q$6&gt;76, $B16-Q$6=75, $B16-Q$6=1, $B16-Q$6&lt;0),"",ROUND(($B16-Q$6)*'국어 표준점수 테이블'!$H$10+Q$6*'국어 표준점수 테이블'!$H$12+'국어 표준점수 테이블'!$H$14,0))</f>
        <v/>
      </c>
      <c r="R16" s="154" t="str">
        <f>IF(OR($B16-R$6&gt;76, $B16-R$6=75, $B16-R$6=1, $B16-R$6&lt;0),"",ROUND(($B16-R$6)*'국어 표준점수 테이블'!$H$10+R$6*'국어 표준점수 테이블'!$H$12+'국어 표준점수 테이블'!$H$14,0))</f>
        <v/>
      </c>
      <c r="S16" s="154" t="str">
        <f>IF(OR($B16-S$6&gt;76, $B16-S$6=75, $B16-S$6=1, $B16-S$6&lt;0),"",ROUND(($B16-S$6)*'국어 표준점수 테이블'!$H$10+S$6*'국어 표준점수 테이블'!$H$12+'국어 표준점수 테이블'!$H$14,0))</f>
        <v/>
      </c>
      <c r="T16" s="154" t="str">
        <f>IF(OR($B16-T$6&gt;76, $B16-T$6=75, $B16-T$6=1, $B16-T$6&lt;0),"",ROUND(($B16-T$6)*'국어 표준점수 테이블'!$H$10+T$6*'국어 표준점수 테이블'!$H$12+'국어 표준점수 테이블'!$H$14,0))</f>
        <v/>
      </c>
      <c r="U16" s="154" t="str">
        <f>IF(OR($B16-U$6&gt;76, $B16-U$6=75, $B16-U$6=1, $B16-U$6&lt;0),"",ROUND(($B16-U$6)*'국어 표준점수 테이블'!$H$10+U$6*'국어 표준점수 테이블'!$H$12+'국어 표준점수 테이블'!$H$14,0))</f>
        <v/>
      </c>
      <c r="V16" s="154" t="str">
        <f>IF(OR($B16-V$6&gt;76, $B16-V$6=75, $B16-V$6=1, $B16-V$6&lt;0),"",ROUND(($B16-V$6)*'국어 표준점수 테이블'!$H$10+V$6*'국어 표준점수 테이블'!$H$12+'국어 표준점수 테이블'!$H$14,0))</f>
        <v/>
      </c>
      <c r="W16" s="154" t="str">
        <f>IF(OR($B16-W$6&gt;76, $B16-W$6=75, $B16-W$6=1, $B16-W$6&lt;0),"",ROUND(($B16-W$6)*'국어 표준점수 테이블'!$H$10+W$6*'국어 표준점수 테이블'!$H$12+'국어 표준점수 테이블'!$H$14,0))</f>
        <v/>
      </c>
      <c r="X16" s="154" t="str">
        <f>IF(OR($B16-X$6&gt;76, $B16-X$6=75, $B16-X$6=1, $B16-X$6&lt;0),"",ROUND(($B16-X$6)*'국어 표준점수 테이블'!$H$10+X$6*'국어 표준점수 테이블'!$H$12+'국어 표준점수 테이블'!$H$14,0))</f>
        <v/>
      </c>
      <c r="Y16" s="73" t="str">
        <f>IF(OR($B16-Y$6&gt;76, $B16-Y$6=75, $B16-Y$6=1, $B16-Y$6&lt;0),"",ROUND(($B16-Y$6)*'국어 표준점수 테이블'!$H$10+Y$6*'국어 표준점수 테이블'!$H$12+'국어 표준점수 테이블'!$H$14,0))</f>
        <v/>
      </c>
      <c r="Z16" s="16"/>
      <c r="AA16" s="16"/>
    </row>
    <row r="17" spans="1:27">
      <c r="A17" s="16"/>
      <c r="B17" s="312">
        <v>90</v>
      </c>
      <c r="C17" s="154">
        <f>IF(OR($B17-C$6&gt;76, $B17-C$6=75, $B17-C$6=1, $B17-C$6&lt;0),"",ROUND(($B17-C$6)*'국어 표준점수 테이블'!$H$10+C$6*'국어 표준점수 테이블'!$H$12+'국어 표준점수 테이블'!$H$14,0))</f>
        <v>137</v>
      </c>
      <c r="D17" s="154">
        <f>IF(OR($B17-D$6&gt;76, $B17-D$6=75, $B17-D$6=1, $B17-D$6&lt;0),"",ROUND(($B17-D$6)*'국어 표준점수 테이블'!$H$10+D$6*'국어 표준점수 테이블'!$H$12+'국어 표준점수 테이블'!$H$14,0))</f>
        <v>138</v>
      </c>
      <c r="E17" s="154">
        <f>IF(OR($B17-E$6&gt;76, $B17-E$6=75, $B17-E$6=1, $B17-E$6&lt;0),"",ROUND(($B17-E$6)*'국어 표준점수 테이블'!$H$10+E$6*'국어 표준점수 테이블'!$H$12+'국어 표준점수 테이블'!$H$14,0))</f>
        <v>138</v>
      </c>
      <c r="F17" s="154">
        <f>IF(OR($B17-F$6&gt;76, $B17-F$6=75, $B17-F$6=1, $B17-F$6&lt;0),"",ROUND(($B17-F$6)*'국어 표준점수 테이블'!$H$10+F$6*'국어 표준점수 테이블'!$H$12+'국어 표준점수 테이블'!$H$14,0))</f>
        <v>138</v>
      </c>
      <c r="G17" s="154">
        <f>IF(OR($B17-G$6&gt;76, $B17-G$6=75, $B17-G$6=1, $B17-G$6&lt;0),"",ROUND(($B17-G$6)*'국어 표준점수 테이블'!$H$10+G$6*'국어 표준점수 테이블'!$H$12+'국어 표준점수 테이블'!$H$14,0))</f>
        <v>138</v>
      </c>
      <c r="H17" s="154">
        <f>IF(OR($B17-H$6&gt;76, $B17-H$6=75, $B17-H$6=1, $B17-H$6&lt;0),"",ROUND(($B17-H$6)*'국어 표준점수 테이블'!$H$10+H$6*'국어 표준점수 테이블'!$H$12+'국어 표준점수 테이블'!$H$14,0))</f>
        <v>138</v>
      </c>
      <c r="I17" s="154">
        <f>IF(OR($B17-I$6&gt;76, $B17-I$6=75, $B17-I$6=1, $B17-I$6&lt;0),"",ROUND(($B17-I$6)*'국어 표준점수 테이블'!$H$10+I$6*'국어 표준점수 테이블'!$H$12+'국어 표준점수 테이블'!$H$14,0))</f>
        <v>139</v>
      </c>
      <c r="J17" s="154">
        <f>IF(OR($B17-J$6&gt;76, $B17-J$6=75, $B17-J$6=1, $B17-J$6&lt;0),"",ROUND(($B17-J$6)*'국어 표준점수 테이블'!$H$10+J$6*'국어 표준점수 테이블'!$H$12+'국어 표준점수 테이블'!$H$14,0))</f>
        <v>139</v>
      </c>
      <c r="K17" s="154" t="str">
        <f>IF(OR($B17-K$6&gt;76, $B17-K$6=75, $B17-K$6=1, $B17-K$6&lt;0),"",ROUND(($B17-K$6)*'국어 표준점수 테이블'!$H$10+K$6*'국어 표준점수 테이블'!$H$12+'국어 표준점수 테이블'!$H$14,0))</f>
        <v/>
      </c>
      <c r="L17" s="154">
        <f>IF(OR($B17-L$6&gt;76, $B17-L$6=75, $B17-L$6=1, $B17-L$6&lt;0),"",ROUND(($B17-L$6)*'국어 표준점수 테이블'!$H$10+L$6*'국어 표준점수 테이블'!$H$12+'국어 표준점수 테이블'!$H$14,0))</f>
        <v>139</v>
      </c>
      <c r="M17" s="154" t="str">
        <f>IF(OR($B17-M$6&gt;76, $B17-M$6=75, $B17-M$6=1, $B17-M$6&lt;0),"",ROUND(($B17-M$6)*'국어 표준점수 테이블'!$H$10+M$6*'국어 표준점수 테이블'!$H$12+'국어 표준점수 테이블'!$H$14,0))</f>
        <v/>
      </c>
      <c r="N17" s="154" t="str">
        <f>IF(OR($B17-N$6&gt;76, $B17-N$6=75, $B17-N$6=1, $B17-N$6&lt;0),"",ROUND(($B17-N$6)*'국어 표준점수 테이블'!$H$10+N$6*'국어 표준점수 테이블'!$H$12+'국어 표준점수 테이블'!$H$14,0))</f>
        <v/>
      </c>
      <c r="O17" s="154" t="str">
        <f>IF(OR($B17-O$6&gt;76, $B17-O$6=75, $B17-O$6=1, $B17-O$6&lt;0),"",ROUND(($B17-O$6)*'국어 표준점수 테이블'!$H$10+O$6*'국어 표준점수 테이블'!$H$12+'국어 표준점수 테이블'!$H$14,0))</f>
        <v/>
      </c>
      <c r="P17" s="154" t="str">
        <f>IF(OR($B17-P$6&gt;76, $B17-P$6=75, $B17-P$6=1, $B17-P$6&lt;0),"",ROUND(($B17-P$6)*'국어 표준점수 테이블'!$H$10+P$6*'국어 표준점수 테이블'!$H$12+'국어 표준점수 테이블'!$H$14,0))</f>
        <v/>
      </c>
      <c r="Q17" s="154" t="str">
        <f>IF(OR($B17-Q$6&gt;76, $B17-Q$6=75, $B17-Q$6=1, $B17-Q$6&lt;0),"",ROUND(($B17-Q$6)*'국어 표준점수 테이블'!$H$10+Q$6*'국어 표준점수 테이블'!$H$12+'국어 표준점수 테이블'!$H$14,0))</f>
        <v/>
      </c>
      <c r="R17" s="154" t="str">
        <f>IF(OR($B17-R$6&gt;76, $B17-R$6=75, $B17-R$6=1, $B17-R$6&lt;0),"",ROUND(($B17-R$6)*'국어 표준점수 테이블'!$H$10+R$6*'국어 표준점수 테이블'!$H$12+'국어 표준점수 테이블'!$H$14,0))</f>
        <v/>
      </c>
      <c r="S17" s="154" t="str">
        <f>IF(OR($B17-S$6&gt;76, $B17-S$6=75, $B17-S$6=1, $B17-S$6&lt;0),"",ROUND(($B17-S$6)*'국어 표준점수 테이블'!$H$10+S$6*'국어 표준점수 테이블'!$H$12+'국어 표준점수 테이블'!$H$14,0))</f>
        <v/>
      </c>
      <c r="T17" s="154" t="str">
        <f>IF(OR($B17-T$6&gt;76, $B17-T$6=75, $B17-T$6=1, $B17-T$6&lt;0),"",ROUND(($B17-T$6)*'국어 표준점수 테이블'!$H$10+T$6*'국어 표준점수 테이블'!$H$12+'국어 표준점수 테이블'!$H$14,0))</f>
        <v/>
      </c>
      <c r="U17" s="154" t="str">
        <f>IF(OR($B17-U$6&gt;76, $B17-U$6=75, $B17-U$6=1, $B17-U$6&lt;0),"",ROUND(($B17-U$6)*'국어 표준점수 테이블'!$H$10+U$6*'국어 표준점수 테이블'!$H$12+'국어 표준점수 테이블'!$H$14,0))</f>
        <v/>
      </c>
      <c r="V17" s="154" t="str">
        <f>IF(OR($B17-V$6&gt;76, $B17-V$6=75, $B17-V$6=1, $B17-V$6&lt;0),"",ROUND(($B17-V$6)*'국어 표준점수 테이블'!$H$10+V$6*'국어 표준점수 테이블'!$H$12+'국어 표준점수 테이블'!$H$14,0))</f>
        <v/>
      </c>
      <c r="W17" s="154" t="str">
        <f>IF(OR($B17-W$6&gt;76, $B17-W$6=75, $B17-W$6=1, $B17-W$6&lt;0),"",ROUND(($B17-W$6)*'국어 표준점수 테이블'!$H$10+W$6*'국어 표준점수 테이블'!$H$12+'국어 표준점수 테이블'!$H$14,0))</f>
        <v/>
      </c>
      <c r="X17" s="154" t="str">
        <f>IF(OR($B17-X$6&gt;76, $B17-X$6=75, $B17-X$6=1, $B17-X$6&lt;0),"",ROUND(($B17-X$6)*'국어 표준점수 테이블'!$H$10+X$6*'국어 표준점수 테이블'!$H$12+'국어 표준점수 테이블'!$H$14,0))</f>
        <v/>
      </c>
      <c r="Y17" s="73" t="str">
        <f>IF(OR($B17-Y$6&gt;76, $B17-Y$6=75, $B17-Y$6=1, $B17-Y$6&lt;0),"",ROUND(($B17-Y$6)*'국어 표준점수 테이블'!$H$10+Y$6*'국어 표준점수 테이블'!$H$12+'국어 표준점수 테이블'!$H$14,0))</f>
        <v/>
      </c>
      <c r="Z17" s="16"/>
      <c r="AA17" s="16"/>
    </row>
    <row r="18" spans="1:27">
      <c r="A18" s="16"/>
      <c r="B18" s="312">
        <v>89</v>
      </c>
      <c r="C18" s="154">
        <f>IF(OR($B18-C$6&gt;76, $B18-C$6=75, $B18-C$6=1, $B18-C$6&lt;0),"",ROUND(($B18-C$6)*'국어 표준점수 테이블'!$H$10+C$6*'국어 표준점수 테이블'!$H$12+'국어 표준점수 테이블'!$H$14,0))</f>
        <v>136</v>
      </c>
      <c r="D18" s="154">
        <f>IF(OR($B18-D$6&gt;76, $B18-D$6=75, $B18-D$6=1, $B18-D$6&lt;0),"",ROUND(($B18-D$6)*'국어 표준점수 테이블'!$H$10+D$6*'국어 표준점수 테이블'!$H$12+'국어 표준점수 테이블'!$H$14,0))</f>
        <v>136</v>
      </c>
      <c r="E18" s="154">
        <f>IF(OR($B18-E$6&gt;76, $B18-E$6=75, $B18-E$6=1, $B18-E$6&lt;0),"",ROUND(($B18-E$6)*'국어 표준점수 테이블'!$H$10+E$6*'국어 표준점수 테이블'!$H$12+'국어 표준점수 테이블'!$H$14,0))</f>
        <v>137</v>
      </c>
      <c r="F18" s="154">
        <f>IF(OR($B18-F$6&gt;76, $B18-F$6=75, $B18-F$6=1, $B18-F$6&lt;0),"",ROUND(($B18-F$6)*'국어 표준점수 테이블'!$H$10+F$6*'국어 표준점수 테이블'!$H$12+'국어 표준점수 테이블'!$H$14,0))</f>
        <v>137</v>
      </c>
      <c r="G18" s="154">
        <f>IF(OR($B18-G$6&gt;76, $B18-G$6=75, $B18-G$6=1, $B18-G$6&lt;0),"",ROUND(($B18-G$6)*'국어 표준점수 테이블'!$H$10+G$6*'국어 표준점수 테이블'!$H$12+'국어 표준점수 테이블'!$H$14,0))</f>
        <v>137</v>
      </c>
      <c r="H18" s="154">
        <f>IF(OR($B18-H$6&gt;76, $B18-H$6=75, $B18-H$6=1, $B18-H$6&lt;0),"",ROUND(($B18-H$6)*'국어 표준점수 테이블'!$H$10+H$6*'국어 표준점수 테이블'!$H$12+'국어 표준점수 테이블'!$H$14,0))</f>
        <v>137</v>
      </c>
      <c r="I18" s="154">
        <f>IF(OR($B18-I$6&gt;76, $B18-I$6=75, $B18-I$6=1, $B18-I$6&lt;0),"",ROUND(($B18-I$6)*'국어 표준점수 테이블'!$H$10+I$6*'국어 표준점수 테이블'!$H$12+'국어 표준점수 테이블'!$H$14,0))</f>
        <v>137</v>
      </c>
      <c r="J18" s="154">
        <f>IF(OR($B18-J$6&gt;76, $B18-J$6=75, $B18-J$6=1, $B18-J$6&lt;0),"",ROUND(($B18-J$6)*'국어 표준점수 테이블'!$H$10+J$6*'국어 표준점수 테이블'!$H$12+'국어 표준점수 테이블'!$H$14,0))</f>
        <v>138</v>
      </c>
      <c r="K18" s="154">
        <f>IF(OR($B18-K$6&gt;76, $B18-K$6=75, $B18-K$6=1, $B18-K$6&lt;0),"",ROUND(($B18-K$6)*'국어 표준점수 테이블'!$H$10+K$6*'국어 표준점수 테이블'!$H$12+'국어 표준점수 테이블'!$H$14,0))</f>
        <v>138</v>
      </c>
      <c r="L18" s="154" t="str">
        <f>IF(OR($B18-L$6&gt;76, $B18-L$6=75, $B18-L$6=1, $B18-L$6&lt;0),"",ROUND(($B18-L$6)*'국어 표준점수 테이블'!$H$10+L$6*'국어 표준점수 테이블'!$H$12+'국어 표준점수 테이블'!$H$14,0))</f>
        <v/>
      </c>
      <c r="M18" s="154">
        <f>IF(OR($B18-M$6&gt;76, $B18-M$6=75, $B18-M$6=1, $B18-M$6&lt;0),"",ROUND(($B18-M$6)*'국어 표준점수 테이블'!$H$10+M$6*'국어 표준점수 테이블'!$H$12+'국어 표준점수 테이블'!$H$14,0))</f>
        <v>138</v>
      </c>
      <c r="N18" s="154" t="str">
        <f>IF(OR($B18-N$6&gt;76, $B18-N$6=75, $B18-N$6=1, $B18-N$6&lt;0),"",ROUND(($B18-N$6)*'국어 표준점수 테이블'!$H$10+N$6*'국어 표준점수 테이블'!$H$12+'국어 표준점수 테이블'!$H$14,0))</f>
        <v/>
      </c>
      <c r="O18" s="154" t="str">
        <f>IF(OR($B18-O$6&gt;76, $B18-O$6=75, $B18-O$6=1, $B18-O$6&lt;0),"",ROUND(($B18-O$6)*'국어 표준점수 테이블'!$H$10+O$6*'국어 표준점수 테이블'!$H$12+'국어 표준점수 테이블'!$H$14,0))</f>
        <v/>
      </c>
      <c r="P18" s="154" t="str">
        <f>IF(OR($B18-P$6&gt;76, $B18-P$6=75, $B18-P$6=1, $B18-P$6&lt;0),"",ROUND(($B18-P$6)*'국어 표준점수 테이블'!$H$10+P$6*'국어 표준점수 테이블'!$H$12+'국어 표준점수 테이블'!$H$14,0))</f>
        <v/>
      </c>
      <c r="Q18" s="154" t="str">
        <f>IF(OR($B18-Q$6&gt;76, $B18-Q$6=75, $B18-Q$6=1, $B18-Q$6&lt;0),"",ROUND(($B18-Q$6)*'국어 표준점수 테이블'!$H$10+Q$6*'국어 표준점수 테이블'!$H$12+'국어 표준점수 테이블'!$H$14,0))</f>
        <v/>
      </c>
      <c r="R18" s="154" t="str">
        <f>IF(OR($B18-R$6&gt;76, $B18-R$6=75, $B18-R$6=1, $B18-R$6&lt;0),"",ROUND(($B18-R$6)*'국어 표준점수 테이블'!$H$10+R$6*'국어 표준점수 테이블'!$H$12+'국어 표준점수 테이블'!$H$14,0))</f>
        <v/>
      </c>
      <c r="S18" s="154" t="str">
        <f>IF(OR($B18-S$6&gt;76, $B18-S$6=75, $B18-S$6=1, $B18-S$6&lt;0),"",ROUND(($B18-S$6)*'국어 표준점수 테이블'!$H$10+S$6*'국어 표준점수 테이블'!$H$12+'국어 표준점수 테이블'!$H$14,0))</f>
        <v/>
      </c>
      <c r="T18" s="154" t="str">
        <f>IF(OR($B18-T$6&gt;76, $B18-T$6=75, $B18-T$6=1, $B18-T$6&lt;0),"",ROUND(($B18-T$6)*'국어 표준점수 테이블'!$H$10+T$6*'국어 표준점수 테이블'!$H$12+'국어 표준점수 테이블'!$H$14,0))</f>
        <v/>
      </c>
      <c r="U18" s="154" t="str">
        <f>IF(OR($B18-U$6&gt;76, $B18-U$6=75, $B18-U$6=1, $B18-U$6&lt;0),"",ROUND(($B18-U$6)*'국어 표준점수 테이블'!$H$10+U$6*'국어 표준점수 테이블'!$H$12+'국어 표준점수 테이블'!$H$14,0))</f>
        <v/>
      </c>
      <c r="V18" s="154" t="str">
        <f>IF(OR($B18-V$6&gt;76, $B18-V$6=75, $B18-V$6=1, $B18-V$6&lt;0),"",ROUND(($B18-V$6)*'국어 표준점수 테이블'!$H$10+V$6*'국어 표준점수 테이블'!$H$12+'국어 표준점수 테이블'!$H$14,0))</f>
        <v/>
      </c>
      <c r="W18" s="154" t="str">
        <f>IF(OR($B18-W$6&gt;76, $B18-W$6=75, $B18-W$6=1, $B18-W$6&lt;0),"",ROUND(($B18-W$6)*'국어 표준점수 테이블'!$H$10+W$6*'국어 표준점수 테이블'!$H$12+'국어 표준점수 테이블'!$H$14,0))</f>
        <v/>
      </c>
      <c r="X18" s="154" t="str">
        <f>IF(OR($B18-X$6&gt;76, $B18-X$6=75, $B18-X$6=1, $B18-X$6&lt;0),"",ROUND(($B18-X$6)*'국어 표준점수 테이블'!$H$10+X$6*'국어 표준점수 테이블'!$H$12+'국어 표준점수 테이블'!$H$14,0))</f>
        <v/>
      </c>
      <c r="Y18" s="73" t="str">
        <f>IF(OR($B18-Y$6&gt;76, $B18-Y$6=75, $B18-Y$6=1, $B18-Y$6&lt;0),"",ROUND(($B18-Y$6)*'국어 표준점수 테이블'!$H$10+Y$6*'국어 표준점수 테이블'!$H$12+'국어 표준점수 테이블'!$H$14,0))</f>
        <v/>
      </c>
      <c r="Z18" s="16"/>
      <c r="AA18" s="16"/>
    </row>
    <row r="19" spans="1:27">
      <c r="A19" s="16"/>
      <c r="B19" s="313">
        <v>88</v>
      </c>
      <c r="C19" s="156">
        <f>IF(OR($B19-C$6&gt;76, $B19-C$6=75, $B19-C$6=1, $B19-C$6&lt;0),"",ROUND(($B19-C$6)*'국어 표준점수 테이블'!$H$10+C$6*'국어 표준점수 테이블'!$H$12+'국어 표준점수 테이블'!$H$14,0))</f>
        <v>135</v>
      </c>
      <c r="D19" s="156">
        <f>IF(OR($B19-D$6&gt;76, $B19-D$6=75, $B19-D$6=1, $B19-D$6&lt;0),"",ROUND(($B19-D$6)*'국어 표준점수 테이블'!$H$10+D$6*'국어 표준점수 테이블'!$H$12+'국어 표준점수 테이블'!$H$14,0))</f>
        <v>135</v>
      </c>
      <c r="E19" s="156">
        <f>IF(OR($B19-E$6&gt;76, $B19-E$6=75, $B19-E$6=1, $B19-E$6&lt;0),"",ROUND(($B19-E$6)*'국어 표준점수 테이블'!$H$10+E$6*'국어 표준점수 테이블'!$H$12+'국어 표준점수 테이블'!$H$14,0))</f>
        <v>135</v>
      </c>
      <c r="F19" s="156">
        <f>IF(OR($B19-F$6&gt;76, $B19-F$6=75, $B19-F$6=1, $B19-F$6&lt;0),"",ROUND(($B19-F$6)*'국어 표준점수 테이블'!$H$10+F$6*'국어 표준점수 테이블'!$H$12+'국어 표준점수 테이블'!$H$14,0))</f>
        <v>136</v>
      </c>
      <c r="G19" s="156">
        <f>IF(OR($B19-G$6&gt;76, $B19-G$6=75, $B19-G$6=1, $B19-G$6&lt;0),"",ROUND(($B19-G$6)*'국어 표준점수 테이블'!$H$10+G$6*'국어 표준점수 테이블'!$H$12+'국어 표준점수 테이블'!$H$14,0))</f>
        <v>136</v>
      </c>
      <c r="H19" s="156">
        <f>IF(OR($B19-H$6&gt;76, $B19-H$6=75, $B19-H$6=1, $B19-H$6&lt;0),"",ROUND(($B19-H$6)*'국어 표준점수 테이블'!$H$10+H$6*'국어 표준점수 테이블'!$H$12+'국어 표준점수 테이블'!$H$14,0))</f>
        <v>136</v>
      </c>
      <c r="I19" s="156">
        <f>IF(OR($B19-I$6&gt;76, $B19-I$6=75, $B19-I$6=1, $B19-I$6&lt;0),"",ROUND(($B19-I$6)*'국어 표준점수 테이블'!$H$10+I$6*'국어 표준점수 테이블'!$H$12+'국어 표준점수 테이블'!$H$14,0))</f>
        <v>136</v>
      </c>
      <c r="J19" s="156">
        <f>IF(OR($B19-J$6&gt;76, $B19-J$6=75, $B19-J$6=1, $B19-J$6&lt;0),"",ROUND(($B19-J$6)*'국어 표준점수 테이블'!$H$10+J$6*'국어 표준점수 테이블'!$H$12+'국어 표준점수 테이블'!$H$14,0))</f>
        <v>136</v>
      </c>
      <c r="K19" s="156">
        <f>IF(OR($B19-K$6&gt;76, $B19-K$6=75, $B19-K$6=1, $B19-K$6&lt;0),"",ROUND(($B19-K$6)*'국어 표준점수 테이블'!$H$10+K$6*'국어 표준점수 테이블'!$H$12+'국어 표준점수 테이블'!$H$14,0))</f>
        <v>137</v>
      </c>
      <c r="L19" s="156">
        <f>IF(OR($B19-L$6&gt;76, $B19-L$6=75, $B19-L$6=1, $B19-L$6&lt;0),"",ROUND(($B19-L$6)*'국어 표준점수 테이블'!$H$10+L$6*'국어 표준점수 테이블'!$H$12+'국어 표준점수 테이블'!$H$14,0))</f>
        <v>137</v>
      </c>
      <c r="M19" s="156" t="str">
        <f>IF(OR($B19-M$6&gt;76, $B19-M$6=75, $B19-M$6=1, $B19-M$6&lt;0),"",ROUND(($B19-M$6)*'국어 표준점수 테이블'!$H$10+M$6*'국어 표준점수 테이블'!$H$12+'국어 표준점수 테이블'!$H$14,0))</f>
        <v/>
      </c>
      <c r="N19" s="156">
        <f>IF(OR($B19-N$6&gt;76, $B19-N$6=75, $B19-N$6=1, $B19-N$6&lt;0),"",ROUND(($B19-N$6)*'국어 표준점수 테이블'!$H$10+N$6*'국어 표준점수 테이블'!$H$12+'국어 표준점수 테이블'!$H$14,0))</f>
        <v>137</v>
      </c>
      <c r="O19" s="156" t="str">
        <f>IF(OR($B19-O$6&gt;76, $B19-O$6=75, $B19-O$6=1, $B19-O$6&lt;0),"",ROUND(($B19-O$6)*'국어 표준점수 테이블'!$H$10+O$6*'국어 표준점수 테이블'!$H$12+'국어 표준점수 테이블'!$H$14,0))</f>
        <v/>
      </c>
      <c r="P19" s="156" t="str">
        <f>IF(OR($B19-P$6&gt;76, $B19-P$6=75, $B19-P$6=1, $B19-P$6&lt;0),"",ROUND(($B19-P$6)*'국어 표준점수 테이블'!$H$10+P$6*'국어 표준점수 테이블'!$H$12+'국어 표준점수 테이블'!$H$14,0))</f>
        <v/>
      </c>
      <c r="Q19" s="156" t="str">
        <f>IF(OR($B19-Q$6&gt;76, $B19-Q$6=75, $B19-Q$6=1, $B19-Q$6&lt;0),"",ROUND(($B19-Q$6)*'국어 표준점수 테이블'!$H$10+Q$6*'국어 표준점수 테이블'!$H$12+'국어 표준점수 테이블'!$H$14,0))</f>
        <v/>
      </c>
      <c r="R19" s="156" t="str">
        <f>IF(OR($B19-R$6&gt;76, $B19-R$6=75, $B19-R$6=1, $B19-R$6&lt;0),"",ROUND(($B19-R$6)*'국어 표준점수 테이블'!$H$10+R$6*'국어 표준점수 테이블'!$H$12+'국어 표준점수 테이블'!$H$14,0))</f>
        <v/>
      </c>
      <c r="S19" s="156" t="str">
        <f>IF(OR($B19-S$6&gt;76, $B19-S$6=75, $B19-S$6=1, $B19-S$6&lt;0),"",ROUND(($B19-S$6)*'국어 표준점수 테이블'!$H$10+S$6*'국어 표준점수 테이블'!$H$12+'국어 표준점수 테이블'!$H$14,0))</f>
        <v/>
      </c>
      <c r="T19" s="156" t="str">
        <f>IF(OR($B19-T$6&gt;76, $B19-T$6=75, $B19-T$6=1, $B19-T$6&lt;0),"",ROUND(($B19-T$6)*'국어 표준점수 테이블'!$H$10+T$6*'국어 표준점수 테이블'!$H$12+'국어 표준점수 테이블'!$H$14,0))</f>
        <v/>
      </c>
      <c r="U19" s="156" t="str">
        <f>IF(OR($B19-U$6&gt;76, $B19-U$6=75, $B19-U$6=1, $B19-U$6&lt;0),"",ROUND(($B19-U$6)*'국어 표준점수 테이블'!$H$10+U$6*'국어 표준점수 테이블'!$H$12+'국어 표준점수 테이블'!$H$14,0))</f>
        <v/>
      </c>
      <c r="V19" s="156" t="str">
        <f>IF(OR($B19-V$6&gt;76, $B19-V$6=75, $B19-V$6=1, $B19-V$6&lt;0),"",ROUND(($B19-V$6)*'국어 표준점수 테이블'!$H$10+V$6*'국어 표준점수 테이블'!$H$12+'국어 표준점수 테이블'!$H$14,0))</f>
        <v/>
      </c>
      <c r="W19" s="156" t="str">
        <f>IF(OR($B19-W$6&gt;76, $B19-W$6=75, $B19-W$6=1, $B19-W$6&lt;0),"",ROUND(($B19-W$6)*'국어 표준점수 테이블'!$H$10+W$6*'국어 표준점수 테이블'!$H$12+'국어 표준점수 테이블'!$H$14,0))</f>
        <v/>
      </c>
      <c r="X19" s="156" t="str">
        <f>IF(OR($B19-X$6&gt;76, $B19-X$6=75, $B19-X$6=1, $B19-X$6&lt;0),"",ROUND(($B19-X$6)*'국어 표준점수 테이블'!$H$10+X$6*'국어 표준점수 테이블'!$H$12+'국어 표준점수 테이블'!$H$14,0))</f>
        <v/>
      </c>
      <c r="Y19" s="75" t="str">
        <f>IF(OR($B19-Y$6&gt;76, $B19-Y$6=75, $B19-Y$6=1, $B19-Y$6&lt;0),"",ROUND(($B19-Y$6)*'국어 표준점수 테이블'!$H$10+Y$6*'국어 표준점수 테이블'!$H$12+'국어 표준점수 테이블'!$H$14,0))</f>
        <v/>
      </c>
      <c r="Z19" s="16"/>
      <c r="AA19" s="16"/>
    </row>
    <row r="20" spans="1:27">
      <c r="A20" s="16"/>
      <c r="B20" s="313">
        <v>87</v>
      </c>
      <c r="C20" s="156">
        <f>IF(OR($B20-C$6&gt;76, $B20-C$6=75, $B20-C$6=1, $B20-C$6&lt;0),"",ROUND(($B20-C$6)*'국어 표준점수 테이블'!$H$10+C$6*'국어 표준점수 테이블'!$H$12+'국어 표준점수 테이블'!$H$14,0))</f>
        <v>134</v>
      </c>
      <c r="D20" s="156">
        <f>IF(OR($B20-D$6&gt;76, $B20-D$6=75, $B20-D$6=1, $B20-D$6&lt;0),"",ROUND(($B20-D$6)*'국어 표준점수 테이블'!$H$10+D$6*'국어 표준점수 테이블'!$H$12+'국어 표준점수 테이블'!$H$14,0))</f>
        <v>134</v>
      </c>
      <c r="E20" s="156">
        <f>IF(OR($B20-E$6&gt;76, $B20-E$6=75, $B20-E$6=1, $B20-E$6&lt;0),"",ROUND(($B20-E$6)*'국어 표준점수 테이블'!$H$10+E$6*'국어 표준점수 테이블'!$H$12+'국어 표준점수 테이블'!$H$14,0))</f>
        <v>134</v>
      </c>
      <c r="F20" s="156">
        <f>IF(OR($B20-F$6&gt;76, $B20-F$6=75, $B20-F$6=1, $B20-F$6&lt;0),"",ROUND(($B20-F$6)*'국어 표준점수 테이블'!$H$10+F$6*'국어 표준점수 테이블'!$H$12+'국어 표준점수 테이블'!$H$14,0))</f>
        <v>134</v>
      </c>
      <c r="G20" s="156">
        <f>IF(OR($B20-G$6&gt;76, $B20-G$6=75, $B20-G$6=1, $B20-G$6&lt;0),"",ROUND(($B20-G$6)*'국어 표준점수 테이블'!$H$10+G$6*'국어 표준점수 테이블'!$H$12+'국어 표준점수 테이블'!$H$14,0))</f>
        <v>135</v>
      </c>
      <c r="H20" s="156">
        <f>IF(OR($B20-H$6&gt;76, $B20-H$6=75, $B20-H$6=1, $B20-H$6&lt;0),"",ROUND(($B20-H$6)*'국어 표준점수 테이블'!$H$10+H$6*'국어 표준점수 테이블'!$H$12+'국어 표준점수 테이블'!$H$14,0))</f>
        <v>135</v>
      </c>
      <c r="I20" s="156">
        <f>IF(OR($B20-I$6&gt;76, $B20-I$6=75, $B20-I$6=1, $B20-I$6&lt;0),"",ROUND(($B20-I$6)*'국어 표준점수 테이블'!$H$10+I$6*'국어 표준점수 테이블'!$H$12+'국어 표준점수 테이블'!$H$14,0))</f>
        <v>135</v>
      </c>
      <c r="J20" s="156">
        <f>IF(OR($B20-J$6&gt;76, $B20-J$6=75, $B20-J$6=1, $B20-J$6&lt;0),"",ROUND(($B20-J$6)*'국어 표준점수 테이블'!$H$10+J$6*'국어 표준점수 테이블'!$H$12+'국어 표준점수 테이블'!$H$14,0))</f>
        <v>135</v>
      </c>
      <c r="K20" s="156">
        <f>IF(OR($B20-K$6&gt;76, $B20-K$6=75, $B20-K$6=1, $B20-K$6&lt;0),"",ROUND(($B20-K$6)*'국어 표준점수 테이블'!$H$10+K$6*'국어 표준점수 테이블'!$H$12+'국어 표준점수 테이블'!$H$14,0))</f>
        <v>136</v>
      </c>
      <c r="L20" s="156">
        <f>IF(OR($B20-L$6&gt;76, $B20-L$6=75, $B20-L$6=1, $B20-L$6&lt;0),"",ROUND(($B20-L$6)*'국어 표준점수 테이블'!$H$10+L$6*'국어 표준점수 테이블'!$H$12+'국어 표준점수 테이블'!$H$14,0))</f>
        <v>136</v>
      </c>
      <c r="M20" s="156">
        <f>IF(OR($B20-M$6&gt;76, $B20-M$6=75, $B20-M$6=1, $B20-M$6&lt;0),"",ROUND(($B20-M$6)*'국어 표준점수 테이블'!$H$10+M$6*'국어 표준점수 테이블'!$H$12+'국어 표준점수 테이블'!$H$14,0))</f>
        <v>136</v>
      </c>
      <c r="N20" s="156" t="str">
        <f>IF(OR($B20-N$6&gt;76, $B20-N$6=75, $B20-N$6=1, $B20-N$6&lt;0),"",ROUND(($B20-N$6)*'국어 표준점수 테이블'!$H$10+N$6*'국어 표준점수 테이블'!$H$12+'국어 표준점수 테이블'!$H$14,0))</f>
        <v/>
      </c>
      <c r="O20" s="156">
        <f>IF(OR($B20-O$6&gt;76, $B20-O$6=75, $B20-O$6=1, $B20-O$6&lt;0),"",ROUND(($B20-O$6)*'국어 표준점수 테이블'!$H$10+O$6*'국어 표준점수 테이블'!$H$12+'국어 표준점수 테이블'!$H$14,0))</f>
        <v>136</v>
      </c>
      <c r="P20" s="156" t="str">
        <f>IF(OR($B20-P$6&gt;76, $B20-P$6=75, $B20-P$6=1, $B20-P$6&lt;0),"",ROUND(($B20-P$6)*'국어 표준점수 테이블'!$H$10+P$6*'국어 표준점수 테이블'!$H$12+'국어 표준점수 테이블'!$H$14,0))</f>
        <v/>
      </c>
      <c r="Q20" s="156" t="str">
        <f>IF(OR($B20-Q$6&gt;76, $B20-Q$6=75, $B20-Q$6=1, $B20-Q$6&lt;0),"",ROUND(($B20-Q$6)*'국어 표준점수 테이블'!$H$10+Q$6*'국어 표준점수 테이블'!$H$12+'국어 표준점수 테이블'!$H$14,0))</f>
        <v/>
      </c>
      <c r="R20" s="156" t="str">
        <f>IF(OR($B20-R$6&gt;76, $B20-R$6=75, $B20-R$6=1, $B20-R$6&lt;0),"",ROUND(($B20-R$6)*'국어 표준점수 테이블'!$H$10+R$6*'국어 표준점수 테이블'!$H$12+'국어 표준점수 테이블'!$H$14,0))</f>
        <v/>
      </c>
      <c r="S20" s="156" t="str">
        <f>IF(OR($B20-S$6&gt;76, $B20-S$6=75, $B20-S$6=1, $B20-S$6&lt;0),"",ROUND(($B20-S$6)*'국어 표준점수 테이블'!$H$10+S$6*'국어 표준점수 테이블'!$H$12+'국어 표준점수 테이블'!$H$14,0))</f>
        <v/>
      </c>
      <c r="T20" s="156" t="str">
        <f>IF(OR($B20-T$6&gt;76, $B20-T$6=75, $B20-T$6=1, $B20-T$6&lt;0),"",ROUND(($B20-T$6)*'국어 표준점수 테이블'!$H$10+T$6*'국어 표준점수 테이블'!$H$12+'국어 표준점수 테이블'!$H$14,0))</f>
        <v/>
      </c>
      <c r="U20" s="156" t="str">
        <f>IF(OR($B20-U$6&gt;76, $B20-U$6=75, $B20-U$6=1, $B20-U$6&lt;0),"",ROUND(($B20-U$6)*'국어 표준점수 테이블'!$H$10+U$6*'국어 표준점수 테이블'!$H$12+'국어 표준점수 테이블'!$H$14,0))</f>
        <v/>
      </c>
      <c r="V20" s="156" t="str">
        <f>IF(OR($B20-V$6&gt;76, $B20-V$6=75, $B20-V$6=1, $B20-V$6&lt;0),"",ROUND(($B20-V$6)*'국어 표준점수 테이블'!$H$10+V$6*'국어 표준점수 테이블'!$H$12+'국어 표준점수 테이블'!$H$14,0))</f>
        <v/>
      </c>
      <c r="W20" s="156" t="str">
        <f>IF(OR($B20-W$6&gt;76, $B20-W$6=75, $B20-W$6=1, $B20-W$6&lt;0),"",ROUND(($B20-W$6)*'국어 표준점수 테이블'!$H$10+W$6*'국어 표준점수 테이블'!$H$12+'국어 표준점수 테이블'!$H$14,0))</f>
        <v/>
      </c>
      <c r="X20" s="156" t="str">
        <f>IF(OR($B20-X$6&gt;76, $B20-X$6=75, $B20-X$6=1, $B20-X$6&lt;0),"",ROUND(($B20-X$6)*'국어 표준점수 테이블'!$H$10+X$6*'국어 표준점수 테이블'!$H$12+'국어 표준점수 테이블'!$H$14,0))</f>
        <v/>
      </c>
      <c r="Y20" s="75" t="str">
        <f>IF(OR($B20-Y$6&gt;76, $B20-Y$6=75, $B20-Y$6=1, $B20-Y$6&lt;0),"",ROUND(($B20-Y$6)*'국어 표준점수 테이블'!$H$10+Y$6*'국어 표준점수 테이블'!$H$12+'국어 표준점수 테이블'!$H$14,0))</f>
        <v/>
      </c>
      <c r="Z20" s="16"/>
      <c r="AA20" s="16"/>
    </row>
    <row r="21" spans="1:27">
      <c r="A21" s="16"/>
      <c r="B21" s="313">
        <v>86</v>
      </c>
      <c r="C21" s="156">
        <f>IF(OR($B21-C$6&gt;76, $B21-C$6=75, $B21-C$6=1, $B21-C$6&lt;0),"",ROUND(($B21-C$6)*'국어 표준점수 테이블'!$H$10+C$6*'국어 표준점수 테이블'!$H$12+'국어 표준점수 테이블'!$H$14,0))</f>
        <v>132</v>
      </c>
      <c r="D21" s="156">
        <f>IF(OR($B21-D$6&gt;76, $B21-D$6=75, $B21-D$6=1, $B21-D$6&lt;0),"",ROUND(($B21-D$6)*'국어 표준점수 테이블'!$H$10+D$6*'국어 표준점수 테이블'!$H$12+'국어 표준점수 테이블'!$H$14,0))</f>
        <v>133</v>
      </c>
      <c r="E21" s="156">
        <f>IF(OR($B21-E$6&gt;76, $B21-E$6=75, $B21-E$6=1, $B21-E$6&lt;0),"",ROUND(($B21-E$6)*'국어 표준점수 테이블'!$H$10+E$6*'국어 표준점수 테이블'!$H$12+'국어 표준점수 테이블'!$H$14,0))</f>
        <v>133</v>
      </c>
      <c r="F21" s="156">
        <f>IF(OR($B21-F$6&gt;76, $B21-F$6=75, $B21-F$6=1, $B21-F$6&lt;0),"",ROUND(($B21-F$6)*'국어 표준점수 테이블'!$H$10+F$6*'국어 표준점수 테이블'!$H$12+'국어 표준점수 테이블'!$H$14,0))</f>
        <v>133</v>
      </c>
      <c r="G21" s="156">
        <f>IF(OR($B21-G$6&gt;76, $B21-G$6=75, $B21-G$6=1, $B21-G$6&lt;0),"",ROUND(($B21-G$6)*'국어 표준점수 테이블'!$H$10+G$6*'국어 표준점수 테이블'!$H$12+'국어 표준점수 테이블'!$H$14,0))</f>
        <v>134</v>
      </c>
      <c r="H21" s="156">
        <f>IF(OR($B21-H$6&gt;76, $B21-H$6=75, $B21-H$6=1, $B21-H$6&lt;0),"",ROUND(($B21-H$6)*'국어 표준점수 테이블'!$H$10+H$6*'국어 표준점수 테이블'!$H$12+'국어 표준점수 테이블'!$H$14,0))</f>
        <v>134</v>
      </c>
      <c r="I21" s="156">
        <f>IF(OR($B21-I$6&gt;76, $B21-I$6=75, $B21-I$6=1, $B21-I$6&lt;0),"",ROUND(($B21-I$6)*'국어 표준점수 테이블'!$H$10+I$6*'국어 표준점수 테이블'!$H$12+'국어 표준점수 테이블'!$H$14,0))</f>
        <v>134</v>
      </c>
      <c r="J21" s="156">
        <f>IF(OR($B21-J$6&gt;76, $B21-J$6=75, $B21-J$6=1, $B21-J$6&lt;0),"",ROUND(($B21-J$6)*'국어 표준점수 테이블'!$H$10+J$6*'국어 표준점수 테이블'!$H$12+'국어 표준점수 테이블'!$H$14,0))</f>
        <v>134</v>
      </c>
      <c r="K21" s="156">
        <f>IF(OR($B21-K$6&gt;76, $B21-K$6=75, $B21-K$6=1, $B21-K$6&lt;0),"",ROUND(($B21-K$6)*'국어 표준점수 테이블'!$H$10+K$6*'국어 표준점수 테이블'!$H$12+'국어 표준점수 테이블'!$H$14,0))</f>
        <v>134</v>
      </c>
      <c r="L21" s="156">
        <f>IF(OR($B21-L$6&gt;76, $B21-L$6=75, $B21-L$6=1, $B21-L$6&lt;0),"",ROUND(($B21-L$6)*'국어 표준점수 테이블'!$H$10+L$6*'국어 표준점수 테이블'!$H$12+'국어 표준점수 테이블'!$H$14,0))</f>
        <v>135</v>
      </c>
      <c r="M21" s="156">
        <f>IF(OR($B21-M$6&gt;76, $B21-M$6=75, $B21-M$6=1, $B21-M$6&lt;0),"",ROUND(($B21-M$6)*'국어 표준점수 테이블'!$H$10+M$6*'국어 표준점수 테이블'!$H$12+'국어 표준점수 테이블'!$H$14,0))</f>
        <v>135</v>
      </c>
      <c r="N21" s="156">
        <f>IF(OR($B21-N$6&gt;76, $B21-N$6=75, $B21-N$6=1, $B21-N$6&lt;0),"",ROUND(($B21-N$6)*'국어 표준점수 테이블'!$H$10+N$6*'국어 표준점수 테이블'!$H$12+'국어 표준점수 테이블'!$H$14,0))</f>
        <v>135</v>
      </c>
      <c r="O21" s="156" t="str">
        <f>IF(OR($B21-O$6&gt;76, $B21-O$6=75, $B21-O$6=1, $B21-O$6&lt;0),"",ROUND(($B21-O$6)*'국어 표준점수 테이블'!$H$10+O$6*'국어 표준점수 테이블'!$H$12+'국어 표준점수 테이블'!$H$14,0))</f>
        <v/>
      </c>
      <c r="P21" s="156">
        <f>IF(OR($B21-P$6&gt;76, $B21-P$6=75, $B21-P$6=1, $B21-P$6&lt;0),"",ROUND(($B21-P$6)*'국어 표준점수 테이블'!$H$10+P$6*'국어 표준점수 테이블'!$H$12+'국어 표준점수 테이블'!$H$14,0))</f>
        <v>135</v>
      </c>
      <c r="Q21" s="156" t="str">
        <f>IF(OR($B21-Q$6&gt;76, $B21-Q$6=75, $B21-Q$6=1, $B21-Q$6&lt;0),"",ROUND(($B21-Q$6)*'국어 표준점수 테이블'!$H$10+Q$6*'국어 표준점수 테이블'!$H$12+'국어 표준점수 테이블'!$H$14,0))</f>
        <v/>
      </c>
      <c r="R21" s="156" t="str">
        <f>IF(OR($B21-R$6&gt;76, $B21-R$6=75, $B21-R$6=1, $B21-R$6&lt;0),"",ROUND(($B21-R$6)*'국어 표준점수 테이블'!$H$10+R$6*'국어 표준점수 테이블'!$H$12+'국어 표준점수 테이블'!$H$14,0))</f>
        <v/>
      </c>
      <c r="S21" s="156" t="str">
        <f>IF(OR($B21-S$6&gt;76, $B21-S$6=75, $B21-S$6=1, $B21-S$6&lt;0),"",ROUND(($B21-S$6)*'국어 표준점수 테이블'!$H$10+S$6*'국어 표준점수 테이블'!$H$12+'국어 표준점수 테이블'!$H$14,0))</f>
        <v/>
      </c>
      <c r="T21" s="156" t="str">
        <f>IF(OR($B21-T$6&gt;76, $B21-T$6=75, $B21-T$6=1, $B21-T$6&lt;0),"",ROUND(($B21-T$6)*'국어 표준점수 테이블'!$H$10+T$6*'국어 표준점수 테이블'!$H$12+'국어 표준점수 테이블'!$H$14,0))</f>
        <v/>
      </c>
      <c r="U21" s="156" t="str">
        <f>IF(OR($B21-U$6&gt;76, $B21-U$6=75, $B21-U$6=1, $B21-U$6&lt;0),"",ROUND(($B21-U$6)*'국어 표준점수 테이블'!$H$10+U$6*'국어 표준점수 테이블'!$H$12+'국어 표준점수 테이블'!$H$14,0))</f>
        <v/>
      </c>
      <c r="V21" s="156" t="str">
        <f>IF(OR($B21-V$6&gt;76, $B21-V$6=75, $B21-V$6=1, $B21-V$6&lt;0),"",ROUND(($B21-V$6)*'국어 표준점수 테이블'!$H$10+V$6*'국어 표준점수 테이블'!$H$12+'국어 표준점수 테이블'!$H$14,0))</f>
        <v/>
      </c>
      <c r="W21" s="156" t="str">
        <f>IF(OR($B21-W$6&gt;76, $B21-W$6=75, $B21-W$6=1, $B21-W$6&lt;0),"",ROUND(($B21-W$6)*'국어 표준점수 테이블'!$H$10+W$6*'국어 표준점수 테이블'!$H$12+'국어 표준점수 테이블'!$H$14,0))</f>
        <v/>
      </c>
      <c r="X21" s="156" t="str">
        <f>IF(OR($B21-X$6&gt;76, $B21-X$6=75, $B21-X$6=1, $B21-X$6&lt;0),"",ROUND(($B21-X$6)*'국어 표준점수 테이블'!$H$10+X$6*'국어 표준점수 테이블'!$H$12+'국어 표준점수 테이블'!$H$14,0))</f>
        <v/>
      </c>
      <c r="Y21" s="75" t="str">
        <f>IF(OR($B21-Y$6&gt;76, $B21-Y$6=75, $B21-Y$6=1, $B21-Y$6&lt;0),"",ROUND(($B21-Y$6)*'국어 표준점수 테이블'!$H$10+Y$6*'국어 표준점수 테이블'!$H$12+'국어 표준점수 테이블'!$H$14,0))</f>
        <v/>
      </c>
      <c r="Z21" s="16"/>
      <c r="AA21" s="16"/>
    </row>
    <row r="22" spans="1:27">
      <c r="A22" s="16"/>
      <c r="B22" s="313">
        <v>85</v>
      </c>
      <c r="C22" s="156">
        <f>IF(OR($B22-C$6&gt;76, $B22-C$6=75, $B22-C$6=1, $B22-C$6&lt;0),"",ROUND(($B22-C$6)*'국어 표준점수 테이블'!$H$10+C$6*'국어 표준점수 테이블'!$H$12+'국어 표준점수 테이블'!$H$14,0))</f>
        <v>131</v>
      </c>
      <c r="D22" s="156">
        <f>IF(OR($B22-D$6&gt;76, $B22-D$6=75, $B22-D$6=1, $B22-D$6&lt;0),"",ROUND(($B22-D$6)*'국어 표준점수 테이블'!$H$10+D$6*'국어 표준점수 테이블'!$H$12+'국어 표준점수 테이블'!$H$14,0))</f>
        <v>132</v>
      </c>
      <c r="E22" s="156">
        <f>IF(OR($B22-E$6&gt;76, $B22-E$6=75, $B22-E$6=1, $B22-E$6&lt;0),"",ROUND(($B22-E$6)*'국어 표준점수 테이블'!$H$10+E$6*'국어 표준점수 테이블'!$H$12+'국어 표준점수 테이블'!$H$14,0))</f>
        <v>132</v>
      </c>
      <c r="F22" s="156">
        <f>IF(OR($B22-F$6&gt;76, $B22-F$6=75, $B22-F$6=1, $B22-F$6&lt;0),"",ROUND(($B22-F$6)*'국어 표준점수 테이블'!$H$10+F$6*'국어 표준점수 테이블'!$H$12+'국어 표준점수 테이블'!$H$14,0))</f>
        <v>132</v>
      </c>
      <c r="G22" s="156">
        <f>IF(OR($B22-G$6&gt;76, $B22-G$6=75, $B22-G$6=1, $B22-G$6&lt;0),"",ROUND(($B22-G$6)*'국어 표준점수 테이블'!$H$10+G$6*'국어 표준점수 테이블'!$H$12+'국어 표준점수 테이블'!$H$14,0))</f>
        <v>132</v>
      </c>
      <c r="H22" s="156">
        <f>IF(OR($B22-H$6&gt;76, $B22-H$6=75, $B22-H$6=1, $B22-H$6&lt;0),"",ROUND(($B22-H$6)*'국어 표준점수 테이블'!$H$10+H$6*'국어 표준점수 테이블'!$H$12+'국어 표준점수 테이블'!$H$14,0))</f>
        <v>133</v>
      </c>
      <c r="I22" s="156">
        <f>IF(OR($B22-I$6&gt;76, $B22-I$6=75, $B22-I$6=1, $B22-I$6&lt;0),"",ROUND(($B22-I$6)*'국어 표준점수 테이블'!$H$10+I$6*'국어 표준점수 테이블'!$H$12+'국어 표준점수 테이블'!$H$14,0))</f>
        <v>133</v>
      </c>
      <c r="J22" s="156">
        <f>IF(OR($B22-J$6&gt;76, $B22-J$6=75, $B22-J$6=1, $B22-J$6&lt;0),"",ROUND(($B22-J$6)*'국어 표준점수 테이블'!$H$10+J$6*'국어 표준점수 테이블'!$H$12+'국어 표준점수 테이블'!$H$14,0))</f>
        <v>133</v>
      </c>
      <c r="K22" s="156">
        <f>IF(OR($B22-K$6&gt;76, $B22-K$6=75, $B22-K$6=1, $B22-K$6&lt;0),"",ROUND(($B22-K$6)*'국어 표준점수 테이블'!$H$10+K$6*'국어 표준점수 테이블'!$H$12+'국어 표준점수 테이블'!$H$14,0))</f>
        <v>133</v>
      </c>
      <c r="L22" s="156">
        <f>IF(OR($B22-L$6&gt;76, $B22-L$6=75, $B22-L$6=1, $B22-L$6&lt;0),"",ROUND(($B22-L$6)*'국어 표준점수 테이블'!$H$10+L$6*'국어 표준점수 테이블'!$H$12+'국어 표준점수 테이블'!$H$14,0))</f>
        <v>133</v>
      </c>
      <c r="M22" s="156">
        <f>IF(OR($B22-M$6&gt;76, $B22-M$6=75, $B22-M$6=1, $B22-M$6&lt;0),"",ROUND(($B22-M$6)*'국어 표준점수 테이블'!$H$10+M$6*'국어 표준점수 테이블'!$H$12+'국어 표준점수 테이블'!$H$14,0))</f>
        <v>134</v>
      </c>
      <c r="N22" s="156">
        <f>IF(OR($B22-N$6&gt;76, $B22-N$6=75, $B22-N$6=1, $B22-N$6&lt;0),"",ROUND(($B22-N$6)*'국어 표준점수 테이블'!$H$10+N$6*'국어 표준점수 테이블'!$H$12+'국어 표준점수 테이블'!$H$14,0))</f>
        <v>134</v>
      </c>
      <c r="O22" s="156">
        <f>IF(OR($B22-O$6&gt;76, $B22-O$6=75, $B22-O$6=1, $B22-O$6&lt;0),"",ROUND(($B22-O$6)*'국어 표준점수 테이블'!$H$10+O$6*'국어 표준점수 테이블'!$H$12+'국어 표준점수 테이블'!$H$14,0))</f>
        <v>134</v>
      </c>
      <c r="P22" s="156" t="str">
        <f>IF(OR($B22-P$6&gt;76, $B22-P$6=75, $B22-P$6=1, $B22-P$6&lt;0),"",ROUND(($B22-P$6)*'국어 표준점수 테이블'!$H$10+P$6*'국어 표준점수 테이블'!$H$12+'국어 표준점수 테이블'!$H$14,0))</f>
        <v/>
      </c>
      <c r="Q22" s="156">
        <f>IF(OR($B22-Q$6&gt;76, $B22-Q$6=75, $B22-Q$6=1, $B22-Q$6&lt;0),"",ROUND(($B22-Q$6)*'국어 표준점수 테이블'!$H$10+Q$6*'국어 표준점수 테이블'!$H$12+'국어 표준점수 테이블'!$H$14,0))</f>
        <v>135</v>
      </c>
      <c r="R22" s="156" t="str">
        <f>IF(OR($B22-R$6&gt;76, $B22-R$6=75, $B22-R$6=1, $B22-R$6&lt;0),"",ROUND(($B22-R$6)*'국어 표준점수 테이블'!$H$10+R$6*'국어 표준점수 테이블'!$H$12+'국어 표준점수 테이블'!$H$14,0))</f>
        <v/>
      </c>
      <c r="S22" s="156" t="str">
        <f>IF(OR($B22-S$6&gt;76, $B22-S$6=75, $B22-S$6=1, $B22-S$6&lt;0),"",ROUND(($B22-S$6)*'국어 표준점수 테이블'!$H$10+S$6*'국어 표준점수 테이블'!$H$12+'국어 표준점수 테이블'!$H$14,0))</f>
        <v/>
      </c>
      <c r="T22" s="156" t="str">
        <f>IF(OR($B22-T$6&gt;76, $B22-T$6=75, $B22-T$6=1, $B22-T$6&lt;0),"",ROUND(($B22-T$6)*'국어 표준점수 테이블'!$H$10+T$6*'국어 표준점수 테이블'!$H$12+'국어 표준점수 테이블'!$H$14,0))</f>
        <v/>
      </c>
      <c r="U22" s="156" t="str">
        <f>IF(OR($B22-U$6&gt;76, $B22-U$6=75, $B22-U$6=1, $B22-U$6&lt;0),"",ROUND(($B22-U$6)*'국어 표준점수 테이블'!$H$10+U$6*'국어 표준점수 테이블'!$H$12+'국어 표준점수 테이블'!$H$14,0))</f>
        <v/>
      </c>
      <c r="V22" s="156" t="str">
        <f>IF(OR($B22-V$6&gt;76, $B22-V$6=75, $B22-V$6=1, $B22-V$6&lt;0),"",ROUND(($B22-V$6)*'국어 표준점수 테이블'!$H$10+V$6*'국어 표준점수 테이블'!$H$12+'국어 표준점수 테이블'!$H$14,0))</f>
        <v/>
      </c>
      <c r="W22" s="156" t="str">
        <f>IF(OR($B22-W$6&gt;76, $B22-W$6=75, $B22-W$6=1, $B22-W$6&lt;0),"",ROUND(($B22-W$6)*'국어 표준점수 테이블'!$H$10+W$6*'국어 표준점수 테이블'!$H$12+'국어 표준점수 테이블'!$H$14,0))</f>
        <v/>
      </c>
      <c r="X22" s="156" t="str">
        <f>IF(OR($B22-X$6&gt;76, $B22-X$6=75, $B22-X$6=1, $B22-X$6&lt;0),"",ROUND(($B22-X$6)*'국어 표준점수 테이블'!$H$10+X$6*'국어 표준점수 테이블'!$H$12+'국어 표준점수 테이블'!$H$14,0))</f>
        <v/>
      </c>
      <c r="Y22" s="75" t="str">
        <f>IF(OR($B22-Y$6&gt;76, $B22-Y$6=75, $B22-Y$6=1, $B22-Y$6&lt;0),"",ROUND(($B22-Y$6)*'국어 표준점수 테이블'!$H$10+Y$6*'국어 표준점수 테이블'!$H$12+'국어 표준점수 테이블'!$H$14,0))</f>
        <v/>
      </c>
      <c r="Z22" s="16"/>
      <c r="AA22" s="16"/>
    </row>
    <row r="23" spans="1:27">
      <c r="A23" s="16"/>
      <c r="B23" s="314">
        <v>84</v>
      </c>
      <c r="C23" s="158">
        <f>IF(OR($B23-C$6&gt;76, $B23-C$6=75, $B23-C$6=1, $B23-C$6&lt;0),"",ROUND(($B23-C$6)*'국어 표준점수 테이블'!$H$10+C$6*'국어 표준점수 테이블'!$H$12+'국어 표준점수 테이블'!$H$14,0))</f>
        <v>130</v>
      </c>
      <c r="D23" s="158">
        <f>IF(OR($B23-D$6&gt;76, $B23-D$6=75, $B23-D$6=1, $B23-D$6&lt;0),"",ROUND(($B23-D$6)*'국어 표준점수 테이블'!$H$10+D$6*'국어 표준점수 테이블'!$H$12+'국어 표준점수 테이블'!$H$14,0))</f>
        <v>131</v>
      </c>
      <c r="E23" s="158">
        <f>IF(OR($B23-E$6&gt;76, $B23-E$6=75, $B23-E$6=1, $B23-E$6&lt;0),"",ROUND(($B23-E$6)*'국어 표준점수 테이블'!$H$10+E$6*'국어 표준점수 테이블'!$H$12+'국어 표준점수 테이블'!$H$14,0))</f>
        <v>131</v>
      </c>
      <c r="F23" s="158">
        <f>IF(OR($B23-F$6&gt;76, $B23-F$6=75, $B23-F$6=1, $B23-F$6&lt;0),"",ROUND(($B23-F$6)*'국어 표준점수 테이블'!$H$10+F$6*'국어 표준점수 테이블'!$H$12+'국어 표준점수 테이블'!$H$14,0))</f>
        <v>131</v>
      </c>
      <c r="G23" s="158">
        <f>IF(OR($B23-G$6&gt;76, $B23-G$6=75, $B23-G$6=1, $B23-G$6&lt;0),"",ROUND(($B23-G$6)*'국어 표준점수 테이블'!$H$10+G$6*'국어 표준점수 테이블'!$H$12+'국어 표준점수 테이블'!$H$14,0))</f>
        <v>131</v>
      </c>
      <c r="H23" s="158">
        <f>IF(OR($B23-H$6&gt;76, $B23-H$6=75, $B23-H$6=1, $B23-H$6&lt;0),"",ROUND(($B23-H$6)*'국어 표준점수 테이블'!$H$10+H$6*'국어 표준점수 테이블'!$H$12+'국어 표준점수 테이블'!$H$14,0))</f>
        <v>131</v>
      </c>
      <c r="I23" s="158">
        <f>IF(OR($B23-I$6&gt;76, $B23-I$6=75, $B23-I$6=1, $B23-I$6&lt;0),"",ROUND(($B23-I$6)*'국어 표준점수 테이블'!$H$10+I$6*'국어 표준점수 테이블'!$H$12+'국어 표준점수 테이블'!$H$14,0))</f>
        <v>132</v>
      </c>
      <c r="J23" s="158">
        <f>IF(OR($B23-J$6&gt;76, $B23-J$6=75, $B23-J$6=1, $B23-J$6&lt;0),"",ROUND(($B23-J$6)*'국어 표준점수 테이블'!$H$10+J$6*'국어 표준점수 테이블'!$H$12+'국어 표준점수 테이블'!$H$14,0))</f>
        <v>132</v>
      </c>
      <c r="K23" s="158">
        <f>IF(OR($B23-K$6&gt;76, $B23-K$6=75, $B23-K$6=1, $B23-K$6&lt;0),"",ROUND(($B23-K$6)*'국어 표준점수 테이블'!$H$10+K$6*'국어 표준점수 테이블'!$H$12+'국어 표준점수 테이블'!$H$14,0))</f>
        <v>132</v>
      </c>
      <c r="L23" s="158">
        <f>IF(OR($B23-L$6&gt;76, $B23-L$6=75, $B23-L$6=1, $B23-L$6&lt;0),"",ROUND(($B23-L$6)*'국어 표준점수 테이블'!$H$10+L$6*'국어 표준점수 테이블'!$H$12+'국어 표준점수 테이블'!$H$14,0))</f>
        <v>132</v>
      </c>
      <c r="M23" s="158">
        <f>IF(OR($B23-M$6&gt;76, $B23-M$6=75, $B23-M$6=1, $B23-M$6&lt;0),"",ROUND(($B23-M$6)*'국어 표준점수 테이블'!$H$10+M$6*'국어 표준점수 테이블'!$H$12+'국어 표준점수 테이블'!$H$14,0))</f>
        <v>133</v>
      </c>
      <c r="N23" s="158">
        <f>IF(OR($B23-N$6&gt;76, $B23-N$6=75, $B23-N$6=1, $B23-N$6&lt;0),"",ROUND(($B23-N$6)*'국어 표준점수 테이블'!$H$10+N$6*'국어 표준점수 테이블'!$H$12+'국어 표준점수 테이블'!$H$14,0))</f>
        <v>133</v>
      </c>
      <c r="O23" s="158">
        <f>IF(OR($B23-O$6&gt;76, $B23-O$6=75, $B23-O$6=1, $B23-O$6&lt;0),"",ROUND(($B23-O$6)*'국어 표준점수 테이블'!$H$10+O$6*'국어 표준점수 테이블'!$H$12+'국어 표준점수 테이블'!$H$14,0))</f>
        <v>133</v>
      </c>
      <c r="P23" s="158">
        <f>IF(OR($B23-P$6&gt;76, $B23-P$6=75, $B23-P$6=1, $B23-P$6&lt;0),"",ROUND(($B23-P$6)*'국어 표준점수 테이블'!$H$10+P$6*'국어 표준점수 테이블'!$H$12+'국어 표준점수 테이블'!$H$14,0))</f>
        <v>133</v>
      </c>
      <c r="Q23" s="158" t="str">
        <f>IF(OR($B23-Q$6&gt;76, $B23-Q$6=75, $B23-Q$6=1, $B23-Q$6&lt;0),"",ROUND(($B23-Q$6)*'국어 표준점수 테이블'!$H$10+Q$6*'국어 표준점수 테이블'!$H$12+'국어 표준점수 테이블'!$H$14,0))</f>
        <v/>
      </c>
      <c r="R23" s="158">
        <f>IF(OR($B23-R$6&gt;76, $B23-R$6=75, $B23-R$6=1, $B23-R$6&lt;0),"",ROUND(($B23-R$6)*'국어 표준점수 테이블'!$H$10+R$6*'국어 표준점수 테이블'!$H$12+'국어 표준점수 테이블'!$H$14,0))</f>
        <v>134</v>
      </c>
      <c r="S23" s="158" t="str">
        <f>IF(OR($B23-S$6&gt;76, $B23-S$6=75, $B23-S$6=1, $B23-S$6&lt;0),"",ROUND(($B23-S$6)*'국어 표준점수 테이블'!$H$10+S$6*'국어 표준점수 테이블'!$H$12+'국어 표준점수 테이블'!$H$14,0))</f>
        <v/>
      </c>
      <c r="T23" s="158" t="str">
        <f>IF(OR($B23-T$6&gt;76, $B23-T$6=75, $B23-T$6=1, $B23-T$6&lt;0),"",ROUND(($B23-T$6)*'국어 표준점수 테이블'!$H$10+T$6*'국어 표준점수 테이블'!$H$12+'국어 표준점수 테이블'!$H$14,0))</f>
        <v/>
      </c>
      <c r="U23" s="158" t="str">
        <f>IF(OR($B23-U$6&gt;76, $B23-U$6=75, $B23-U$6=1, $B23-U$6&lt;0),"",ROUND(($B23-U$6)*'국어 표준점수 테이블'!$H$10+U$6*'국어 표준점수 테이블'!$H$12+'국어 표준점수 테이블'!$H$14,0))</f>
        <v/>
      </c>
      <c r="V23" s="158" t="str">
        <f>IF(OR($B23-V$6&gt;76, $B23-V$6=75, $B23-V$6=1, $B23-V$6&lt;0),"",ROUND(($B23-V$6)*'국어 표준점수 테이블'!$H$10+V$6*'국어 표준점수 테이블'!$H$12+'국어 표준점수 테이블'!$H$14,0))</f>
        <v/>
      </c>
      <c r="W23" s="158" t="str">
        <f>IF(OR($B23-W$6&gt;76, $B23-W$6=75, $B23-W$6=1, $B23-W$6&lt;0),"",ROUND(($B23-W$6)*'국어 표준점수 테이블'!$H$10+W$6*'국어 표준점수 테이블'!$H$12+'국어 표준점수 테이블'!$H$14,0))</f>
        <v/>
      </c>
      <c r="X23" s="158" t="str">
        <f>IF(OR($B23-X$6&gt;76, $B23-X$6=75, $B23-X$6=1, $B23-X$6&lt;0),"",ROUND(($B23-X$6)*'국어 표준점수 테이블'!$H$10+X$6*'국어 표준점수 테이블'!$H$12+'국어 표준점수 테이블'!$H$14,0))</f>
        <v/>
      </c>
      <c r="Y23" s="77" t="str">
        <f>IF(OR($B23-Y$6&gt;76, $B23-Y$6=75, $B23-Y$6=1, $B23-Y$6&lt;0),"",ROUND(($B23-Y$6)*'국어 표준점수 테이블'!$H$10+Y$6*'국어 표준점수 테이블'!$H$12+'국어 표준점수 테이블'!$H$14,0))</f>
        <v/>
      </c>
      <c r="Z23" s="16"/>
      <c r="AA23" s="16"/>
    </row>
    <row r="24" spans="1:27">
      <c r="A24" s="16"/>
      <c r="B24" s="314">
        <v>83</v>
      </c>
      <c r="C24" s="158">
        <f>IF(OR($B24-C$6&gt;76, $B24-C$6=75, $B24-C$6=1, $B24-C$6&lt;0),"",ROUND(($B24-C$6)*'국어 표준점수 테이블'!$H$10+C$6*'국어 표준점수 테이블'!$H$12+'국어 표준점수 테이블'!$H$14,0))</f>
        <v>129</v>
      </c>
      <c r="D24" s="158">
        <f>IF(OR($B24-D$6&gt;76, $B24-D$6=75, $B24-D$6=1, $B24-D$6&lt;0),"",ROUND(($B24-D$6)*'국어 표준점수 테이블'!$H$10+D$6*'국어 표준점수 테이블'!$H$12+'국어 표준점수 테이블'!$H$14,0))</f>
        <v>129</v>
      </c>
      <c r="E24" s="158">
        <f>IF(OR($B24-E$6&gt;76, $B24-E$6=75, $B24-E$6=1, $B24-E$6&lt;0),"",ROUND(($B24-E$6)*'국어 표준점수 테이블'!$H$10+E$6*'국어 표준점수 테이블'!$H$12+'국어 표준점수 테이블'!$H$14,0))</f>
        <v>130</v>
      </c>
      <c r="F24" s="158">
        <f>IF(OR($B24-F$6&gt;76, $B24-F$6=75, $B24-F$6=1, $B24-F$6&lt;0),"",ROUND(($B24-F$6)*'국어 표준점수 테이블'!$H$10+F$6*'국어 표준점수 테이블'!$H$12+'국어 표준점수 테이블'!$H$14,0))</f>
        <v>130</v>
      </c>
      <c r="G24" s="158">
        <f>IF(OR($B24-G$6&gt;76, $B24-G$6=75, $B24-G$6=1, $B24-G$6&lt;0),"",ROUND(($B24-G$6)*'국어 표준점수 테이블'!$H$10+G$6*'국어 표준점수 테이블'!$H$12+'국어 표준점수 테이블'!$H$14,0))</f>
        <v>130</v>
      </c>
      <c r="H24" s="158">
        <f>IF(OR($B24-H$6&gt;76, $B24-H$6=75, $B24-H$6=1, $B24-H$6&lt;0),"",ROUND(($B24-H$6)*'국어 표준점수 테이블'!$H$10+H$6*'국어 표준점수 테이블'!$H$12+'국어 표준점수 테이블'!$H$14,0))</f>
        <v>130</v>
      </c>
      <c r="I24" s="158">
        <f>IF(OR($B24-I$6&gt;76, $B24-I$6=75, $B24-I$6=1, $B24-I$6&lt;0),"",ROUND(($B24-I$6)*'국어 표준점수 테이블'!$H$10+I$6*'국어 표준점수 테이블'!$H$12+'국어 표준점수 테이블'!$H$14,0))</f>
        <v>130</v>
      </c>
      <c r="J24" s="158">
        <f>IF(OR($B24-J$6&gt;76, $B24-J$6=75, $B24-J$6=1, $B24-J$6&lt;0),"",ROUND(($B24-J$6)*'국어 표준점수 테이블'!$H$10+J$6*'국어 표준점수 테이블'!$H$12+'국어 표준점수 테이블'!$H$14,0))</f>
        <v>131</v>
      </c>
      <c r="K24" s="158">
        <f>IF(OR($B24-K$6&gt;76, $B24-K$6=75, $B24-K$6=1, $B24-K$6&lt;0),"",ROUND(($B24-K$6)*'국어 표준점수 테이블'!$H$10+K$6*'국어 표준점수 테이블'!$H$12+'국어 표준점수 테이블'!$H$14,0))</f>
        <v>131</v>
      </c>
      <c r="L24" s="158">
        <f>IF(OR($B24-L$6&gt;76, $B24-L$6=75, $B24-L$6=1, $B24-L$6&lt;0),"",ROUND(($B24-L$6)*'국어 표준점수 테이블'!$H$10+L$6*'국어 표준점수 테이블'!$H$12+'국어 표준점수 테이블'!$H$14,0))</f>
        <v>131</v>
      </c>
      <c r="M24" s="158">
        <f>IF(OR($B24-M$6&gt;76, $B24-M$6=75, $B24-M$6=1, $B24-M$6&lt;0),"",ROUND(($B24-M$6)*'국어 표준점수 테이블'!$H$10+M$6*'국어 표준점수 테이블'!$H$12+'국어 표준점수 테이블'!$H$14,0))</f>
        <v>131</v>
      </c>
      <c r="N24" s="158">
        <f>IF(OR($B24-N$6&gt;76, $B24-N$6=75, $B24-N$6=1, $B24-N$6&lt;0),"",ROUND(($B24-N$6)*'국어 표준점수 테이블'!$H$10+N$6*'국어 표준점수 테이블'!$H$12+'국어 표준점수 테이블'!$H$14,0))</f>
        <v>132</v>
      </c>
      <c r="O24" s="158">
        <f>IF(OR($B24-O$6&gt;76, $B24-O$6=75, $B24-O$6=1, $B24-O$6&lt;0),"",ROUND(($B24-O$6)*'국어 표준점수 테이블'!$H$10+O$6*'국어 표준점수 테이블'!$H$12+'국어 표준점수 테이블'!$H$14,0))</f>
        <v>132</v>
      </c>
      <c r="P24" s="158">
        <f>IF(OR($B24-P$6&gt;76, $B24-P$6=75, $B24-P$6=1, $B24-P$6&lt;0),"",ROUND(($B24-P$6)*'국어 표준점수 테이블'!$H$10+P$6*'국어 표준점수 테이블'!$H$12+'국어 표준점수 테이블'!$H$14,0))</f>
        <v>132</v>
      </c>
      <c r="Q24" s="158">
        <f>IF(OR($B24-Q$6&gt;76, $B24-Q$6=75, $B24-Q$6=1, $B24-Q$6&lt;0),"",ROUND(($B24-Q$6)*'국어 표준점수 테이블'!$H$10+Q$6*'국어 표준점수 테이블'!$H$12+'국어 표준점수 테이블'!$H$14,0))</f>
        <v>132</v>
      </c>
      <c r="R24" s="158" t="str">
        <f>IF(OR($B24-R$6&gt;76, $B24-R$6=75, $B24-R$6=1, $B24-R$6&lt;0),"",ROUND(($B24-R$6)*'국어 표준점수 테이블'!$H$10+R$6*'국어 표준점수 테이블'!$H$12+'국어 표준점수 테이블'!$H$14,0))</f>
        <v/>
      </c>
      <c r="S24" s="158">
        <f>IF(OR($B24-S$6&gt;76, $B24-S$6=75, $B24-S$6=1, $B24-S$6&lt;0),"",ROUND(($B24-S$6)*'국어 표준점수 테이블'!$H$10+S$6*'국어 표준점수 테이블'!$H$12+'국어 표준점수 테이블'!$H$14,0))</f>
        <v>133</v>
      </c>
      <c r="T24" s="158" t="str">
        <f>IF(OR($B24-T$6&gt;76, $B24-T$6=75, $B24-T$6=1, $B24-T$6&lt;0),"",ROUND(($B24-T$6)*'국어 표준점수 테이블'!$H$10+T$6*'국어 표준점수 테이블'!$H$12+'국어 표준점수 테이블'!$H$14,0))</f>
        <v/>
      </c>
      <c r="U24" s="158" t="str">
        <f>IF(OR($B24-U$6&gt;76, $B24-U$6=75, $B24-U$6=1, $B24-U$6&lt;0),"",ROUND(($B24-U$6)*'국어 표준점수 테이블'!$H$10+U$6*'국어 표준점수 테이블'!$H$12+'국어 표준점수 테이블'!$H$14,0))</f>
        <v/>
      </c>
      <c r="V24" s="158" t="str">
        <f>IF(OR($B24-V$6&gt;76, $B24-V$6=75, $B24-V$6=1, $B24-V$6&lt;0),"",ROUND(($B24-V$6)*'국어 표준점수 테이블'!$H$10+V$6*'국어 표준점수 테이블'!$H$12+'국어 표준점수 테이블'!$H$14,0))</f>
        <v/>
      </c>
      <c r="W24" s="158" t="str">
        <f>IF(OR($B24-W$6&gt;76, $B24-W$6=75, $B24-W$6=1, $B24-W$6&lt;0),"",ROUND(($B24-W$6)*'국어 표준점수 테이블'!$H$10+W$6*'국어 표준점수 테이블'!$H$12+'국어 표준점수 테이블'!$H$14,0))</f>
        <v/>
      </c>
      <c r="X24" s="158" t="str">
        <f>IF(OR($B24-X$6&gt;76, $B24-X$6=75, $B24-X$6=1, $B24-X$6&lt;0),"",ROUND(($B24-X$6)*'국어 표준점수 테이블'!$H$10+X$6*'국어 표준점수 테이블'!$H$12+'국어 표준점수 테이블'!$H$14,0))</f>
        <v/>
      </c>
      <c r="Y24" s="77" t="str">
        <f>IF(OR($B24-Y$6&gt;76, $B24-Y$6=75, $B24-Y$6=1, $B24-Y$6&lt;0),"",ROUND(($B24-Y$6)*'국어 표준점수 테이블'!$H$10+Y$6*'국어 표준점수 테이블'!$H$12+'국어 표준점수 테이블'!$H$14,0))</f>
        <v/>
      </c>
      <c r="Z24" s="16"/>
      <c r="AA24" s="16"/>
    </row>
    <row r="25" spans="1:27">
      <c r="A25" s="16"/>
      <c r="B25" s="314">
        <v>82</v>
      </c>
      <c r="C25" s="158">
        <f>IF(OR($B25-C$6&gt;76, $B25-C$6=75, $B25-C$6=1, $B25-C$6&lt;0),"",ROUND(($B25-C$6)*'국어 표준점수 테이블'!$H$10+C$6*'국어 표준점수 테이블'!$H$12+'국어 표준점수 테이블'!$H$14,0))</f>
        <v>128</v>
      </c>
      <c r="D25" s="158">
        <f>IF(OR($B25-D$6&gt;76, $B25-D$6=75, $B25-D$6=1, $B25-D$6&lt;0),"",ROUND(($B25-D$6)*'국어 표준점수 테이블'!$H$10+D$6*'국어 표준점수 테이블'!$H$12+'국어 표준점수 테이블'!$H$14,0))</f>
        <v>128</v>
      </c>
      <c r="E25" s="158">
        <f>IF(OR($B25-E$6&gt;76, $B25-E$6=75, $B25-E$6=1, $B25-E$6&lt;0),"",ROUND(($B25-E$6)*'국어 표준점수 테이블'!$H$10+E$6*'국어 표준점수 테이블'!$H$12+'국어 표준점수 테이블'!$H$14,0))</f>
        <v>128</v>
      </c>
      <c r="F25" s="158">
        <f>IF(OR($B25-F$6&gt;76, $B25-F$6=75, $B25-F$6=1, $B25-F$6&lt;0),"",ROUND(($B25-F$6)*'국어 표준점수 테이블'!$H$10+F$6*'국어 표준점수 테이블'!$H$12+'국어 표준점수 테이블'!$H$14,0))</f>
        <v>129</v>
      </c>
      <c r="G25" s="158">
        <f>IF(OR($B25-G$6&gt;76, $B25-G$6=75, $B25-G$6=1, $B25-G$6&lt;0),"",ROUND(($B25-G$6)*'국어 표준점수 테이블'!$H$10+G$6*'국어 표준점수 테이블'!$H$12+'국어 표준점수 테이블'!$H$14,0))</f>
        <v>129</v>
      </c>
      <c r="H25" s="158">
        <f>IF(OR($B25-H$6&gt;76, $B25-H$6=75, $B25-H$6=1, $B25-H$6&lt;0),"",ROUND(($B25-H$6)*'국어 표준점수 테이블'!$H$10+H$6*'국어 표준점수 테이블'!$H$12+'국어 표준점수 테이블'!$H$14,0))</f>
        <v>129</v>
      </c>
      <c r="I25" s="158">
        <f>IF(OR($B25-I$6&gt;76, $B25-I$6=75, $B25-I$6=1, $B25-I$6&lt;0),"",ROUND(($B25-I$6)*'국어 표준점수 테이블'!$H$10+I$6*'국어 표준점수 테이블'!$H$12+'국어 표준점수 테이블'!$H$14,0))</f>
        <v>129</v>
      </c>
      <c r="J25" s="158">
        <f>IF(OR($B25-J$6&gt;76, $B25-J$6=75, $B25-J$6=1, $B25-J$6&lt;0),"",ROUND(($B25-J$6)*'국어 표준점수 테이블'!$H$10+J$6*'국어 표준점수 테이블'!$H$12+'국어 표준점수 테이블'!$H$14,0))</f>
        <v>130</v>
      </c>
      <c r="K25" s="158">
        <f>IF(OR($B25-K$6&gt;76, $B25-K$6=75, $B25-K$6=1, $B25-K$6&lt;0),"",ROUND(($B25-K$6)*'국어 표준점수 테이블'!$H$10+K$6*'국어 표준점수 테이블'!$H$12+'국어 표준점수 테이블'!$H$14,0))</f>
        <v>130</v>
      </c>
      <c r="L25" s="158">
        <f>IF(OR($B25-L$6&gt;76, $B25-L$6=75, $B25-L$6=1, $B25-L$6&lt;0),"",ROUND(($B25-L$6)*'국어 표준점수 테이블'!$H$10+L$6*'국어 표준점수 테이블'!$H$12+'국어 표준점수 테이블'!$H$14,0))</f>
        <v>130</v>
      </c>
      <c r="M25" s="158">
        <f>IF(OR($B25-M$6&gt;76, $B25-M$6=75, $B25-M$6=1, $B25-M$6&lt;0),"",ROUND(($B25-M$6)*'국어 표준점수 테이블'!$H$10+M$6*'국어 표준점수 테이블'!$H$12+'국어 표준점수 테이블'!$H$14,0))</f>
        <v>130</v>
      </c>
      <c r="N25" s="158">
        <f>IF(OR($B25-N$6&gt;76, $B25-N$6=75, $B25-N$6=1, $B25-N$6&lt;0),"",ROUND(($B25-N$6)*'국어 표준점수 테이블'!$H$10+N$6*'국어 표준점수 테이블'!$H$12+'국어 표준점수 테이블'!$H$14,0))</f>
        <v>130</v>
      </c>
      <c r="O25" s="158">
        <f>IF(OR($B25-O$6&gt;76, $B25-O$6=75, $B25-O$6=1, $B25-O$6&lt;0),"",ROUND(($B25-O$6)*'국어 표준점수 테이블'!$H$10+O$6*'국어 표준점수 테이블'!$H$12+'국어 표준점수 테이블'!$H$14,0))</f>
        <v>131</v>
      </c>
      <c r="P25" s="158">
        <f>IF(OR($B25-P$6&gt;76, $B25-P$6=75, $B25-P$6=1, $B25-P$6&lt;0),"",ROUND(($B25-P$6)*'국어 표준점수 테이블'!$H$10+P$6*'국어 표준점수 테이블'!$H$12+'국어 표준점수 테이블'!$H$14,0))</f>
        <v>131</v>
      </c>
      <c r="Q25" s="158">
        <f>IF(OR($B25-Q$6&gt;76, $B25-Q$6=75, $B25-Q$6=1, $B25-Q$6&lt;0),"",ROUND(($B25-Q$6)*'국어 표준점수 테이블'!$H$10+Q$6*'국어 표준점수 테이블'!$H$12+'국어 표준점수 테이블'!$H$14,0))</f>
        <v>131</v>
      </c>
      <c r="R25" s="158">
        <f>IF(OR($B25-R$6&gt;76, $B25-R$6=75, $B25-R$6=1, $B25-R$6&lt;0),"",ROUND(($B25-R$6)*'국어 표준점수 테이블'!$H$10+R$6*'국어 표준점수 테이블'!$H$12+'국어 표준점수 테이블'!$H$14,0))</f>
        <v>131</v>
      </c>
      <c r="S25" s="158" t="str">
        <f>IF(OR($B25-S$6&gt;76, $B25-S$6=75, $B25-S$6=1, $B25-S$6&lt;0),"",ROUND(($B25-S$6)*'국어 표준점수 테이블'!$H$10+S$6*'국어 표준점수 테이블'!$H$12+'국어 표준점수 테이블'!$H$14,0))</f>
        <v/>
      </c>
      <c r="T25" s="158">
        <f>IF(OR($B25-T$6&gt;76, $B25-T$6=75, $B25-T$6=1, $B25-T$6&lt;0),"",ROUND(($B25-T$6)*'국어 표준점수 테이블'!$H$10+T$6*'국어 표준점수 테이블'!$H$12+'국어 표준점수 테이블'!$H$14,0))</f>
        <v>132</v>
      </c>
      <c r="U25" s="158" t="str">
        <f>IF(OR($B25-U$6&gt;76, $B25-U$6=75, $B25-U$6=1, $B25-U$6&lt;0),"",ROUND(($B25-U$6)*'국어 표준점수 테이블'!$H$10+U$6*'국어 표준점수 테이블'!$H$12+'국어 표준점수 테이블'!$H$14,0))</f>
        <v/>
      </c>
      <c r="V25" s="158" t="str">
        <f>IF(OR($B25-V$6&gt;76, $B25-V$6=75, $B25-V$6=1, $B25-V$6&lt;0),"",ROUND(($B25-V$6)*'국어 표준점수 테이블'!$H$10+V$6*'국어 표준점수 테이블'!$H$12+'국어 표준점수 테이블'!$H$14,0))</f>
        <v/>
      </c>
      <c r="W25" s="158" t="str">
        <f>IF(OR($B25-W$6&gt;76, $B25-W$6=75, $B25-W$6=1, $B25-W$6&lt;0),"",ROUND(($B25-W$6)*'국어 표준점수 테이블'!$H$10+W$6*'국어 표준점수 테이블'!$H$12+'국어 표준점수 테이블'!$H$14,0))</f>
        <v/>
      </c>
      <c r="X25" s="158" t="str">
        <f>IF(OR($B25-X$6&gt;76, $B25-X$6=75, $B25-X$6=1, $B25-X$6&lt;0),"",ROUND(($B25-X$6)*'국어 표준점수 테이블'!$H$10+X$6*'국어 표준점수 테이블'!$H$12+'국어 표준점수 테이블'!$H$14,0))</f>
        <v/>
      </c>
      <c r="Y25" s="77" t="str">
        <f>IF(OR($B25-Y$6&gt;76, $B25-Y$6=75, $B25-Y$6=1, $B25-Y$6&lt;0),"",ROUND(($B25-Y$6)*'국어 표준점수 테이블'!$H$10+Y$6*'국어 표준점수 테이블'!$H$12+'국어 표준점수 테이블'!$H$14,0))</f>
        <v/>
      </c>
      <c r="Z25" s="16"/>
      <c r="AA25" s="16"/>
    </row>
    <row r="26" spans="1:27">
      <c r="A26" s="16"/>
      <c r="B26" s="314">
        <v>81</v>
      </c>
      <c r="C26" s="158">
        <f>IF(OR($B26-C$6&gt;76, $B26-C$6=75, $B26-C$6=1, $B26-C$6&lt;0),"",ROUND(($B26-C$6)*'국어 표준점수 테이블'!$H$10+C$6*'국어 표준점수 테이블'!$H$12+'국어 표준점수 테이블'!$H$14,0))</f>
        <v>127</v>
      </c>
      <c r="D26" s="158">
        <f>IF(OR($B26-D$6&gt;76, $B26-D$6=75, $B26-D$6=1, $B26-D$6&lt;0),"",ROUND(($B26-D$6)*'국어 표준점수 테이블'!$H$10+D$6*'국어 표준점수 테이블'!$H$12+'국어 표준점수 테이블'!$H$14,0))</f>
        <v>127</v>
      </c>
      <c r="E26" s="158">
        <f>IF(OR($B26-E$6&gt;76, $B26-E$6=75, $B26-E$6=1, $B26-E$6&lt;0),"",ROUND(($B26-E$6)*'국어 표준점수 테이블'!$H$10+E$6*'국어 표준점수 테이블'!$H$12+'국어 표준점수 테이블'!$H$14,0))</f>
        <v>127</v>
      </c>
      <c r="F26" s="158">
        <f>IF(OR($B26-F$6&gt;76, $B26-F$6=75, $B26-F$6=1, $B26-F$6&lt;0),"",ROUND(($B26-F$6)*'국어 표준점수 테이블'!$H$10+F$6*'국어 표준점수 테이블'!$H$12+'국어 표준점수 테이블'!$H$14,0))</f>
        <v>128</v>
      </c>
      <c r="G26" s="158">
        <f>IF(OR($B26-G$6&gt;76, $B26-G$6=75, $B26-G$6=1, $B26-G$6&lt;0),"",ROUND(($B26-G$6)*'국어 표준점수 테이블'!$H$10+G$6*'국어 표준점수 테이블'!$H$12+'국어 표준점수 테이블'!$H$14,0))</f>
        <v>128</v>
      </c>
      <c r="H26" s="158">
        <f>IF(OR($B26-H$6&gt;76, $B26-H$6=75, $B26-H$6=1, $B26-H$6&lt;0),"",ROUND(($B26-H$6)*'국어 표준점수 테이블'!$H$10+H$6*'국어 표준점수 테이블'!$H$12+'국어 표준점수 테이블'!$H$14,0))</f>
        <v>128</v>
      </c>
      <c r="I26" s="158">
        <f>IF(OR($B26-I$6&gt;76, $B26-I$6=75, $B26-I$6=1, $B26-I$6&lt;0),"",ROUND(($B26-I$6)*'국어 표준점수 테이블'!$H$10+I$6*'국어 표준점수 테이블'!$H$12+'국어 표준점수 테이블'!$H$14,0))</f>
        <v>128</v>
      </c>
      <c r="J26" s="158">
        <f>IF(OR($B26-J$6&gt;76, $B26-J$6=75, $B26-J$6=1, $B26-J$6&lt;0),"",ROUND(($B26-J$6)*'국어 표준점수 테이블'!$H$10+J$6*'국어 표준점수 테이블'!$H$12+'국어 표준점수 테이블'!$H$14,0))</f>
        <v>128</v>
      </c>
      <c r="K26" s="158">
        <f>IF(OR($B26-K$6&gt;76, $B26-K$6=75, $B26-K$6=1, $B26-K$6&lt;0),"",ROUND(($B26-K$6)*'국어 표준점수 테이블'!$H$10+K$6*'국어 표준점수 테이블'!$H$12+'국어 표준점수 테이블'!$H$14,0))</f>
        <v>129</v>
      </c>
      <c r="L26" s="158">
        <f>IF(OR($B26-L$6&gt;76, $B26-L$6=75, $B26-L$6=1, $B26-L$6&lt;0),"",ROUND(($B26-L$6)*'국어 표준점수 테이블'!$H$10+L$6*'국어 표준점수 테이블'!$H$12+'국어 표준점수 테이블'!$H$14,0))</f>
        <v>129</v>
      </c>
      <c r="M26" s="158">
        <f>IF(OR($B26-M$6&gt;76, $B26-M$6=75, $B26-M$6=1, $B26-M$6&lt;0),"",ROUND(($B26-M$6)*'국어 표준점수 테이블'!$H$10+M$6*'국어 표준점수 테이블'!$H$12+'국어 표준점수 테이블'!$H$14,0))</f>
        <v>129</v>
      </c>
      <c r="N26" s="158">
        <f>IF(OR($B26-N$6&gt;76, $B26-N$6=75, $B26-N$6=1, $B26-N$6&lt;0),"",ROUND(($B26-N$6)*'국어 표준점수 테이블'!$H$10+N$6*'국어 표준점수 테이블'!$H$12+'국어 표준점수 테이블'!$H$14,0))</f>
        <v>129</v>
      </c>
      <c r="O26" s="158">
        <f>IF(OR($B26-O$6&gt;76, $B26-O$6=75, $B26-O$6=1, $B26-O$6&lt;0),"",ROUND(($B26-O$6)*'국어 표준점수 테이블'!$H$10+O$6*'국어 표준점수 테이블'!$H$12+'국어 표준점수 테이블'!$H$14,0))</f>
        <v>129</v>
      </c>
      <c r="P26" s="158">
        <f>IF(OR($B26-P$6&gt;76, $B26-P$6=75, $B26-P$6=1, $B26-P$6&lt;0),"",ROUND(($B26-P$6)*'국어 표준점수 테이블'!$H$10+P$6*'국어 표준점수 테이블'!$H$12+'국어 표준점수 테이블'!$H$14,0))</f>
        <v>130</v>
      </c>
      <c r="Q26" s="158">
        <f>IF(OR($B26-Q$6&gt;76, $B26-Q$6=75, $B26-Q$6=1, $B26-Q$6&lt;0),"",ROUND(($B26-Q$6)*'국어 표준점수 테이블'!$H$10+Q$6*'국어 표준점수 테이블'!$H$12+'국어 표준점수 테이블'!$H$14,0))</f>
        <v>130</v>
      </c>
      <c r="R26" s="158">
        <f>IF(OR($B26-R$6&gt;76, $B26-R$6=75, $B26-R$6=1, $B26-R$6&lt;0),"",ROUND(($B26-R$6)*'국어 표준점수 테이블'!$H$10+R$6*'국어 표준점수 테이블'!$H$12+'국어 표준점수 테이블'!$H$14,0))</f>
        <v>130</v>
      </c>
      <c r="S26" s="158">
        <f>IF(OR($B26-S$6&gt;76, $B26-S$6=75, $B26-S$6=1, $B26-S$6&lt;0),"",ROUND(($B26-S$6)*'국어 표준점수 테이블'!$H$10+S$6*'국어 표준점수 테이블'!$H$12+'국어 표준점수 테이블'!$H$14,0))</f>
        <v>130</v>
      </c>
      <c r="T26" s="158" t="str">
        <f>IF(OR($B26-T$6&gt;76, $B26-T$6=75, $B26-T$6=1, $B26-T$6&lt;0),"",ROUND(($B26-T$6)*'국어 표준점수 테이블'!$H$10+T$6*'국어 표준점수 테이블'!$H$12+'국어 표준점수 테이블'!$H$14,0))</f>
        <v/>
      </c>
      <c r="U26" s="158">
        <f>IF(OR($B26-U$6&gt;76, $B26-U$6=75, $B26-U$6=1, $B26-U$6&lt;0),"",ROUND(($B26-U$6)*'국어 표준점수 테이블'!$H$10+U$6*'국어 표준점수 테이블'!$H$12+'국어 표준점수 테이블'!$H$14,0))</f>
        <v>131</v>
      </c>
      <c r="V26" s="158" t="str">
        <f>IF(OR($B26-V$6&gt;76, $B26-V$6=75, $B26-V$6=1, $B26-V$6&lt;0),"",ROUND(($B26-V$6)*'국어 표준점수 테이블'!$H$10+V$6*'국어 표준점수 테이블'!$H$12+'국어 표준점수 테이블'!$H$14,0))</f>
        <v/>
      </c>
      <c r="W26" s="158" t="str">
        <f>IF(OR($B26-W$6&gt;76, $B26-W$6=75, $B26-W$6=1, $B26-W$6&lt;0),"",ROUND(($B26-W$6)*'국어 표준점수 테이블'!$H$10+W$6*'국어 표준점수 테이블'!$H$12+'국어 표준점수 테이블'!$H$14,0))</f>
        <v/>
      </c>
      <c r="X26" s="158" t="str">
        <f>IF(OR($B26-X$6&gt;76, $B26-X$6=75, $B26-X$6=1, $B26-X$6&lt;0),"",ROUND(($B26-X$6)*'국어 표준점수 테이블'!$H$10+X$6*'국어 표준점수 테이블'!$H$12+'국어 표준점수 테이블'!$H$14,0))</f>
        <v/>
      </c>
      <c r="Y26" s="77" t="str">
        <f>IF(OR($B26-Y$6&gt;76, $B26-Y$6=75, $B26-Y$6=1, $B26-Y$6&lt;0),"",ROUND(($B26-Y$6)*'국어 표준점수 테이블'!$H$10+Y$6*'국어 표준점수 테이블'!$H$12+'국어 표준점수 테이블'!$H$14,0))</f>
        <v/>
      </c>
      <c r="Z26" s="16"/>
      <c r="AA26" s="16"/>
    </row>
    <row r="27" spans="1:27">
      <c r="A27" s="16"/>
      <c r="B27" s="310">
        <v>80</v>
      </c>
      <c r="C27" s="150">
        <f>IF(OR($B27-C$6&gt;76, $B27-C$6=75, $B27-C$6=1, $B27-C$6&lt;0),"",ROUND(($B27-C$6)*'국어 표준점수 테이블'!$H$10+C$6*'국어 표준점수 테이블'!$H$12+'국어 표준점수 테이블'!$H$14,0))</f>
        <v>126</v>
      </c>
      <c r="D27" s="150">
        <f>IF(OR($B27-D$6&gt;76, $B27-D$6=75, $B27-D$6=1, $B27-D$6&lt;0),"",ROUND(($B27-D$6)*'국어 표준점수 테이블'!$H$10+D$6*'국어 표준점수 테이블'!$H$12+'국어 표준점수 테이블'!$H$14,0))</f>
        <v>126</v>
      </c>
      <c r="E27" s="150">
        <f>IF(OR($B27-E$6&gt;76, $B27-E$6=75, $B27-E$6=1, $B27-E$6&lt;0),"",ROUND(($B27-E$6)*'국어 표준점수 테이블'!$H$10+E$6*'국어 표준점수 테이블'!$H$12+'국어 표준점수 테이블'!$H$14,0))</f>
        <v>126</v>
      </c>
      <c r="F27" s="150">
        <f>IF(OR($B27-F$6&gt;76, $B27-F$6=75, $B27-F$6=1, $B27-F$6&lt;0),"",ROUND(($B27-F$6)*'국어 표준점수 테이블'!$H$10+F$6*'국어 표준점수 테이블'!$H$12+'국어 표준점수 테이블'!$H$14,0))</f>
        <v>126</v>
      </c>
      <c r="G27" s="150">
        <f>IF(OR($B27-G$6&gt;76, $B27-G$6=75, $B27-G$6=1, $B27-G$6&lt;0),"",ROUND(($B27-G$6)*'국어 표준점수 테이블'!$H$10+G$6*'국어 표준점수 테이블'!$H$12+'국어 표준점수 테이블'!$H$14,0))</f>
        <v>127</v>
      </c>
      <c r="H27" s="150">
        <f>IF(OR($B27-H$6&gt;76, $B27-H$6=75, $B27-H$6=1, $B27-H$6&lt;0),"",ROUND(($B27-H$6)*'국어 표준점수 테이블'!$H$10+H$6*'국어 표준점수 테이블'!$H$12+'국어 표준점수 테이블'!$H$14,0))</f>
        <v>127</v>
      </c>
      <c r="I27" s="150">
        <f>IF(OR($B27-I$6&gt;76, $B27-I$6=75, $B27-I$6=1, $B27-I$6&lt;0),"",ROUND(($B27-I$6)*'국어 표준점수 테이블'!$H$10+I$6*'국어 표준점수 테이블'!$H$12+'국어 표준점수 테이블'!$H$14,0))</f>
        <v>127</v>
      </c>
      <c r="J27" s="150">
        <f>IF(OR($B27-J$6&gt;76, $B27-J$6=75, $B27-J$6=1, $B27-J$6&lt;0),"",ROUND(($B27-J$6)*'국어 표준점수 테이블'!$H$10+J$6*'국어 표준점수 테이블'!$H$12+'국어 표준점수 테이블'!$H$14,0))</f>
        <v>127</v>
      </c>
      <c r="K27" s="150">
        <f>IF(OR($B27-K$6&gt;76, $B27-K$6=75, $B27-K$6=1, $B27-K$6&lt;0),"",ROUND(($B27-K$6)*'국어 표준점수 테이블'!$H$10+K$6*'국어 표준점수 테이블'!$H$12+'국어 표준점수 테이블'!$H$14,0))</f>
        <v>127</v>
      </c>
      <c r="L27" s="150">
        <f>IF(OR($B27-L$6&gt;76, $B27-L$6=75, $B27-L$6=1, $B27-L$6&lt;0),"",ROUND(($B27-L$6)*'국어 표준점수 테이블'!$H$10+L$6*'국어 표준점수 테이블'!$H$12+'국어 표준점수 테이블'!$H$14,0))</f>
        <v>128</v>
      </c>
      <c r="M27" s="150">
        <f>IF(OR($B27-M$6&gt;76, $B27-M$6=75, $B27-M$6=1, $B27-M$6&lt;0),"",ROUND(($B27-M$6)*'국어 표준점수 테이블'!$H$10+M$6*'국어 표준점수 테이블'!$H$12+'국어 표준점수 테이블'!$H$14,0))</f>
        <v>128</v>
      </c>
      <c r="N27" s="150">
        <f>IF(OR($B27-N$6&gt;76, $B27-N$6=75, $B27-N$6=1, $B27-N$6&lt;0),"",ROUND(($B27-N$6)*'국어 표준점수 테이블'!$H$10+N$6*'국어 표준점수 테이블'!$H$12+'국어 표준점수 테이블'!$H$14,0))</f>
        <v>128</v>
      </c>
      <c r="O27" s="150">
        <f>IF(OR($B27-O$6&gt;76, $B27-O$6=75, $B27-O$6=1, $B27-O$6&lt;0),"",ROUND(($B27-O$6)*'국어 표준점수 테이블'!$H$10+O$6*'국어 표준점수 테이블'!$H$12+'국어 표준점수 테이블'!$H$14,0))</f>
        <v>128</v>
      </c>
      <c r="P27" s="150">
        <f>IF(OR($B27-P$6&gt;76, $B27-P$6=75, $B27-P$6=1, $B27-P$6&lt;0),"",ROUND(($B27-P$6)*'국어 표준점수 테이블'!$H$10+P$6*'국어 표준점수 테이블'!$H$12+'국어 표준점수 테이블'!$H$14,0))</f>
        <v>129</v>
      </c>
      <c r="Q27" s="150">
        <f>IF(OR($B27-Q$6&gt;76, $B27-Q$6=75, $B27-Q$6=1, $B27-Q$6&lt;0),"",ROUND(($B27-Q$6)*'국어 표준점수 테이블'!$H$10+Q$6*'국어 표준점수 테이블'!$H$12+'국어 표준점수 테이블'!$H$14,0))</f>
        <v>129</v>
      </c>
      <c r="R27" s="150">
        <f>IF(OR($B27-R$6&gt;76, $B27-R$6=75, $B27-R$6=1, $B27-R$6&lt;0),"",ROUND(($B27-R$6)*'국어 표준점수 테이블'!$H$10+R$6*'국어 표준점수 테이블'!$H$12+'국어 표준점수 테이블'!$H$14,0))</f>
        <v>129</v>
      </c>
      <c r="S27" s="150">
        <f>IF(OR($B27-S$6&gt;76, $B27-S$6=75, $B27-S$6=1, $B27-S$6&lt;0),"",ROUND(($B27-S$6)*'국어 표준점수 테이블'!$H$10+S$6*'국어 표준점수 테이블'!$H$12+'국어 표준점수 테이블'!$H$14,0))</f>
        <v>129</v>
      </c>
      <c r="T27" s="150">
        <f>IF(OR($B27-T$6&gt;76, $B27-T$6=75, $B27-T$6=1, $B27-T$6&lt;0),"",ROUND(($B27-T$6)*'국어 표준점수 테이블'!$H$10+T$6*'국어 표준점수 테이블'!$H$12+'국어 표준점수 테이블'!$H$14,0))</f>
        <v>129</v>
      </c>
      <c r="U27" s="150" t="str">
        <f>IF(OR($B27-U$6&gt;76, $B27-U$6=75, $B27-U$6=1, $B27-U$6&lt;0),"",ROUND(($B27-U$6)*'국어 표준점수 테이블'!$H$10+U$6*'국어 표준점수 테이블'!$H$12+'국어 표준점수 테이블'!$H$14,0))</f>
        <v/>
      </c>
      <c r="V27" s="150">
        <f>IF(OR($B27-V$6&gt;76, $B27-V$6=75, $B27-V$6=1, $B27-V$6&lt;0),"",ROUND(($B27-V$6)*'국어 표준점수 테이블'!$H$10+V$6*'국어 표준점수 테이블'!$H$12+'국어 표준점수 테이블'!$H$14,0))</f>
        <v>130</v>
      </c>
      <c r="W27" s="150" t="str">
        <f>IF(OR($B27-W$6&gt;76, $B27-W$6=75, $B27-W$6=1, $B27-W$6&lt;0),"",ROUND(($B27-W$6)*'국어 표준점수 테이블'!$H$10+W$6*'국어 표준점수 테이블'!$H$12+'국어 표준점수 테이블'!$H$14,0))</f>
        <v/>
      </c>
      <c r="X27" s="150" t="str">
        <f>IF(OR($B27-X$6&gt;76, $B27-X$6=75, $B27-X$6=1, $B27-X$6&lt;0),"",ROUND(($B27-X$6)*'국어 표준점수 테이블'!$H$10+X$6*'국어 표준점수 테이블'!$H$12+'국어 표준점수 테이블'!$H$14,0))</f>
        <v/>
      </c>
      <c r="Y27" s="69" t="str">
        <f>IF(OR($B27-Y$6&gt;76, $B27-Y$6=75, $B27-Y$6=1, $B27-Y$6&lt;0),"",ROUND(($B27-Y$6)*'국어 표준점수 테이블'!$H$10+Y$6*'국어 표준점수 테이블'!$H$12+'국어 표준점수 테이블'!$H$14,0))</f>
        <v/>
      </c>
      <c r="Z27" s="16"/>
      <c r="AA27" s="16"/>
    </row>
    <row r="28" spans="1:27">
      <c r="A28" s="16"/>
      <c r="B28" s="310">
        <v>79</v>
      </c>
      <c r="C28" s="150">
        <f>IF(OR($B28-C$6&gt;76, $B28-C$6=75, $B28-C$6=1, $B28-C$6&lt;0),"",ROUND(($B28-C$6)*'국어 표준점수 테이블'!$H$10+C$6*'국어 표준점수 테이블'!$H$12+'국어 표준점수 테이블'!$H$14,0))</f>
        <v>124</v>
      </c>
      <c r="D28" s="150">
        <f>IF(OR($B28-D$6&gt;76, $B28-D$6=75, $B28-D$6=1, $B28-D$6&lt;0),"",ROUND(($B28-D$6)*'국어 표준점수 테이블'!$H$10+D$6*'국어 표준점수 테이블'!$H$12+'국어 표준점수 테이블'!$H$14,0))</f>
        <v>125</v>
      </c>
      <c r="E28" s="150">
        <f>IF(OR($B28-E$6&gt;76, $B28-E$6=75, $B28-E$6=1, $B28-E$6&lt;0),"",ROUND(($B28-E$6)*'국어 표준점수 테이블'!$H$10+E$6*'국어 표준점수 테이블'!$H$12+'국어 표준점수 테이블'!$H$14,0))</f>
        <v>125</v>
      </c>
      <c r="F28" s="150">
        <f>IF(OR($B28-F$6&gt;76, $B28-F$6=75, $B28-F$6=1, $B28-F$6&lt;0),"",ROUND(($B28-F$6)*'국어 표준점수 테이블'!$H$10+F$6*'국어 표준점수 테이블'!$H$12+'국어 표준점수 테이블'!$H$14,0))</f>
        <v>125</v>
      </c>
      <c r="G28" s="150">
        <f>IF(OR($B28-G$6&gt;76, $B28-G$6=75, $B28-G$6=1, $B28-G$6&lt;0),"",ROUND(($B28-G$6)*'국어 표준점수 테이블'!$H$10+G$6*'국어 표준점수 테이블'!$H$12+'국어 표준점수 테이블'!$H$14,0))</f>
        <v>125</v>
      </c>
      <c r="H28" s="150">
        <f>IF(OR($B28-H$6&gt;76, $B28-H$6=75, $B28-H$6=1, $B28-H$6&lt;0),"",ROUND(($B28-H$6)*'국어 표준점수 테이블'!$H$10+H$6*'국어 표준점수 테이블'!$H$12+'국어 표준점수 테이블'!$H$14,0))</f>
        <v>126</v>
      </c>
      <c r="I28" s="150">
        <f>IF(OR($B28-I$6&gt;76, $B28-I$6=75, $B28-I$6=1, $B28-I$6&lt;0),"",ROUND(($B28-I$6)*'국어 표준점수 테이블'!$H$10+I$6*'국어 표준점수 테이블'!$H$12+'국어 표준점수 테이블'!$H$14,0))</f>
        <v>126</v>
      </c>
      <c r="J28" s="150">
        <f>IF(OR($B28-J$6&gt;76, $B28-J$6=75, $B28-J$6=1, $B28-J$6&lt;0),"",ROUND(($B28-J$6)*'국어 표준점수 테이블'!$H$10+J$6*'국어 표준점수 테이블'!$H$12+'국어 표준점수 테이블'!$H$14,0))</f>
        <v>126</v>
      </c>
      <c r="K28" s="150">
        <f>IF(OR($B28-K$6&gt;76, $B28-K$6=75, $B28-K$6=1, $B28-K$6&lt;0),"",ROUND(($B28-K$6)*'국어 표준점수 테이블'!$H$10+K$6*'국어 표준점수 테이블'!$H$12+'국어 표준점수 테이블'!$H$14,0))</f>
        <v>126</v>
      </c>
      <c r="L28" s="150">
        <f>IF(OR($B28-L$6&gt;76, $B28-L$6=75, $B28-L$6=1, $B28-L$6&lt;0),"",ROUND(($B28-L$6)*'국어 표준점수 테이블'!$H$10+L$6*'국어 표준점수 테이블'!$H$12+'국어 표준점수 테이블'!$H$14,0))</f>
        <v>127</v>
      </c>
      <c r="M28" s="150">
        <f>IF(OR($B28-M$6&gt;76, $B28-M$6=75, $B28-M$6=1, $B28-M$6&lt;0),"",ROUND(($B28-M$6)*'국어 표준점수 테이블'!$H$10+M$6*'국어 표준점수 테이블'!$H$12+'국어 표준점수 테이블'!$H$14,0))</f>
        <v>127</v>
      </c>
      <c r="N28" s="150">
        <f>IF(OR($B28-N$6&gt;76, $B28-N$6=75, $B28-N$6=1, $B28-N$6&lt;0),"",ROUND(($B28-N$6)*'국어 표준점수 테이블'!$H$10+N$6*'국어 표준점수 테이블'!$H$12+'국어 표준점수 테이블'!$H$14,0))</f>
        <v>127</v>
      </c>
      <c r="O28" s="150">
        <f>IF(OR($B28-O$6&gt;76, $B28-O$6=75, $B28-O$6=1, $B28-O$6&lt;0),"",ROUND(($B28-O$6)*'국어 표준점수 테이블'!$H$10+O$6*'국어 표준점수 테이블'!$H$12+'국어 표준점수 테이블'!$H$14,0))</f>
        <v>127</v>
      </c>
      <c r="P28" s="150">
        <f>IF(OR($B28-P$6&gt;76, $B28-P$6=75, $B28-P$6=1, $B28-P$6&lt;0),"",ROUND(($B28-P$6)*'국어 표준점수 테이블'!$H$10+P$6*'국어 표준점수 테이블'!$H$12+'국어 표준점수 테이블'!$H$14,0))</f>
        <v>127</v>
      </c>
      <c r="Q28" s="150">
        <f>IF(OR($B28-Q$6&gt;76, $B28-Q$6=75, $B28-Q$6=1, $B28-Q$6&lt;0),"",ROUND(($B28-Q$6)*'국어 표준점수 테이블'!$H$10+Q$6*'국어 표준점수 테이블'!$H$12+'국어 표준점수 테이블'!$H$14,0))</f>
        <v>128</v>
      </c>
      <c r="R28" s="150">
        <f>IF(OR($B28-R$6&gt;76, $B28-R$6=75, $B28-R$6=1, $B28-R$6&lt;0),"",ROUND(($B28-R$6)*'국어 표준점수 테이블'!$H$10+R$6*'국어 표준점수 테이블'!$H$12+'국어 표준점수 테이블'!$H$14,0))</f>
        <v>128</v>
      </c>
      <c r="S28" s="150">
        <f>IF(OR($B28-S$6&gt;76, $B28-S$6=75, $B28-S$6=1, $B28-S$6&lt;0),"",ROUND(($B28-S$6)*'국어 표준점수 테이블'!$H$10+S$6*'국어 표준점수 테이블'!$H$12+'국어 표준점수 테이블'!$H$14,0))</f>
        <v>128</v>
      </c>
      <c r="T28" s="150">
        <f>IF(OR($B28-T$6&gt;76, $B28-T$6=75, $B28-T$6=1, $B28-T$6&lt;0),"",ROUND(($B28-T$6)*'국어 표준점수 테이블'!$H$10+T$6*'국어 표준점수 테이블'!$H$12+'국어 표준점수 테이블'!$H$14,0))</f>
        <v>128</v>
      </c>
      <c r="U28" s="150">
        <f>IF(OR($B28-U$6&gt;76, $B28-U$6=75, $B28-U$6=1, $B28-U$6&lt;0),"",ROUND(($B28-U$6)*'국어 표준점수 테이블'!$H$10+U$6*'국어 표준점수 테이블'!$H$12+'국어 표준점수 테이블'!$H$14,0))</f>
        <v>128</v>
      </c>
      <c r="V28" s="150" t="str">
        <f>IF(OR($B28-V$6&gt;76, $B28-V$6=75, $B28-V$6=1, $B28-V$6&lt;0),"",ROUND(($B28-V$6)*'국어 표준점수 테이블'!$H$10+V$6*'국어 표준점수 테이블'!$H$12+'국어 표준점수 테이블'!$H$14,0))</f>
        <v/>
      </c>
      <c r="W28" s="150">
        <f>IF(OR($B28-W$6&gt;76, $B28-W$6=75, $B28-W$6=1, $B28-W$6&lt;0),"",ROUND(($B28-W$6)*'국어 표준점수 테이블'!$H$10+W$6*'국어 표준점수 테이블'!$H$12+'국어 표준점수 테이블'!$H$14,0))</f>
        <v>129</v>
      </c>
      <c r="X28" s="150" t="str">
        <f>IF(OR($B28-X$6&gt;76, $B28-X$6=75, $B28-X$6=1, $B28-X$6&lt;0),"",ROUND(($B28-X$6)*'국어 표준점수 테이블'!$H$10+X$6*'국어 표준점수 테이블'!$H$12+'국어 표준점수 테이블'!$H$14,0))</f>
        <v/>
      </c>
      <c r="Y28" s="69" t="str">
        <f>IF(OR($B28-Y$6&gt;76, $B28-Y$6=75, $B28-Y$6=1, $B28-Y$6&lt;0),"",ROUND(($B28-Y$6)*'국어 표준점수 테이블'!$H$10+Y$6*'국어 표준점수 테이블'!$H$12+'국어 표준점수 테이블'!$H$14,0))</f>
        <v/>
      </c>
      <c r="Z28" s="16"/>
      <c r="AA28" s="16"/>
    </row>
    <row r="29" spans="1:27">
      <c r="A29" s="16"/>
      <c r="B29" s="310">
        <v>78</v>
      </c>
      <c r="C29" s="150">
        <f>IF(OR($B29-C$6&gt;76, $B29-C$6=75, $B29-C$6=1, $B29-C$6&lt;0),"",ROUND(($B29-C$6)*'국어 표준점수 테이블'!$H$10+C$6*'국어 표준점수 테이블'!$H$12+'국어 표준점수 테이블'!$H$14,0))</f>
        <v>123</v>
      </c>
      <c r="D29" s="150">
        <f>IF(OR($B29-D$6&gt;76, $B29-D$6=75, $B29-D$6=1, $B29-D$6&lt;0),"",ROUND(($B29-D$6)*'국어 표준점수 테이블'!$H$10+D$6*'국어 표준점수 테이블'!$H$12+'국어 표준점수 테이블'!$H$14,0))</f>
        <v>124</v>
      </c>
      <c r="E29" s="150">
        <f>IF(OR($B29-E$6&gt;76, $B29-E$6=75, $B29-E$6=1, $B29-E$6&lt;0),"",ROUND(($B29-E$6)*'국어 표준점수 테이블'!$H$10+E$6*'국어 표준점수 테이블'!$H$12+'국어 표준점수 테이블'!$H$14,0))</f>
        <v>124</v>
      </c>
      <c r="F29" s="150">
        <f>IF(OR($B29-F$6&gt;76, $B29-F$6=75, $B29-F$6=1, $B29-F$6&lt;0),"",ROUND(($B29-F$6)*'국어 표준점수 테이블'!$H$10+F$6*'국어 표준점수 테이블'!$H$12+'국어 표준점수 테이블'!$H$14,0))</f>
        <v>124</v>
      </c>
      <c r="G29" s="150">
        <f>IF(OR($B29-G$6&gt;76, $B29-G$6=75, $B29-G$6=1, $B29-G$6&lt;0),"",ROUND(($B29-G$6)*'국어 표준점수 테이블'!$H$10+G$6*'국어 표준점수 테이블'!$H$12+'국어 표준점수 테이블'!$H$14,0))</f>
        <v>124</v>
      </c>
      <c r="H29" s="150">
        <f>IF(OR($B29-H$6&gt;76, $B29-H$6=75, $B29-H$6=1, $B29-H$6&lt;0),"",ROUND(($B29-H$6)*'국어 표준점수 테이블'!$H$10+H$6*'국어 표준점수 테이블'!$H$12+'국어 표준점수 테이블'!$H$14,0))</f>
        <v>124</v>
      </c>
      <c r="I29" s="150">
        <f>IF(OR($B29-I$6&gt;76, $B29-I$6=75, $B29-I$6=1, $B29-I$6&lt;0),"",ROUND(($B29-I$6)*'국어 표준점수 테이블'!$H$10+I$6*'국어 표준점수 테이블'!$H$12+'국어 표준점수 테이블'!$H$14,0))</f>
        <v>125</v>
      </c>
      <c r="J29" s="150">
        <f>IF(OR($B29-J$6&gt;76, $B29-J$6=75, $B29-J$6=1, $B29-J$6&lt;0),"",ROUND(($B29-J$6)*'국어 표준점수 테이블'!$H$10+J$6*'국어 표준점수 테이블'!$H$12+'국어 표준점수 테이블'!$H$14,0))</f>
        <v>125</v>
      </c>
      <c r="K29" s="150">
        <f>IF(OR($B29-K$6&gt;76, $B29-K$6=75, $B29-K$6=1, $B29-K$6&lt;0),"",ROUND(($B29-K$6)*'국어 표준점수 테이블'!$H$10+K$6*'국어 표준점수 테이블'!$H$12+'국어 표준점수 테이블'!$H$14,0))</f>
        <v>125</v>
      </c>
      <c r="L29" s="150">
        <f>IF(OR($B29-L$6&gt;76, $B29-L$6=75, $B29-L$6=1, $B29-L$6&lt;0),"",ROUND(($B29-L$6)*'국어 표준점수 테이블'!$H$10+L$6*'국어 표준점수 테이블'!$H$12+'국어 표준점수 테이블'!$H$14,0))</f>
        <v>125</v>
      </c>
      <c r="M29" s="150">
        <f>IF(OR($B29-M$6&gt;76, $B29-M$6=75, $B29-M$6=1, $B29-M$6&lt;0),"",ROUND(($B29-M$6)*'국어 표준점수 테이블'!$H$10+M$6*'국어 표준점수 테이블'!$H$12+'국어 표준점수 테이블'!$H$14,0))</f>
        <v>126</v>
      </c>
      <c r="N29" s="150">
        <f>IF(OR($B29-N$6&gt;76, $B29-N$6=75, $B29-N$6=1, $B29-N$6&lt;0),"",ROUND(($B29-N$6)*'국어 표준점수 테이블'!$H$10+N$6*'국어 표준점수 테이블'!$H$12+'국어 표준점수 테이블'!$H$14,0))</f>
        <v>126</v>
      </c>
      <c r="O29" s="150">
        <f>IF(OR($B29-O$6&gt;76, $B29-O$6=75, $B29-O$6=1, $B29-O$6&lt;0),"",ROUND(($B29-O$6)*'국어 표준점수 테이블'!$H$10+O$6*'국어 표준점수 테이블'!$H$12+'국어 표준점수 테이블'!$H$14,0))</f>
        <v>126</v>
      </c>
      <c r="P29" s="150">
        <f>IF(OR($B29-P$6&gt;76, $B29-P$6=75, $B29-P$6=1, $B29-P$6&lt;0),"",ROUND(($B29-P$6)*'국어 표준점수 테이블'!$H$10+P$6*'국어 표준점수 테이블'!$H$12+'국어 표준점수 테이블'!$H$14,0))</f>
        <v>126</v>
      </c>
      <c r="Q29" s="150">
        <f>IF(OR($B29-Q$6&gt;76, $B29-Q$6=75, $B29-Q$6=1, $B29-Q$6&lt;0),"",ROUND(($B29-Q$6)*'국어 표준점수 테이블'!$H$10+Q$6*'국어 표준점수 테이블'!$H$12+'국어 표준점수 테이블'!$H$14,0))</f>
        <v>126</v>
      </c>
      <c r="R29" s="150">
        <f>IF(OR($B29-R$6&gt;76, $B29-R$6=75, $B29-R$6=1, $B29-R$6&lt;0),"",ROUND(($B29-R$6)*'국어 표준점수 테이블'!$H$10+R$6*'국어 표준점수 테이블'!$H$12+'국어 표준점수 테이블'!$H$14,0))</f>
        <v>127</v>
      </c>
      <c r="S29" s="150">
        <f>IF(OR($B29-S$6&gt;76, $B29-S$6=75, $B29-S$6=1, $B29-S$6&lt;0),"",ROUND(($B29-S$6)*'국어 표준점수 테이블'!$H$10+S$6*'국어 표준점수 테이블'!$H$12+'국어 표준점수 테이블'!$H$14,0))</f>
        <v>127</v>
      </c>
      <c r="T29" s="150">
        <f>IF(OR($B29-T$6&gt;76, $B29-T$6=75, $B29-T$6=1, $B29-T$6&lt;0),"",ROUND(($B29-T$6)*'국어 표준점수 테이블'!$H$10+T$6*'국어 표준점수 테이블'!$H$12+'국어 표준점수 테이블'!$H$14,0))</f>
        <v>127</v>
      </c>
      <c r="U29" s="150">
        <f>IF(OR($B29-U$6&gt;76, $B29-U$6=75, $B29-U$6=1, $B29-U$6&lt;0),"",ROUND(($B29-U$6)*'국어 표준점수 테이블'!$H$10+U$6*'국어 표준점수 테이블'!$H$12+'국어 표준점수 테이블'!$H$14,0))</f>
        <v>127</v>
      </c>
      <c r="V29" s="150">
        <f>IF(OR($B29-V$6&gt;76, $B29-V$6=75, $B29-V$6=1, $B29-V$6&lt;0),"",ROUND(($B29-V$6)*'국어 표준점수 테이블'!$H$10+V$6*'국어 표준점수 테이블'!$H$12+'국어 표준점수 테이블'!$H$14,0))</f>
        <v>128</v>
      </c>
      <c r="W29" s="150" t="str">
        <f>IF(OR($B29-W$6&gt;76, $B29-W$6=75, $B29-W$6=1, $B29-W$6&lt;0),"",ROUND(($B29-W$6)*'국어 표준점수 테이블'!$H$10+W$6*'국어 표준점수 테이블'!$H$12+'국어 표준점수 테이블'!$H$14,0))</f>
        <v/>
      </c>
      <c r="X29" s="150">
        <f>IF(OR($B29-X$6&gt;76, $B29-X$6=75, $B29-X$6=1, $B29-X$6&lt;0),"",ROUND(($B29-X$6)*'국어 표준점수 테이블'!$H$10+X$6*'국어 표준점수 테이블'!$H$12+'국어 표준점수 테이블'!$H$14,0))</f>
        <v>128</v>
      </c>
      <c r="Y29" s="69" t="str">
        <f>IF(OR($B29-Y$6&gt;76, $B29-Y$6=75, $B29-Y$6=1, $B29-Y$6&lt;0),"",ROUND(($B29-Y$6)*'국어 표준점수 테이블'!$H$10+Y$6*'국어 표준점수 테이블'!$H$12+'국어 표준점수 테이블'!$H$14,0))</f>
        <v/>
      </c>
      <c r="Z29" s="16"/>
      <c r="AA29" s="16"/>
    </row>
    <row r="30" spans="1:27">
      <c r="A30" s="16"/>
      <c r="B30" s="310">
        <v>77</v>
      </c>
      <c r="C30" s="150">
        <f>IF(OR($B30-C$6&gt;76, $B30-C$6=75, $B30-C$6=1, $B30-C$6&lt;0),"",ROUND(($B30-C$6)*'국어 표준점수 테이블'!$H$10+C$6*'국어 표준점수 테이블'!$H$12+'국어 표준점수 테이블'!$H$14,0))</f>
        <v>122</v>
      </c>
      <c r="D30" s="150">
        <f>IF(OR($B30-D$6&gt;76, $B30-D$6=75, $B30-D$6=1, $B30-D$6&lt;0),"",ROUND(($B30-D$6)*'국어 표준점수 테이블'!$H$10+D$6*'국어 표준점수 테이블'!$H$12+'국어 표준점수 테이블'!$H$14,0))</f>
        <v>122</v>
      </c>
      <c r="E30" s="150">
        <f>IF(OR($B30-E$6&gt;76, $B30-E$6=75, $B30-E$6=1, $B30-E$6&lt;0),"",ROUND(($B30-E$6)*'국어 표준점수 테이블'!$H$10+E$6*'국어 표준점수 테이블'!$H$12+'국어 표준점수 테이블'!$H$14,0))</f>
        <v>123</v>
      </c>
      <c r="F30" s="150">
        <f>IF(OR($B30-F$6&gt;76, $B30-F$6=75, $B30-F$6=1, $B30-F$6&lt;0),"",ROUND(($B30-F$6)*'국어 표준점수 테이블'!$H$10+F$6*'국어 표준점수 테이블'!$H$12+'국어 표준점수 테이블'!$H$14,0))</f>
        <v>123</v>
      </c>
      <c r="G30" s="150">
        <f>IF(OR($B30-G$6&gt;76, $B30-G$6=75, $B30-G$6=1, $B30-G$6&lt;0),"",ROUND(($B30-G$6)*'국어 표준점수 테이블'!$H$10+G$6*'국어 표준점수 테이블'!$H$12+'국어 표준점수 테이블'!$H$14,0))</f>
        <v>123</v>
      </c>
      <c r="H30" s="150">
        <f>IF(OR($B30-H$6&gt;76, $B30-H$6=75, $B30-H$6=1, $B30-H$6&lt;0),"",ROUND(($B30-H$6)*'국어 표준점수 테이블'!$H$10+H$6*'국어 표준점수 테이블'!$H$12+'국어 표준점수 테이블'!$H$14,0))</f>
        <v>123</v>
      </c>
      <c r="I30" s="150">
        <f>IF(OR($B30-I$6&gt;76, $B30-I$6=75, $B30-I$6=1, $B30-I$6&lt;0),"",ROUND(($B30-I$6)*'국어 표준점수 테이블'!$H$10+I$6*'국어 표준점수 테이블'!$H$12+'국어 표준점수 테이블'!$H$14,0))</f>
        <v>124</v>
      </c>
      <c r="J30" s="150">
        <f>IF(OR($B30-J$6&gt;76, $B30-J$6=75, $B30-J$6=1, $B30-J$6&lt;0),"",ROUND(($B30-J$6)*'국어 표준점수 테이블'!$H$10+J$6*'국어 표준점수 테이블'!$H$12+'국어 표준점수 테이블'!$H$14,0))</f>
        <v>124</v>
      </c>
      <c r="K30" s="150">
        <f>IF(OR($B30-K$6&gt;76, $B30-K$6=75, $B30-K$6=1, $B30-K$6&lt;0),"",ROUND(($B30-K$6)*'국어 표준점수 테이블'!$H$10+K$6*'국어 표준점수 테이블'!$H$12+'국어 표준점수 테이블'!$H$14,0))</f>
        <v>124</v>
      </c>
      <c r="L30" s="150">
        <f>IF(OR($B30-L$6&gt;76, $B30-L$6=75, $B30-L$6=1, $B30-L$6&lt;0),"",ROUND(($B30-L$6)*'국어 표준점수 테이블'!$H$10+L$6*'국어 표준점수 테이블'!$H$12+'국어 표준점수 테이블'!$H$14,0))</f>
        <v>124</v>
      </c>
      <c r="M30" s="150">
        <f>IF(OR($B30-M$6&gt;76, $B30-M$6=75, $B30-M$6=1, $B30-M$6&lt;0),"",ROUND(($B30-M$6)*'국어 표준점수 테이블'!$H$10+M$6*'국어 표준점수 테이블'!$H$12+'국어 표준점수 테이블'!$H$14,0))</f>
        <v>124</v>
      </c>
      <c r="N30" s="150">
        <f>IF(OR($B30-N$6&gt;76, $B30-N$6=75, $B30-N$6=1, $B30-N$6&lt;0),"",ROUND(($B30-N$6)*'국어 표준점수 테이블'!$H$10+N$6*'국어 표준점수 테이블'!$H$12+'국어 표준점수 테이블'!$H$14,0))</f>
        <v>125</v>
      </c>
      <c r="O30" s="150">
        <f>IF(OR($B30-O$6&gt;76, $B30-O$6=75, $B30-O$6=1, $B30-O$6&lt;0),"",ROUND(($B30-O$6)*'국어 표준점수 테이블'!$H$10+O$6*'국어 표준점수 테이블'!$H$12+'국어 표준점수 테이블'!$H$14,0))</f>
        <v>125</v>
      </c>
      <c r="P30" s="150">
        <f>IF(OR($B30-P$6&gt;76, $B30-P$6=75, $B30-P$6=1, $B30-P$6&lt;0),"",ROUND(($B30-P$6)*'국어 표준점수 테이블'!$H$10+P$6*'국어 표준점수 테이블'!$H$12+'국어 표준점수 테이블'!$H$14,0))</f>
        <v>125</v>
      </c>
      <c r="Q30" s="150">
        <f>IF(OR($B30-Q$6&gt;76, $B30-Q$6=75, $B30-Q$6=1, $B30-Q$6&lt;0),"",ROUND(($B30-Q$6)*'국어 표준점수 테이블'!$H$10+Q$6*'국어 표준점수 테이블'!$H$12+'국어 표준점수 테이블'!$H$14,0))</f>
        <v>125</v>
      </c>
      <c r="R30" s="150">
        <f>IF(OR($B30-R$6&gt;76, $B30-R$6=75, $B30-R$6=1, $B30-R$6&lt;0),"",ROUND(($B30-R$6)*'국어 표준점수 테이블'!$H$10+R$6*'국어 표준점수 테이블'!$H$12+'국어 표준점수 테이블'!$H$14,0))</f>
        <v>125</v>
      </c>
      <c r="S30" s="150">
        <f>IF(OR($B30-S$6&gt;76, $B30-S$6=75, $B30-S$6=1, $B30-S$6&lt;0),"",ROUND(($B30-S$6)*'국어 표준점수 테이블'!$H$10+S$6*'국어 표준점수 테이블'!$H$12+'국어 표준점수 테이블'!$H$14,0))</f>
        <v>126</v>
      </c>
      <c r="T30" s="150">
        <f>IF(OR($B30-T$6&gt;76, $B30-T$6=75, $B30-T$6=1, $B30-T$6&lt;0),"",ROUND(($B30-T$6)*'국어 표준점수 테이블'!$H$10+T$6*'국어 표준점수 테이블'!$H$12+'국어 표준점수 테이블'!$H$14,0))</f>
        <v>126</v>
      </c>
      <c r="U30" s="150">
        <f>IF(OR($B30-U$6&gt;76, $B30-U$6=75, $B30-U$6=1, $B30-U$6&lt;0),"",ROUND(($B30-U$6)*'국어 표준점수 테이블'!$H$10+U$6*'국어 표준점수 테이블'!$H$12+'국어 표준점수 테이블'!$H$14,0))</f>
        <v>126</v>
      </c>
      <c r="V30" s="150">
        <f>IF(OR($B30-V$6&gt;76, $B30-V$6=75, $B30-V$6=1, $B30-V$6&lt;0),"",ROUND(($B30-V$6)*'국어 표준점수 테이블'!$H$10+V$6*'국어 표준점수 테이블'!$H$12+'국어 표준점수 테이블'!$H$14,0))</f>
        <v>126</v>
      </c>
      <c r="W30" s="150">
        <f>IF(OR($B30-W$6&gt;76, $B30-W$6=75, $B30-W$6=1, $B30-W$6&lt;0),"",ROUND(($B30-W$6)*'국어 표준점수 테이블'!$H$10+W$6*'국어 표준점수 테이블'!$H$12+'국어 표준점수 테이블'!$H$14,0))</f>
        <v>127</v>
      </c>
      <c r="X30" s="150" t="str">
        <f>IF(OR($B30-X$6&gt;76, $B30-X$6=75, $B30-X$6=1, $B30-X$6&lt;0),"",ROUND(($B30-X$6)*'국어 표준점수 테이블'!$H$10+X$6*'국어 표준점수 테이블'!$H$12+'국어 표준점수 테이블'!$H$14,0))</f>
        <v/>
      </c>
      <c r="Y30" s="69" t="str">
        <f>IF(OR($B30-Y$6&gt;76, $B30-Y$6=75, $B30-Y$6=1, $B30-Y$6&lt;0),"",ROUND(($B30-Y$6)*'국어 표준점수 테이블'!$H$10+Y$6*'국어 표준점수 테이블'!$H$12+'국어 표준점수 테이블'!$H$14,0))</f>
        <v/>
      </c>
      <c r="Z30" s="16"/>
      <c r="AA30" s="16"/>
    </row>
    <row r="31" spans="1:27">
      <c r="A31" s="16"/>
      <c r="B31" s="311">
        <v>76</v>
      </c>
      <c r="C31" s="152">
        <f>IF(OR($B31-C$6&gt;76, $B31-C$6=75, $B31-C$6=1, $B31-C$6&lt;0),"",ROUND(($B31-C$6)*'국어 표준점수 테이블'!$H$10+C$6*'국어 표준점수 테이블'!$H$12+'국어 표준점수 테이블'!$H$14,0))</f>
        <v>121</v>
      </c>
      <c r="D31" s="152">
        <f>IF(OR($B31-D$6&gt;76, $B31-D$6=75, $B31-D$6=1, $B31-D$6&lt;0),"",ROUND(($B31-D$6)*'국어 표준점수 테이블'!$H$10+D$6*'국어 표준점수 테이블'!$H$12+'국어 표준점수 테이블'!$H$14,0))</f>
        <v>121</v>
      </c>
      <c r="E31" s="152">
        <f>IF(OR($B31-E$6&gt;76, $B31-E$6=75, $B31-E$6=1, $B31-E$6&lt;0),"",ROUND(($B31-E$6)*'국어 표준점수 테이블'!$H$10+E$6*'국어 표준점수 테이블'!$H$12+'국어 표준점수 테이블'!$H$14,0))</f>
        <v>122</v>
      </c>
      <c r="F31" s="152">
        <f>IF(OR($B31-F$6&gt;76, $B31-F$6=75, $B31-F$6=1, $B31-F$6&lt;0),"",ROUND(($B31-F$6)*'국어 표준점수 테이블'!$H$10+F$6*'국어 표준점수 테이블'!$H$12+'국어 표준점수 테이블'!$H$14,0))</f>
        <v>122</v>
      </c>
      <c r="G31" s="152">
        <f>IF(OR($B31-G$6&gt;76, $B31-G$6=75, $B31-G$6=1, $B31-G$6&lt;0),"",ROUND(($B31-G$6)*'국어 표준점수 테이블'!$H$10+G$6*'국어 표준점수 테이블'!$H$12+'국어 표준점수 테이블'!$H$14,0))</f>
        <v>122</v>
      </c>
      <c r="H31" s="152">
        <f>IF(OR($B31-H$6&gt;76, $B31-H$6=75, $B31-H$6=1, $B31-H$6&lt;0),"",ROUND(($B31-H$6)*'국어 표준점수 테이블'!$H$10+H$6*'국어 표준점수 테이블'!$H$12+'국어 표준점수 테이블'!$H$14,0))</f>
        <v>122</v>
      </c>
      <c r="I31" s="152">
        <f>IF(OR($B31-I$6&gt;76, $B31-I$6=75, $B31-I$6=1, $B31-I$6&lt;0),"",ROUND(($B31-I$6)*'국어 표준점수 테이블'!$H$10+I$6*'국어 표준점수 테이블'!$H$12+'국어 표준점수 테이블'!$H$14,0))</f>
        <v>122</v>
      </c>
      <c r="J31" s="152">
        <f>IF(OR($B31-J$6&gt;76, $B31-J$6=75, $B31-J$6=1, $B31-J$6&lt;0),"",ROUND(($B31-J$6)*'국어 표준점수 테이블'!$H$10+J$6*'국어 표준점수 테이블'!$H$12+'국어 표준점수 테이블'!$H$14,0))</f>
        <v>123</v>
      </c>
      <c r="K31" s="152">
        <f>IF(OR($B31-K$6&gt;76, $B31-K$6=75, $B31-K$6=1, $B31-K$6&lt;0),"",ROUND(($B31-K$6)*'국어 표준점수 테이블'!$H$10+K$6*'국어 표준점수 테이블'!$H$12+'국어 표준점수 테이블'!$H$14,0))</f>
        <v>123</v>
      </c>
      <c r="L31" s="152">
        <f>IF(OR($B31-L$6&gt;76, $B31-L$6=75, $B31-L$6=1, $B31-L$6&lt;0),"",ROUND(($B31-L$6)*'국어 표준점수 테이블'!$H$10+L$6*'국어 표준점수 테이블'!$H$12+'국어 표준점수 테이블'!$H$14,0))</f>
        <v>123</v>
      </c>
      <c r="M31" s="152">
        <f>IF(OR($B31-M$6&gt;76, $B31-M$6=75, $B31-M$6=1, $B31-M$6&lt;0),"",ROUND(($B31-M$6)*'국어 표준점수 테이블'!$H$10+M$6*'국어 표준점수 테이블'!$H$12+'국어 표준점수 테이블'!$H$14,0))</f>
        <v>123</v>
      </c>
      <c r="N31" s="152">
        <f>IF(OR($B31-N$6&gt;76, $B31-N$6=75, $B31-N$6=1, $B31-N$6&lt;0),"",ROUND(($B31-N$6)*'국어 표준점수 테이블'!$H$10+N$6*'국어 표준점수 테이블'!$H$12+'국어 표준점수 테이블'!$H$14,0))</f>
        <v>123</v>
      </c>
      <c r="O31" s="152">
        <f>IF(OR($B31-O$6&gt;76, $B31-O$6=75, $B31-O$6=1, $B31-O$6&lt;0),"",ROUND(($B31-O$6)*'국어 표준점수 테이블'!$H$10+O$6*'국어 표준점수 테이블'!$H$12+'국어 표준점수 테이블'!$H$14,0))</f>
        <v>124</v>
      </c>
      <c r="P31" s="152">
        <f>IF(OR($B31-P$6&gt;76, $B31-P$6=75, $B31-P$6=1, $B31-P$6&lt;0),"",ROUND(($B31-P$6)*'국어 표준점수 테이블'!$H$10+P$6*'국어 표준점수 테이블'!$H$12+'국어 표준점수 테이블'!$H$14,0))</f>
        <v>124</v>
      </c>
      <c r="Q31" s="152">
        <f>IF(OR($B31-Q$6&gt;76, $B31-Q$6=75, $B31-Q$6=1, $B31-Q$6&lt;0),"",ROUND(($B31-Q$6)*'국어 표준점수 테이블'!$H$10+Q$6*'국어 표준점수 테이블'!$H$12+'국어 표준점수 테이블'!$H$14,0))</f>
        <v>124</v>
      </c>
      <c r="R31" s="152">
        <f>IF(OR($B31-R$6&gt;76, $B31-R$6=75, $B31-R$6=1, $B31-R$6&lt;0),"",ROUND(($B31-R$6)*'국어 표준점수 테이블'!$H$10+R$6*'국어 표준점수 테이블'!$H$12+'국어 표준점수 테이블'!$H$14,0))</f>
        <v>124</v>
      </c>
      <c r="S31" s="152">
        <f>IF(OR($B31-S$6&gt;76, $B31-S$6=75, $B31-S$6=1, $B31-S$6&lt;0),"",ROUND(($B31-S$6)*'국어 표준점수 테이블'!$H$10+S$6*'국어 표준점수 테이블'!$H$12+'국어 표준점수 테이블'!$H$14,0))</f>
        <v>125</v>
      </c>
      <c r="T31" s="152">
        <f>IF(OR($B31-T$6&gt;76, $B31-T$6=75, $B31-T$6=1, $B31-T$6&lt;0),"",ROUND(($B31-T$6)*'국어 표준점수 테이블'!$H$10+T$6*'국어 표준점수 테이블'!$H$12+'국어 표준점수 테이블'!$H$14,0))</f>
        <v>125</v>
      </c>
      <c r="U31" s="152">
        <f>IF(OR($B31-U$6&gt;76, $B31-U$6=75, $B31-U$6=1, $B31-U$6&lt;0),"",ROUND(($B31-U$6)*'국어 표준점수 테이블'!$H$10+U$6*'국어 표준점수 테이블'!$H$12+'국어 표준점수 테이블'!$H$14,0))</f>
        <v>125</v>
      </c>
      <c r="V31" s="152">
        <f>IF(OR($B31-V$6&gt;76, $B31-V$6=75, $B31-V$6=1, $B31-V$6&lt;0),"",ROUND(($B31-V$6)*'국어 표준점수 테이블'!$H$10+V$6*'국어 표준점수 테이블'!$H$12+'국어 표준점수 테이블'!$H$14,0))</f>
        <v>125</v>
      </c>
      <c r="W31" s="152">
        <f>IF(OR($B31-W$6&gt;76, $B31-W$6=75, $B31-W$6=1, $B31-W$6&lt;0),"",ROUND(($B31-W$6)*'국어 표준점수 테이블'!$H$10+W$6*'국어 표준점수 테이블'!$H$12+'국어 표준점수 테이블'!$H$14,0))</f>
        <v>125</v>
      </c>
      <c r="X31" s="152">
        <f>IF(OR($B31-X$6&gt;76, $B31-X$6=75, $B31-X$6=1, $B31-X$6&lt;0),"",ROUND(($B31-X$6)*'국어 표준점수 테이블'!$H$10+X$6*'국어 표준점수 테이블'!$H$12+'국어 표준점수 테이블'!$H$14,0))</f>
        <v>126</v>
      </c>
      <c r="Y31" s="71">
        <f>IF(OR($B31-Y$6&gt;76, $B31-Y$6=75, $B31-Y$6=1, $B31-Y$6&lt;0),"",ROUND(($B31-Y$6)*'국어 표준점수 테이블'!$H$10+Y$6*'국어 표준점수 테이블'!$H$12+'국어 표준점수 테이블'!$H$14,0))</f>
        <v>126</v>
      </c>
      <c r="Z31" s="16"/>
      <c r="AA31" s="16"/>
    </row>
    <row r="32" spans="1:27">
      <c r="A32" s="16"/>
      <c r="B32" s="311">
        <v>75</v>
      </c>
      <c r="C32" s="152">
        <f>IF(OR($B32-C$6&gt;76, $B32-C$6=75, $B32-C$6=1, $B32-C$6&lt;0),"",ROUND(($B32-C$6)*'국어 표준점수 테이블'!$H$10+C$6*'국어 표준점수 테이블'!$H$12+'국어 표준점수 테이블'!$H$14,0))</f>
        <v>120</v>
      </c>
      <c r="D32" s="152">
        <f>IF(OR($B32-D$6&gt;76, $B32-D$6=75, $B32-D$6=1, $B32-D$6&lt;0),"",ROUND(($B32-D$6)*'국어 표준점수 테이블'!$H$10+D$6*'국어 표준점수 테이블'!$H$12+'국어 표준점수 테이블'!$H$14,0))</f>
        <v>120</v>
      </c>
      <c r="E32" s="152">
        <f>IF(OR($B32-E$6&gt;76, $B32-E$6=75, $B32-E$6=1, $B32-E$6&lt;0),"",ROUND(($B32-E$6)*'국어 표준점수 테이블'!$H$10+E$6*'국어 표준점수 테이블'!$H$12+'국어 표준점수 테이블'!$H$14,0))</f>
        <v>120</v>
      </c>
      <c r="F32" s="152">
        <f>IF(OR($B32-F$6&gt;76, $B32-F$6=75, $B32-F$6=1, $B32-F$6&lt;0),"",ROUND(($B32-F$6)*'국어 표준점수 테이블'!$H$10+F$6*'국어 표준점수 테이블'!$H$12+'국어 표준점수 테이블'!$H$14,0))</f>
        <v>121</v>
      </c>
      <c r="G32" s="152">
        <f>IF(OR($B32-G$6&gt;76, $B32-G$6=75, $B32-G$6=1, $B32-G$6&lt;0),"",ROUND(($B32-G$6)*'국어 표준점수 테이블'!$H$10+G$6*'국어 표준점수 테이블'!$H$12+'국어 표준점수 테이블'!$H$14,0))</f>
        <v>121</v>
      </c>
      <c r="H32" s="152">
        <f>IF(OR($B32-H$6&gt;76, $B32-H$6=75, $B32-H$6=1, $B32-H$6&lt;0),"",ROUND(($B32-H$6)*'국어 표준점수 테이블'!$H$10+H$6*'국어 표준점수 테이블'!$H$12+'국어 표준점수 테이블'!$H$14,0))</f>
        <v>121</v>
      </c>
      <c r="I32" s="152">
        <f>IF(OR($B32-I$6&gt;76, $B32-I$6=75, $B32-I$6=1, $B32-I$6&lt;0),"",ROUND(($B32-I$6)*'국어 표준점수 테이블'!$H$10+I$6*'국어 표준점수 테이블'!$H$12+'국어 표준점수 테이블'!$H$14,0))</f>
        <v>121</v>
      </c>
      <c r="J32" s="152">
        <f>IF(OR($B32-J$6&gt;76, $B32-J$6=75, $B32-J$6=1, $B32-J$6&lt;0),"",ROUND(($B32-J$6)*'국어 표준점수 테이블'!$H$10+J$6*'국어 표준점수 테이블'!$H$12+'국어 표준점수 테이블'!$H$14,0))</f>
        <v>121</v>
      </c>
      <c r="K32" s="152">
        <f>IF(OR($B32-K$6&gt;76, $B32-K$6=75, $B32-K$6=1, $B32-K$6&lt;0),"",ROUND(($B32-K$6)*'국어 표준점수 테이블'!$H$10+K$6*'국어 표준점수 테이블'!$H$12+'국어 표준점수 테이블'!$H$14,0))</f>
        <v>122</v>
      </c>
      <c r="L32" s="152">
        <f>IF(OR($B32-L$6&gt;76, $B32-L$6=75, $B32-L$6=1, $B32-L$6&lt;0),"",ROUND(($B32-L$6)*'국어 표준점수 테이블'!$H$10+L$6*'국어 표준점수 테이블'!$H$12+'국어 표준점수 테이블'!$H$14,0))</f>
        <v>122</v>
      </c>
      <c r="M32" s="152">
        <f>IF(OR($B32-M$6&gt;76, $B32-M$6=75, $B32-M$6=1, $B32-M$6&lt;0),"",ROUND(($B32-M$6)*'국어 표준점수 테이블'!$H$10+M$6*'국어 표준점수 테이블'!$H$12+'국어 표준점수 테이블'!$H$14,0))</f>
        <v>122</v>
      </c>
      <c r="N32" s="152">
        <f>IF(OR($B32-N$6&gt;76, $B32-N$6=75, $B32-N$6=1, $B32-N$6&lt;0),"",ROUND(($B32-N$6)*'국어 표준점수 테이블'!$H$10+N$6*'국어 표준점수 테이블'!$H$12+'국어 표준점수 테이블'!$H$14,0))</f>
        <v>122</v>
      </c>
      <c r="O32" s="152">
        <f>IF(OR($B32-O$6&gt;76, $B32-O$6=75, $B32-O$6=1, $B32-O$6&lt;0),"",ROUND(($B32-O$6)*'국어 표준점수 테이블'!$H$10+O$6*'국어 표준점수 테이블'!$H$12+'국어 표준점수 테이블'!$H$14,0))</f>
        <v>123</v>
      </c>
      <c r="P32" s="152">
        <f>IF(OR($B32-P$6&gt;76, $B32-P$6=75, $B32-P$6=1, $B32-P$6&lt;0),"",ROUND(($B32-P$6)*'국어 표준점수 테이블'!$H$10+P$6*'국어 표준점수 테이블'!$H$12+'국어 표준점수 테이블'!$H$14,0))</f>
        <v>123</v>
      </c>
      <c r="Q32" s="152">
        <f>IF(OR($B32-Q$6&gt;76, $B32-Q$6=75, $B32-Q$6=1, $B32-Q$6&lt;0),"",ROUND(($B32-Q$6)*'국어 표준점수 테이블'!$H$10+Q$6*'국어 표준점수 테이블'!$H$12+'국어 표준점수 테이블'!$H$14,0))</f>
        <v>123</v>
      </c>
      <c r="R32" s="152">
        <f>IF(OR($B32-R$6&gt;76, $B32-R$6=75, $B32-R$6=1, $B32-R$6&lt;0),"",ROUND(($B32-R$6)*'국어 표준점수 테이블'!$H$10+R$6*'국어 표준점수 테이블'!$H$12+'국어 표준점수 테이블'!$H$14,0))</f>
        <v>123</v>
      </c>
      <c r="S32" s="152">
        <f>IF(OR($B32-S$6&gt;76, $B32-S$6=75, $B32-S$6=1, $B32-S$6&lt;0),"",ROUND(($B32-S$6)*'국어 표준점수 테이블'!$H$10+S$6*'국어 표준점수 테이블'!$H$12+'국어 표준점수 테이블'!$H$14,0))</f>
        <v>123</v>
      </c>
      <c r="T32" s="152">
        <f>IF(OR($B32-T$6&gt;76, $B32-T$6=75, $B32-T$6=1, $B32-T$6&lt;0),"",ROUND(($B32-T$6)*'국어 표준점수 테이블'!$H$10+T$6*'국어 표준점수 테이블'!$H$12+'국어 표준점수 테이블'!$H$14,0))</f>
        <v>124</v>
      </c>
      <c r="U32" s="152">
        <f>IF(OR($B32-U$6&gt;76, $B32-U$6=75, $B32-U$6=1, $B32-U$6&lt;0),"",ROUND(($B32-U$6)*'국어 표준점수 테이블'!$H$10+U$6*'국어 표준점수 테이블'!$H$12+'국어 표준점수 테이블'!$H$14,0))</f>
        <v>124</v>
      </c>
      <c r="V32" s="152">
        <f>IF(OR($B32-V$6&gt;76, $B32-V$6=75, $B32-V$6=1, $B32-V$6&lt;0),"",ROUND(($B32-V$6)*'국어 표준점수 테이블'!$H$10+V$6*'국어 표준점수 테이블'!$H$12+'국어 표준점수 테이블'!$H$14,0))</f>
        <v>124</v>
      </c>
      <c r="W32" s="152">
        <f>IF(OR($B32-W$6&gt;76, $B32-W$6=75, $B32-W$6=1, $B32-W$6&lt;0),"",ROUND(($B32-W$6)*'국어 표준점수 테이블'!$H$10+W$6*'국어 표준점수 테이블'!$H$12+'국어 표준점수 테이블'!$H$14,0))</f>
        <v>124</v>
      </c>
      <c r="X32" s="152">
        <f>IF(OR($B32-X$6&gt;76, $B32-X$6=75, $B32-X$6=1, $B32-X$6&lt;0),"",ROUND(($B32-X$6)*'국어 표준점수 테이블'!$H$10+X$6*'국어 표준점수 테이블'!$H$12+'국어 표준점수 테이블'!$H$14,0))</f>
        <v>124</v>
      </c>
      <c r="Y32" s="71" t="str">
        <f>IF(OR($B32-Y$6&gt;76, $B32-Y$6=75, $B32-Y$6=1, $B32-Y$6&lt;0),"",ROUND(($B32-Y$6)*'국어 표준점수 테이블'!$H$10+Y$6*'국어 표준점수 테이블'!$H$12+'국어 표준점수 테이블'!$H$14,0))</f>
        <v/>
      </c>
      <c r="Z32" s="16"/>
      <c r="AA32" s="16"/>
    </row>
    <row r="33" spans="1:27">
      <c r="A33" s="16"/>
      <c r="B33" s="311">
        <v>74</v>
      </c>
      <c r="C33" s="152">
        <f>IF(OR($B33-C$6&gt;76, $B33-C$6=75, $B33-C$6=1, $B33-C$6&lt;0),"",ROUND(($B33-C$6)*'국어 표준점수 테이블'!$H$10+C$6*'국어 표준점수 테이블'!$H$12+'국어 표준점수 테이블'!$H$14,0))</f>
        <v>119</v>
      </c>
      <c r="D33" s="152">
        <f>IF(OR($B33-D$6&gt;76, $B33-D$6=75, $B33-D$6=1, $B33-D$6&lt;0),"",ROUND(($B33-D$6)*'국어 표준점수 테이블'!$H$10+D$6*'국어 표준점수 테이블'!$H$12+'국어 표준점수 테이블'!$H$14,0))</f>
        <v>119</v>
      </c>
      <c r="E33" s="152">
        <f>IF(OR($B33-E$6&gt;76, $B33-E$6=75, $B33-E$6=1, $B33-E$6&lt;0),"",ROUND(($B33-E$6)*'국어 표준점수 테이블'!$H$10+E$6*'국어 표준점수 테이블'!$H$12+'국어 표준점수 테이블'!$H$14,0))</f>
        <v>119</v>
      </c>
      <c r="F33" s="152">
        <f>IF(OR($B33-F$6&gt;76, $B33-F$6=75, $B33-F$6=1, $B33-F$6&lt;0),"",ROUND(($B33-F$6)*'국어 표준점수 테이블'!$H$10+F$6*'국어 표준점수 테이블'!$H$12+'국어 표준점수 테이블'!$H$14,0))</f>
        <v>119</v>
      </c>
      <c r="G33" s="152">
        <f>IF(OR($B33-G$6&gt;76, $B33-G$6=75, $B33-G$6=1, $B33-G$6&lt;0),"",ROUND(($B33-G$6)*'국어 표준점수 테이블'!$H$10+G$6*'국어 표준점수 테이블'!$H$12+'국어 표준점수 테이블'!$H$14,0))</f>
        <v>120</v>
      </c>
      <c r="H33" s="152">
        <f>IF(OR($B33-H$6&gt;76, $B33-H$6=75, $B33-H$6=1, $B33-H$6&lt;0),"",ROUND(($B33-H$6)*'국어 표준점수 테이블'!$H$10+H$6*'국어 표준점수 테이블'!$H$12+'국어 표준점수 테이블'!$H$14,0))</f>
        <v>120</v>
      </c>
      <c r="I33" s="152">
        <f>IF(OR($B33-I$6&gt;76, $B33-I$6=75, $B33-I$6=1, $B33-I$6&lt;0),"",ROUND(($B33-I$6)*'국어 표준점수 테이블'!$H$10+I$6*'국어 표준점수 테이블'!$H$12+'국어 표준점수 테이블'!$H$14,0))</f>
        <v>120</v>
      </c>
      <c r="J33" s="152">
        <f>IF(OR($B33-J$6&gt;76, $B33-J$6=75, $B33-J$6=1, $B33-J$6&lt;0),"",ROUND(($B33-J$6)*'국어 표준점수 테이블'!$H$10+J$6*'국어 표준점수 테이블'!$H$12+'국어 표준점수 테이블'!$H$14,0))</f>
        <v>120</v>
      </c>
      <c r="K33" s="152">
        <f>IF(OR($B33-K$6&gt;76, $B33-K$6=75, $B33-K$6=1, $B33-K$6&lt;0),"",ROUND(($B33-K$6)*'국어 표준점수 테이블'!$H$10+K$6*'국어 표준점수 테이블'!$H$12+'국어 표준점수 테이블'!$H$14,0))</f>
        <v>121</v>
      </c>
      <c r="L33" s="152">
        <f>IF(OR($B33-L$6&gt;76, $B33-L$6=75, $B33-L$6=1, $B33-L$6&lt;0),"",ROUND(($B33-L$6)*'국어 표준점수 테이블'!$H$10+L$6*'국어 표준점수 테이블'!$H$12+'국어 표준점수 테이블'!$H$14,0))</f>
        <v>121</v>
      </c>
      <c r="M33" s="152">
        <f>IF(OR($B33-M$6&gt;76, $B33-M$6=75, $B33-M$6=1, $B33-M$6&lt;0),"",ROUND(($B33-M$6)*'국어 표준점수 테이블'!$H$10+M$6*'국어 표준점수 테이블'!$H$12+'국어 표준점수 테이블'!$H$14,0))</f>
        <v>121</v>
      </c>
      <c r="N33" s="152">
        <f>IF(OR($B33-N$6&gt;76, $B33-N$6=75, $B33-N$6=1, $B33-N$6&lt;0),"",ROUND(($B33-N$6)*'국어 표준점수 테이블'!$H$10+N$6*'국어 표준점수 테이블'!$H$12+'국어 표준점수 테이블'!$H$14,0))</f>
        <v>121</v>
      </c>
      <c r="O33" s="152">
        <f>IF(OR($B33-O$6&gt;76, $B33-O$6=75, $B33-O$6=1, $B33-O$6&lt;0),"",ROUND(($B33-O$6)*'국어 표준점수 테이블'!$H$10+O$6*'국어 표준점수 테이블'!$H$12+'국어 표준점수 테이블'!$H$14,0))</f>
        <v>121</v>
      </c>
      <c r="P33" s="152">
        <f>IF(OR($B33-P$6&gt;76, $B33-P$6=75, $B33-P$6=1, $B33-P$6&lt;0),"",ROUND(($B33-P$6)*'국어 표준점수 테이블'!$H$10+P$6*'국어 표준점수 테이블'!$H$12+'국어 표준점수 테이블'!$H$14,0))</f>
        <v>122</v>
      </c>
      <c r="Q33" s="152">
        <f>IF(OR($B33-Q$6&gt;76, $B33-Q$6=75, $B33-Q$6=1, $B33-Q$6&lt;0),"",ROUND(($B33-Q$6)*'국어 표준점수 테이블'!$H$10+Q$6*'국어 표준점수 테이블'!$H$12+'국어 표준점수 테이블'!$H$14,0))</f>
        <v>122</v>
      </c>
      <c r="R33" s="152">
        <f>IF(OR($B33-R$6&gt;76, $B33-R$6=75, $B33-R$6=1, $B33-R$6&lt;0),"",ROUND(($B33-R$6)*'국어 표준점수 테이블'!$H$10+R$6*'국어 표준점수 테이블'!$H$12+'국어 표준점수 테이블'!$H$14,0))</f>
        <v>122</v>
      </c>
      <c r="S33" s="152">
        <f>IF(OR($B33-S$6&gt;76, $B33-S$6=75, $B33-S$6=1, $B33-S$6&lt;0),"",ROUND(($B33-S$6)*'국어 표준점수 테이블'!$H$10+S$6*'국어 표준점수 테이블'!$H$12+'국어 표준점수 테이블'!$H$14,0))</f>
        <v>122</v>
      </c>
      <c r="T33" s="152">
        <f>IF(OR($B33-T$6&gt;76, $B33-T$6=75, $B33-T$6=1, $B33-T$6&lt;0),"",ROUND(($B33-T$6)*'국어 표준점수 테이블'!$H$10+T$6*'국어 표준점수 테이블'!$H$12+'국어 표준점수 테이블'!$H$14,0))</f>
        <v>122</v>
      </c>
      <c r="U33" s="152">
        <f>IF(OR($B33-U$6&gt;76, $B33-U$6=75, $B33-U$6=1, $B33-U$6&lt;0),"",ROUND(($B33-U$6)*'국어 표준점수 테이블'!$H$10+U$6*'국어 표준점수 테이블'!$H$12+'국어 표준점수 테이블'!$H$14,0))</f>
        <v>123</v>
      </c>
      <c r="V33" s="152">
        <f>IF(OR($B33-V$6&gt;76, $B33-V$6=75, $B33-V$6=1, $B33-V$6&lt;0),"",ROUND(($B33-V$6)*'국어 표준점수 테이블'!$H$10+V$6*'국어 표준점수 테이블'!$H$12+'국어 표준점수 테이블'!$H$14,0))</f>
        <v>123</v>
      </c>
      <c r="W33" s="152">
        <f>IF(OR($B33-W$6&gt;76, $B33-W$6=75, $B33-W$6=1, $B33-W$6&lt;0),"",ROUND(($B33-W$6)*'국어 표준점수 테이블'!$H$10+W$6*'국어 표준점수 테이블'!$H$12+'국어 표준점수 테이블'!$H$14,0))</f>
        <v>123</v>
      </c>
      <c r="X33" s="152">
        <f>IF(OR($B33-X$6&gt;76, $B33-X$6=75, $B33-X$6=1, $B33-X$6&lt;0),"",ROUND(($B33-X$6)*'국어 표준점수 테이블'!$H$10+X$6*'국어 표준점수 테이블'!$H$12+'국어 표준점수 테이블'!$H$14,0))</f>
        <v>123</v>
      </c>
      <c r="Y33" s="71">
        <f>IF(OR($B33-Y$6&gt;76, $B33-Y$6=75, $B33-Y$6=1, $B33-Y$6&lt;0),"",ROUND(($B33-Y$6)*'국어 표준점수 테이블'!$H$10+Y$6*'국어 표준점수 테이블'!$H$12+'국어 표준점수 테이블'!$H$14,0))</f>
        <v>124</v>
      </c>
      <c r="Z33" s="16"/>
      <c r="AA33" s="16"/>
    </row>
    <row r="34" spans="1:27">
      <c r="A34" s="16"/>
      <c r="B34" s="311">
        <v>73</v>
      </c>
      <c r="C34" s="152">
        <f>IF(OR($B34-C$6&gt;76, $B34-C$6=75, $B34-C$6=1, $B34-C$6&lt;0),"",ROUND(($B34-C$6)*'국어 표준점수 테이블'!$H$10+C$6*'국어 표준점수 테이블'!$H$12+'국어 표준점수 테이블'!$H$14,0))</f>
        <v>117</v>
      </c>
      <c r="D34" s="152">
        <f>IF(OR($B34-D$6&gt;76, $B34-D$6=75, $B34-D$6=1, $B34-D$6&lt;0),"",ROUND(($B34-D$6)*'국어 표준점수 테이블'!$H$10+D$6*'국어 표준점수 테이블'!$H$12+'국어 표준점수 테이블'!$H$14,0))</f>
        <v>118</v>
      </c>
      <c r="E34" s="152">
        <f>IF(OR($B34-E$6&gt;76, $B34-E$6=75, $B34-E$6=1, $B34-E$6&lt;0),"",ROUND(($B34-E$6)*'국어 표준점수 테이블'!$H$10+E$6*'국어 표준점수 테이블'!$H$12+'국어 표준점수 테이블'!$H$14,0))</f>
        <v>118</v>
      </c>
      <c r="F34" s="152">
        <f>IF(OR($B34-F$6&gt;76, $B34-F$6=75, $B34-F$6=1, $B34-F$6&lt;0),"",ROUND(($B34-F$6)*'국어 표준점수 테이블'!$H$10+F$6*'국어 표준점수 테이블'!$H$12+'국어 표준점수 테이블'!$H$14,0))</f>
        <v>118</v>
      </c>
      <c r="G34" s="152">
        <f>IF(OR($B34-G$6&gt;76, $B34-G$6=75, $B34-G$6=1, $B34-G$6&lt;0),"",ROUND(($B34-G$6)*'국어 표준점수 테이블'!$H$10+G$6*'국어 표준점수 테이블'!$H$12+'국어 표준점수 테이블'!$H$14,0))</f>
        <v>119</v>
      </c>
      <c r="H34" s="152">
        <f>IF(OR($B34-H$6&gt;76, $B34-H$6=75, $B34-H$6=1, $B34-H$6&lt;0),"",ROUND(($B34-H$6)*'국어 표준점수 테이블'!$H$10+H$6*'국어 표준점수 테이블'!$H$12+'국어 표준점수 테이블'!$H$14,0))</f>
        <v>119</v>
      </c>
      <c r="I34" s="152">
        <f>IF(OR($B34-I$6&gt;76, $B34-I$6=75, $B34-I$6=1, $B34-I$6&lt;0),"",ROUND(($B34-I$6)*'국어 표준점수 테이블'!$H$10+I$6*'국어 표준점수 테이블'!$H$12+'국어 표준점수 테이블'!$H$14,0))</f>
        <v>119</v>
      </c>
      <c r="J34" s="152">
        <f>IF(OR($B34-J$6&gt;76, $B34-J$6=75, $B34-J$6=1, $B34-J$6&lt;0),"",ROUND(($B34-J$6)*'국어 표준점수 테이블'!$H$10+J$6*'국어 표준점수 테이블'!$H$12+'국어 표준점수 테이블'!$H$14,0))</f>
        <v>119</v>
      </c>
      <c r="K34" s="152">
        <f>IF(OR($B34-K$6&gt;76, $B34-K$6=75, $B34-K$6=1, $B34-K$6&lt;0),"",ROUND(($B34-K$6)*'국어 표준점수 테이블'!$H$10+K$6*'국어 표준점수 테이블'!$H$12+'국어 표준점수 테이블'!$H$14,0))</f>
        <v>119</v>
      </c>
      <c r="L34" s="152">
        <f>IF(OR($B34-L$6&gt;76, $B34-L$6=75, $B34-L$6=1, $B34-L$6&lt;0),"",ROUND(($B34-L$6)*'국어 표준점수 테이블'!$H$10+L$6*'국어 표준점수 테이블'!$H$12+'국어 표준점수 테이블'!$H$14,0))</f>
        <v>120</v>
      </c>
      <c r="M34" s="152">
        <f>IF(OR($B34-M$6&gt;76, $B34-M$6=75, $B34-M$6=1, $B34-M$6&lt;0),"",ROUND(($B34-M$6)*'국어 표준점수 테이블'!$H$10+M$6*'국어 표준점수 테이블'!$H$12+'국어 표준점수 테이블'!$H$14,0))</f>
        <v>120</v>
      </c>
      <c r="N34" s="152">
        <f>IF(OR($B34-N$6&gt;76, $B34-N$6=75, $B34-N$6=1, $B34-N$6&lt;0),"",ROUND(($B34-N$6)*'국어 표준점수 테이블'!$H$10+N$6*'국어 표준점수 테이블'!$H$12+'국어 표준점수 테이블'!$H$14,0))</f>
        <v>120</v>
      </c>
      <c r="O34" s="152">
        <f>IF(OR($B34-O$6&gt;76, $B34-O$6=75, $B34-O$6=1, $B34-O$6&lt;0),"",ROUND(($B34-O$6)*'국어 표준점수 테이블'!$H$10+O$6*'국어 표준점수 테이블'!$H$12+'국어 표준점수 테이블'!$H$14,0))</f>
        <v>120</v>
      </c>
      <c r="P34" s="152">
        <f>IF(OR($B34-P$6&gt;76, $B34-P$6=75, $B34-P$6=1, $B34-P$6&lt;0),"",ROUND(($B34-P$6)*'국어 표준점수 테이블'!$H$10+P$6*'국어 표준점수 테이블'!$H$12+'국어 표준점수 테이블'!$H$14,0))</f>
        <v>120</v>
      </c>
      <c r="Q34" s="152">
        <f>IF(OR($B34-Q$6&gt;76, $B34-Q$6=75, $B34-Q$6=1, $B34-Q$6&lt;0),"",ROUND(($B34-Q$6)*'국어 표준점수 테이블'!$H$10+Q$6*'국어 표준점수 테이블'!$H$12+'국어 표준점수 테이블'!$H$14,0))</f>
        <v>121</v>
      </c>
      <c r="R34" s="152">
        <f>IF(OR($B34-R$6&gt;76, $B34-R$6=75, $B34-R$6=1, $B34-R$6&lt;0),"",ROUND(($B34-R$6)*'국어 표준점수 테이블'!$H$10+R$6*'국어 표준점수 테이블'!$H$12+'국어 표준점수 테이블'!$H$14,0))</f>
        <v>121</v>
      </c>
      <c r="S34" s="152">
        <f>IF(OR($B34-S$6&gt;76, $B34-S$6=75, $B34-S$6=1, $B34-S$6&lt;0),"",ROUND(($B34-S$6)*'국어 표준점수 테이블'!$H$10+S$6*'국어 표준점수 테이블'!$H$12+'국어 표준점수 테이블'!$H$14,0))</f>
        <v>121</v>
      </c>
      <c r="T34" s="152">
        <f>IF(OR($B34-T$6&gt;76, $B34-T$6=75, $B34-T$6=1, $B34-T$6&lt;0),"",ROUND(($B34-T$6)*'국어 표준점수 테이블'!$H$10+T$6*'국어 표준점수 테이블'!$H$12+'국어 표준점수 테이블'!$H$14,0))</f>
        <v>121</v>
      </c>
      <c r="U34" s="152">
        <f>IF(OR($B34-U$6&gt;76, $B34-U$6=75, $B34-U$6=1, $B34-U$6&lt;0),"",ROUND(($B34-U$6)*'국어 표준점수 테이블'!$H$10+U$6*'국어 표준점수 테이블'!$H$12+'국어 표준점수 테이블'!$H$14,0))</f>
        <v>122</v>
      </c>
      <c r="V34" s="152">
        <f>IF(OR($B34-V$6&gt;76, $B34-V$6=75, $B34-V$6=1, $B34-V$6&lt;0),"",ROUND(($B34-V$6)*'국어 표준점수 테이블'!$H$10+V$6*'국어 표준점수 테이블'!$H$12+'국어 표준점수 테이블'!$H$14,0))</f>
        <v>122</v>
      </c>
      <c r="W34" s="152">
        <f>IF(OR($B34-W$6&gt;76, $B34-W$6=75, $B34-W$6=1, $B34-W$6&lt;0),"",ROUND(($B34-W$6)*'국어 표준점수 테이블'!$H$10+W$6*'국어 표준점수 테이블'!$H$12+'국어 표준점수 테이블'!$H$14,0))</f>
        <v>122</v>
      </c>
      <c r="X34" s="152">
        <f>IF(OR($B34-X$6&gt;76, $B34-X$6=75, $B34-X$6=1, $B34-X$6&lt;0),"",ROUND(($B34-X$6)*'국어 표준점수 테이블'!$H$10+X$6*'국어 표준점수 테이블'!$H$12+'국어 표준점수 테이블'!$H$14,0))</f>
        <v>122</v>
      </c>
      <c r="Y34" s="71">
        <f>IF(OR($B34-Y$6&gt;76, $B34-Y$6=75, $B34-Y$6=1, $B34-Y$6&lt;0),"",ROUND(($B34-Y$6)*'국어 표준점수 테이블'!$H$10+Y$6*'국어 표준점수 테이블'!$H$12+'국어 표준점수 테이블'!$H$14,0))</f>
        <v>123</v>
      </c>
      <c r="Z34" s="16"/>
      <c r="AA34" s="16"/>
    </row>
    <row r="35" spans="1:27">
      <c r="A35" s="16"/>
      <c r="B35" s="312">
        <v>72</v>
      </c>
      <c r="C35" s="154">
        <f>IF(OR($B35-C$6&gt;76, $B35-C$6=75, $B35-C$6=1, $B35-C$6&lt;0),"",ROUND(($B35-C$6)*'국어 표준점수 테이블'!$H$10+C$6*'국어 표준점수 테이블'!$H$12+'국어 표준점수 테이블'!$H$14,0))</f>
        <v>116</v>
      </c>
      <c r="D35" s="154">
        <f>IF(OR($B35-D$6&gt;76, $B35-D$6=75, $B35-D$6=1, $B35-D$6&lt;0),"",ROUND(($B35-D$6)*'국어 표준점수 테이블'!$H$10+D$6*'국어 표준점수 테이블'!$H$12+'국어 표준점수 테이블'!$H$14,0))</f>
        <v>117</v>
      </c>
      <c r="E35" s="154">
        <f>IF(OR($B35-E$6&gt;76, $B35-E$6=75, $B35-E$6=1, $B35-E$6&lt;0),"",ROUND(($B35-E$6)*'국어 표준점수 테이블'!$H$10+E$6*'국어 표준점수 테이블'!$H$12+'국어 표준점수 테이블'!$H$14,0))</f>
        <v>117</v>
      </c>
      <c r="F35" s="154">
        <f>IF(OR($B35-F$6&gt;76, $B35-F$6=75, $B35-F$6=1, $B35-F$6&lt;0),"",ROUND(($B35-F$6)*'국어 표준점수 테이블'!$H$10+F$6*'국어 표준점수 테이블'!$H$12+'국어 표준점수 테이블'!$H$14,0))</f>
        <v>117</v>
      </c>
      <c r="G35" s="154">
        <f>IF(OR($B35-G$6&gt;76, $B35-G$6=75, $B35-G$6=1, $B35-G$6&lt;0),"",ROUND(($B35-G$6)*'국어 표준점수 테이블'!$H$10+G$6*'국어 표준점수 테이블'!$H$12+'국어 표준점수 테이블'!$H$14,0))</f>
        <v>117</v>
      </c>
      <c r="H35" s="154">
        <f>IF(OR($B35-H$6&gt;76, $B35-H$6=75, $B35-H$6=1, $B35-H$6&lt;0),"",ROUND(($B35-H$6)*'국어 표준점수 테이블'!$H$10+H$6*'국어 표준점수 테이블'!$H$12+'국어 표준점수 테이블'!$H$14,0))</f>
        <v>118</v>
      </c>
      <c r="I35" s="154">
        <f>IF(OR($B35-I$6&gt;76, $B35-I$6=75, $B35-I$6=1, $B35-I$6&lt;0),"",ROUND(($B35-I$6)*'국어 표준점수 테이블'!$H$10+I$6*'국어 표준점수 테이블'!$H$12+'국어 표준점수 테이블'!$H$14,0))</f>
        <v>118</v>
      </c>
      <c r="J35" s="154">
        <f>IF(OR($B35-J$6&gt;76, $B35-J$6=75, $B35-J$6=1, $B35-J$6&lt;0),"",ROUND(($B35-J$6)*'국어 표준점수 테이블'!$H$10+J$6*'국어 표준점수 테이블'!$H$12+'국어 표준점수 테이블'!$H$14,0))</f>
        <v>118</v>
      </c>
      <c r="K35" s="154">
        <f>IF(OR($B35-K$6&gt;76, $B35-K$6=75, $B35-K$6=1, $B35-K$6&lt;0),"",ROUND(($B35-K$6)*'국어 표준점수 테이블'!$H$10+K$6*'국어 표준점수 테이블'!$H$12+'국어 표준점수 테이블'!$H$14,0))</f>
        <v>118</v>
      </c>
      <c r="L35" s="154">
        <f>IF(OR($B35-L$6&gt;76, $B35-L$6=75, $B35-L$6=1, $B35-L$6&lt;0),"",ROUND(($B35-L$6)*'국어 표준점수 테이블'!$H$10+L$6*'국어 표준점수 테이블'!$H$12+'국어 표준점수 테이블'!$H$14,0))</f>
        <v>118</v>
      </c>
      <c r="M35" s="154">
        <f>IF(OR($B35-M$6&gt;76, $B35-M$6=75, $B35-M$6=1, $B35-M$6&lt;0),"",ROUND(($B35-M$6)*'국어 표준점수 테이블'!$H$10+M$6*'국어 표준점수 테이블'!$H$12+'국어 표준점수 테이블'!$H$14,0))</f>
        <v>119</v>
      </c>
      <c r="N35" s="154">
        <f>IF(OR($B35-N$6&gt;76, $B35-N$6=75, $B35-N$6=1, $B35-N$6&lt;0),"",ROUND(($B35-N$6)*'국어 표준점수 테이블'!$H$10+N$6*'국어 표준점수 테이블'!$H$12+'국어 표준점수 테이블'!$H$14,0))</f>
        <v>119</v>
      </c>
      <c r="O35" s="154">
        <f>IF(OR($B35-O$6&gt;76, $B35-O$6=75, $B35-O$6=1, $B35-O$6&lt;0),"",ROUND(($B35-O$6)*'국어 표준점수 테이블'!$H$10+O$6*'국어 표준점수 테이블'!$H$12+'국어 표준점수 테이블'!$H$14,0))</f>
        <v>119</v>
      </c>
      <c r="P35" s="154">
        <f>IF(OR($B35-P$6&gt;76, $B35-P$6=75, $B35-P$6=1, $B35-P$6&lt;0),"",ROUND(($B35-P$6)*'국어 표준점수 테이블'!$H$10+P$6*'국어 표준점수 테이블'!$H$12+'국어 표준점수 테이블'!$H$14,0))</f>
        <v>119</v>
      </c>
      <c r="Q35" s="154">
        <f>IF(OR($B35-Q$6&gt;76, $B35-Q$6=75, $B35-Q$6=1, $B35-Q$6&lt;0),"",ROUND(($B35-Q$6)*'국어 표준점수 테이블'!$H$10+Q$6*'국어 표준점수 테이블'!$H$12+'국어 표준점수 테이블'!$H$14,0))</f>
        <v>119</v>
      </c>
      <c r="R35" s="154">
        <f>IF(OR($B35-R$6&gt;76, $B35-R$6=75, $B35-R$6=1, $B35-R$6&lt;0),"",ROUND(($B35-R$6)*'국어 표준점수 테이블'!$H$10+R$6*'국어 표준점수 테이블'!$H$12+'국어 표준점수 테이블'!$H$14,0))</f>
        <v>120</v>
      </c>
      <c r="S35" s="154">
        <f>IF(OR($B35-S$6&gt;76, $B35-S$6=75, $B35-S$6=1, $B35-S$6&lt;0),"",ROUND(($B35-S$6)*'국어 표준점수 테이블'!$H$10+S$6*'국어 표준점수 테이블'!$H$12+'국어 표준점수 테이블'!$H$14,0))</f>
        <v>120</v>
      </c>
      <c r="T35" s="154">
        <f>IF(OR($B35-T$6&gt;76, $B35-T$6=75, $B35-T$6=1, $B35-T$6&lt;0),"",ROUND(($B35-T$6)*'국어 표준점수 테이블'!$H$10+T$6*'국어 표준점수 테이블'!$H$12+'국어 표준점수 테이블'!$H$14,0))</f>
        <v>120</v>
      </c>
      <c r="U35" s="154">
        <f>IF(OR($B35-U$6&gt;76, $B35-U$6=75, $B35-U$6=1, $B35-U$6&lt;0),"",ROUND(($B35-U$6)*'국어 표준점수 테이블'!$H$10+U$6*'국어 표준점수 테이블'!$H$12+'국어 표준점수 테이블'!$H$14,0))</f>
        <v>120</v>
      </c>
      <c r="V35" s="154">
        <f>IF(OR($B35-V$6&gt;76, $B35-V$6=75, $B35-V$6=1, $B35-V$6&lt;0),"",ROUND(($B35-V$6)*'국어 표준점수 테이블'!$H$10+V$6*'국어 표준점수 테이블'!$H$12+'국어 표준점수 테이블'!$H$14,0))</f>
        <v>121</v>
      </c>
      <c r="W35" s="154">
        <f>IF(OR($B35-W$6&gt;76, $B35-W$6=75, $B35-W$6=1, $B35-W$6&lt;0),"",ROUND(($B35-W$6)*'국어 표준점수 테이블'!$H$10+W$6*'국어 표준점수 테이블'!$H$12+'국어 표준점수 테이블'!$H$14,0))</f>
        <v>121</v>
      </c>
      <c r="X35" s="154">
        <f>IF(OR($B35-X$6&gt;76, $B35-X$6=75, $B35-X$6=1, $B35-X$6&lt;0),"",ROUND(($B35-X$6)*'국어 표준점수 테이블'!$H$10+X$6*'국어 표준점수 테이블'!$H$12+'국어 표준점수 테이블'!$H$14,0))</f>
        <v>121</v>
      </c>
      <c r="Y35" s="73">
        <f>IF(OR($B35-Y$6&gt;76, $B35-Y$6=75, $B35-Y$6=1, $B35-Y$6&lt;0),"",ROUND(($B35-Y$6)*'국어 표준점수 테이블'!$H$10+Y$6*'국어 표준점수 테이블'!$H$12+'국어 표준점수 테이블'!$H$14,0))</f>
        <v>121</v>
      </c>
      <c r="Z35" s="16"/>
      <c r="AA35" s="16"/>
    </row>
    <row r="36" spans="1:27">
      <c r="A36" s="16"/>
      <c r="B36" s="312">
        <v>71</v>
      </c>
      <c r="C36" s="154">
        <f>IF(OR($B36-C$6&gt;76, $B36-C$6=75, $B36-C$6=1, $B36-C$6&lt;0),"",ROUND(($B36-C$6)*'국어 표준점수 테이블'!$H$10+C$6*'국어 표준점수 테이블'!$H$12+'국어 표준점수 테이블'!$H$14,0))</f>
        <v>115</v>
      </c>
      <c r="D36" s="154">
        <f>IF(OR($B36-D$6&gt;76, $B36-D$6=75, $B36-D$6=1, $B36-D$6&lt;0),"",ROUND(($B36-D$6)*'국어 표준점수 테이블'!$H$10+D$6*'국어 표준점수 테이블'!$H$12+'국어 표준점수 테이블'!$H$14,0))</f>
        <v>116</v>
      </c>
      <c r="E36" s="154">
        <f>IF(OR($B36-E$6&gt;76, $B36-E$6=75, $B36-E$6=1, $B36-E$6&lt;0),"",ROUND(($B36-E$6)*'국어 표준점수 테이블'!$H$10+E$6*'국어 표준점수 테이블'!$H$12+'국어 표준점수 테이블'!$H$14,0))</f>
        <v>116</v>
      </c>
      <c r="F36" s="154">
        <f>IF(OR($B36-F$6&gt;76, $B36-F$6=75, $B36-F$6=1, $B36-F$6&lt;0),"",ROUND(($B36-F$6)*'국어 표준점수 테이블'!$H$10+F$6*'국어 표준점수 테이블'!$H$12+'국어 표준점수 테이블'!$H$14,0))</f>
        <v>116</v>
      </c>
      <c r="G36" s="154">
        <f>IF(OR($B36-G$6&gt;76, $B36-G$6=75, $B36-G$6=1, $B36-G$6&lt;0),"",ROUND(($B36-G$6)*'국어 표준점수 테이블'!$H$10+G$6*'국어 표준점수 테이블'!$H$12+'국어 표준점수 테이블'!$H$14,0))</f>
        <v>116</v>
      </c>
      <c r="H36" s="154">
        <f>IF(OR($B36-H$6&gt;76, $B36-H$6=75, $B36-H$6=1, $B36-H$6&lt;0),"",ROUND(($B36-H$6)*'국어 표준점수 테이블'!$H$10+H$6*'국어 표준점수 테이블'!$H$12+'국어 표준점수 테이블'!$H$14,0))</f>
        <v>116</v>
      </c>
      <c r="I36" s="154">
        <f>IF(OR($B36-I$6&gt;76, $B36-I$6=75, $B36-I$6=1, $B36-I$6&lt;0),"",ROUND(($B36-I$6)*'국어 표준점수 테이블'!$H$10+I$6*'국어 표준점수 테이블'!$H$12+'국어 표준점수 테이블'!$H$14,0))</f>
        <v>117</v>
      </c>
      <c r="J36" s="154">
        <f>IF(OR($B36-J$6&gt;76, $B36-J$6=75, $B36-J$6=1, $B36-J$6&lt;0),"",ROUND(($B36-J$6)*'국어 표준점수 테이블'!$H$10+J$6*'국어 표준점수 테이블'!$H$12+'국어 표준점수 테이블'!$H$14,0))</f>
        <v>117</v>
      </c>
      <c r="K36" s="154">
        <f>IF(OR($B36-K$6&gt;76, $B36-K$6=75, $B36-K$6=1, $B36-K$6&lt;0),"",ROUND(($B36-K$6)*'국어 표준점수 테이블'!$H$10+K$6*'국어 표준점수 테이블'!$H$12+'국어 표준점수 테이블'!$H$14,0))</f>
        <v>117</v>
      </c>
      <c r="L36" s="154">
        <f>IF(OR($B36-L$6&gt;76, $B36-L$6=75, $B36-L$6=1, $B36-L$6&lt;0),"",ROUND(($B36-L$6)*'국어 표준점수 테이블'!$H$10+L$6*'국어 표준점수 테이블'!$H$12+'국어 표준점수 테이블'!$H$14,0))</f>
        <v>117</v>
      </c>
      <c r="M36" s="154">
        <f>IF(OR($B36-M$6&gt;76, $B36-M$6=75, $B36-M$6=1, $B36-M$6&lt;0),"",ROUND(($B36-M$6)*'국어 표준점수 테이블'!$H$10+M$6*'국어 표준점수 테이블'!$H$12+'국어 표준점수 테이블'!$H$14,0))</f>
        <v>117</v>
      </c>
      <c r="N36" s="154">
        <f>IF(OR($B36-N$6&gt;76, $B36-N$6=75, $B36-N$6=1, $B36-N$6&lt;0),"",ROUND(($B36-N$6)*'국어 표준점수 테이블'!$H$10+N$6*'국어 표준점수 테이블'!$H$12+'국어 표준점수 테이블'!$H$14,0))</f>
        <v>118</v>
      </c>
      <c r="O36" s="154">
        <f>IF(OR($B36-O$6&gt;76, $B36-O$6=75, $B36-O$6=1, $B36-O$6&lt;0),"",ROUND(($B36-O$6)*'국어 표준점수 테이블'!$H$10+O$6*'국어 표준점수 테이블'!$H$12+'국어 표준점수 테이블'!$H$14,0))</f>
        <v>118</v>
      </c>
      <c r="P36" s="154">
        <f>IF(OR($B36-P$6&gt;76, $B36-P$6=75, $B36-P$6=1, $B36-P$6&lt;0),"",ROUND(($B36-P$6)*'국어 표준점수 테이블'!$H$10+P$6*'국어 표준점수 테이블'!$H$12+'국어 표준점수 테이블'!$H$14,0))</f>
        <v>118</v>
      </c>
      <c r="Q36" s="154">
        <f>IF(OR($B36-Q$6&gt;76, $B36-Q$6=75, $B36-Q$6=1, $B36-Q$6&lt;0),"",ROUND(($B36-Q$6)*'국어 표준점수 테이블'!$H$10+Q$6*'국어 표준점수 테이블'!$H$12+'국어 표준점수 테이블'!$H$14,0))</f>
        <v>118</v>
      </c>
      <c r="R36" s="154">
        <f>IF(OR($B36-R$6&gt;76, $B36-R$6=75, $B36-R$6=1, $B36-R$6&lt;0),"",ROUND(($B36-R$6)*'국어 표준점수 테이블'!$H$10+R$6*'국어 표준점수 테이블'!$H$12+'국어 표준점수 테이블'!$H$14,0))</f>
        <v>119</v>
      </c>
      <c r="S36" s="154">
        <f>IF(OR($B36-S$6&gt;76, $B36-S$6=75, $B36-S$6=1, $B36-S$6&lt;0),"",ROUND(($B36-S$6)*'국어 표준점수 테이블'!$H$10+S$6*'국어 표준점수 테이블'!$H$12+'국어 표준점수 테이블'!$H$14,0))</f>
        <v>119</v>
      </c>
      <c r="T36" s="154">
        <f>IF(OR($B36-T$6&gt;76, $B36-T$6=75, $B36-T$6=1, $B36-T$6&lt;0),"",ROUND(($B36-T$6)*'국어 표준점수 테이블'!$H$10+T$6*'국어 표준점수 테이블'!$H$12+'국어 표준점수 테이블'!$H$14,0))</f>
        <v>119</v>
      </c>
      <c r="U36" s="154">
        <f>IF(OR($B36-U$6&gt;76, $B36-U$6=75, $B36-U$6=1, $B36-U$6&lt;0),"",ROUND(($B36-U$6)*'국어 표준점수 테이블'!$H$10+U$6*'국어 표준점수 테이블'!$H$12+'국어 표준점수 테이블'!$H$14,0))</f>
        <v>119</v>
      </c>
      <c r="V36" s="154">
        <f>IF(OR($B36-V$6&gt;76, $B36-V$6=75, $B36-V$6=1, $B36-V$6&lt;0),"",ROUND(($B36-V$6)*'국어 표준점수 테이블'!$H$10+V$6*'국어 표준점수 테이블'!$H$12+'국어 표준점수 테이블'!$H$14,0))</f>
        <v>119</v>
      </c>
      <c r="W36" s="154">
        <f>IF(OR($B36-W$6&gt;76, $B36-W$6=75, $B36-W$6=1, $B36-W$6&lt;0),"",ROUND(($B36-W$6)*'국어 표준점수 테이블'!$H$10+W$6*'국어 표준점수 테이블'!$H$12+'국어 표준점수 테이블'!$H$14,0))</f>
        <v>120</v>
      </c>
      <c r="X36" s="154">
        <f>IF(OR($B36-X$6&gt;76, $B36-X$6=75, $B36-X$6=1, $B36-X$6&lt;0),"",ROUND(($B36-X$6)*'국어 표준점수 테이블'!$H$10+X$6*'국어 표준점수 테이블'!$H$12+'국어 표준점수 테이블'!$H$14,0))</f>
        <v>120</v>
      </c>
      <c r="Y36" s="73">
        <f>IF(OR($B36-Y$6&gt;76, $B36-Y$6=75, $B36-Y$6=1, $B36-Y$6&lt;0),"",ROUND(($B36-Y$6)*'국어 표준점수 테이블'!$H$10+Y$6*'국어 표준점수 테이블'!$H$12+'국어 표준점수 테이블'!$H$14,0))</f>
        <v>120</v>
      </c>
      <c r="Z36" s="16"/>
      <c r="AA36" s="16"/>
    </row>
    <row r="37" spans="1:27">
      <c r="A37" s="16"/>
      <c r="B37" s="312">
        <v>70</v>
      </c>
      <c r="C37" s="154">
        <f>IF(OR($B37-C$6&gt;76, $B37-C$6=75, $B37-C$6=1, $B37-C$6&lt;0),"",ROUND(($B37-C$6)*'국어 표준점수 테이블'!$H$10+C$6*'국어 표준점수 테이블'!$H$12+'국어 표준점수 테이블'!$H$14,0))</f>
        <v>114</v>
      </c>
      <c r="D37" s="154">
        <f>IF(OR($B37-D$6&gt;76, $B37-D$6=75, $B37-D$6=1, $B37-D$6&lt;0),"",ROUND(($B37-D$6)*'국어 표준점수 테이블'!$H$10+D$6*'국어 표준점수 테이블'!$H$12+'국어 표준점수 테이블'!$H$14,0))</f>
        <v>114</v>
      </c>
      <c r="E37" s="154">
        <f>IF(OR($B37-E$6&gt;76, $B37-E$6=75, $B37-E$6=1, $B37-E$6&lt;0),"",ROUND(($B37-E$6)*'국어 표준점수 테이블'!$H$10+E$6*'국어 표준점수 테이블'!$H$12+'국어 표준점수 테이블'!$H$14,0))</f>
        <v>115</v>
      </c>
      <c r="F37" s="154">
        <f>IF(OR($B37-F$6&gt;76, $B37-F$6=75, $B37-F$6=1, $B37-F$6&lt;0),"",ROUND(($B37-F$6)*'국어 표준점수 테이블'!$H$10+F$6*'국어 표준점수 테이블'!$H$12+'국어 표준점수 테이블'!$H$14,0))</f>
        <v>115</v>
      </c>
      <c r="G37" s="154">
        <f>IF(OR($B37-G$6&gt;76, $B37-G$6=75, $B37-G$6=1, $B37-G$6&lt;0),"",ROUND(($B37-G$6)*'국어 표준점수 테이블'!$H$10+G$6*'국어 표준점수 테이블'!$H$12+'국어 표준점수 테이블'!$H$14,0))</f>
        <v>115</v>
      </c>
      <c r="H37" s="154">
        <f>IF(OR($B37-H$6&gt;76, $B37-H$6=75, $B37-H$6=1, $B37-H$6&lt;0),"",ROUND(($B37-H$6)*'국어 표준점수 테이블'!$H$10+H$6*'국어 표준점수 테이블'!$H$12+'국어 표준점수 테이블'!$H$14,0))</f>
        <v>115</v>
      </c>
      <c r="I37" s="154">
        <f>IF(OR($B37-I$6&gt;76, $B37-I$6=75, $B37-I$6=1, $B37-I$6&lt;0),"",ROUND(($B37-I$6)*'국어 표준점수 테이블'!$H$10+I$6*'국어 표준점수 테이블'!$H$12+'국어 표준점수 테이블'!$H$14,0))</f>
        <v>115</v>
      </c>
      <c r="J37" s="154">
        <f>IF(OR($B37-J$6&gt;76, $B37-J$6=75, $B37-J$6=1, $B37-J$6&lt;0),"",ROUND(($B37-J$6)*'국어 표준점수 테이블'!$H$10+J$6*'국어 표준점수 테이블'!$H$12+'국어 표준점수 테이블'!$H$14,0))</f>
        <v>116</v>
      </c>
      <c r="K37" s="154">
        <f>IF(OR($B37-K$6&gt;76, $B37-K$6=75, $B37-K$6=1, $B37-K$6&lt;0),"",ROUND(($B37-K$6)*'국어 표준점수 테이블'!$H$10+K$6*'국어 표준점수 테이블'!$H$12+'국어 표준점수 테이블'!$H$14,0))</f>
        <v>116</v>
      </c>
      <c r="L37" s="154">
        <f>IF(OR($B37-L$6&gt;76, $B37-L$6=75, $B37-L$6=1, $B37-L$6&lt;0),"",ROUND(($B37-L$6)*'국어 표준점수 테이블'!$H$10+L$6*'국어 표준점수 테이블'!$H$12+'국어 표준점수 테이블'!$H$14,0))</f>
        <v>116</v>
      </c>
      <c r="M37" s="154">
        <f>IF(OR($B37-M$6&gt;76, $B37-M$6=75, $B37-M$6=1, $B37-M$6&lt;0),"",ROUND(($B37-M$6)*'국어 표준점수 테이블'!$H$10+M$6*'국어 표준점수 테이블'!$H$12+'국어 표준점수 테이블'!$H$14,0))</f>
        <v>116</v>
      </c>
      <c r="N37" s="154">
        <f>IF(OR($B37-N$6&gt;76, $B37-N$6=75, $B37-N$6=1, $B37-N$6&lt;0),"",ROUND(($B37-N$6)*'국어 표준점수 테이블'!$H$10+N$6*'국어 표준점수 테이블'!$H$12+'국어 표준점수 테이블'!$H$14,0))</f>
        <v>117</v>
      </c>
      <c r="O37" s="154">
        <f>IF(OR($B37-O$6&gt;76, $B37-O$6=75, $B37-O$6=1, $B37-O$6&lt;0),"",ROUND(($B37-O$6)*'국어 표준점수 테이블'!$H$10+O$6*'국어 표준점수 테이블'!$H$12+'국어 표준점수 테이블'!$H$14,0))</f>
        <v>117</v>
      </c>
      <c r="P37" s="154">
        <f>IF(OR($B37-P$6&gt;76, $B37-P$6=75, $B37-P$6=1, $B37-P$6&lt;0),"",ROUND(($B37-P$6)*'국어 표준점수 테이블'!$H$10+P$6*'국어 표준점수 테이블'!$H$12+'국어 표준점수 테이블'!$H$14,0))</f>
        <v>117</v>
      </c>
      <c r="Q37" s="154">
        <f>IF(OR($B37-Q$6&gt;76, $B37-Q$6=75, $B37-Q$6=1, $B37-Q$6&lt;0),"",ROUND(($B37-Q$6)*'국어 표준점수 테이블'!$H$10+Q$6*'국어 표준점수 테이블'!$H$12+'국어 표준점수 테이블'!$H$14,0))</f>
        <v>117</v>
      </c>
      <c r="R37" s="154">
        <f>IF(OR($B37-R$6&gt;76, $B37-R$6=75, $B37-R$6=1, $B37-R$6&lt;0),"",ROUND(($B37-R$6)*'국어 표준점수 테이블'!$H$10+R$6*'국어 표준점수 테이블'!$H$12+'국어 표준점수 테이블'!$H$14,0))</f>
        <v>117</v>
      </c>
      <c r="S37" s="154">
        <f>IF(OR($B37-S$6&gt;76, $B37-S$6=75, $B37-S$6=1, $B37-S$6&lt;0),"",ROUND(($B37-S$6)*'국어 표준점수 테이블'!$H$10+S$6*'국어 표준점수 테이블'!$H$12+'국어 표준점수 테이블'!$H$14,0))</f>
        <v>118</v>
      </c>
      <c r="T37" s="154">
        <f>IF(OR($B37-T$6&gt;76, $B37-T$6=75, $B37-T$6=1, $B37-T$6&lt;0),"",ROUND(($B37-T$6)*'국어 표준점수 테이블'!$H$10+T$6*'국어 표준점수 테이블'!$H$12+'국어 표준점수 테이블'!$H$14,0))</f>
        <v>118</v>
      </c>
      <c r="U37" s="154">
        <f>IF(OR($B37-U$6&gt;76, $B37-U$6=75, $B37-U$6=1, $B37-U$6&lt;0),"",ROUND(($B37-U$6)*'국어 표준점수 테이블'!$H$10+U$6*'국어 표준점수 테이블'!$H$12+'국어 표준점수 테이블'!$H$14,0))</f>
        <v>118</v>
      </c>
      <c r="V37" s="154">
        <f>IF(OR($B37-V$6&gt;76, $B37-V$6=75, $B37-V$6=1, $B37-V$6&lt;0),"",ROUND(($B37-V$6)*'국어 표준점수 테이블'!$H$10+V$6*'국어 표준점수 테이블'!$H$12+'국어 표준점수 테이블'!$H$14,0))</f>
        <v>118</v>
      </c>
      <c r="W37" s="154">
        <f>IF(OR($B37-W$6&gt;76, $B37-W$6=75, $B37-W$6=1, $B37-W$6&lt;0),"",ROUND(($B37-W$6)*'국어 표준점수 테이블'!$H$10+W$6*'국어 표준점수 테이블'!$H$12+'국어 표준점수 테이블'!$H$14,0))</f>
        <v>118</v>
      </c>
      <c r="X37" s="154">
        <f>IF(OR($B37-X$6&gt;76, $B37-X$6=75, $B37-X$6=1, $B37-X$6&lt;0),"",ROUND(($B37-X$6)*'국어 표준점수 테이블'!$H$10+X$6*'국어 표준점수 테이블'!$H$12+'국어 표준점수 테이블'!$H$14,0))</f>
        <v>119</v>
      </c>
      <c r="Y37" s="73">
        <f>IF(OR($B37-Y$6&gt;76, $B37-Y$6=75, $B37-Y$6=1, $B37-Y$6&lt;0),"",ROUND(($B37-Y$6)*'국어 표준점수 테이블'!$H$10+Y$6*'국어 표준점수 테이블'!$H$12+'국어 표준점수 테이블'!$H$14,0))</f>
        <v>119</v>
      </c>
      <c r="Z37" s="16"/>
      <c r="AA37" s="16"/>
    </row>
    <row r="38" spans="1:27">
      <c r="A38" s="16"/>
      <c r="B38" s="312">
        <v>69</v>
      </c>
      <c r="C38" s="154">
        <f>IF(OR($B38-C$6&gt;76, $B38-C$6=75, $B38-C$6=1, $B38-C$6&lt;0),"",ROUND(($B38-C$6)*'국어 표준점수 테이블'!$H$10+C$6*'국어 표준점수 테이블'!$H$12+'국어 표준점수 테이블'!$H$14,0))</f>
        <v>113</v>
      </c>
      <c r="D38" s="154">
        <f>IF(OR($B38-D$6&gt;76, $B38-D$6=75, $B38-D$6=1, $B38-D$6&lt;0),"",ROUND(($B38-D$6)*'국어 표준점수 테이블'!$H$10+D$6*'국어 표준점수 테이블'!$H$12+'국어 표준점수 테이블'!$H$14,0))</f>
        <v>113</v>
      </c>
      <c r="E38" s="154">
        <f>IF(OR($B38-E$6&gt;76, $B38-E$6=75, $B38-E$6=1, $B38-E$6&lt;0),"",ROUND(($B38-E$6)*'국어 표준점수 테이블'!$H$10+E$6*'국어 표준점수 테이블'!$H$12+'국어 표준점수 테이블'!$H$14,0))</f>
        <v>113</v>
      </c>
      <c r="F38" s="154">
        <f>IF(OR($B38-F$6&gt;76, $B38-F$6=75, $B38-F$6=1, $B38-F$6&lt;0),"",ROUND(($B38-F$6)*'국어 표준점수 테이블'!$H$10+F$6*'국어 표준점수 테이블'!$H$12+'국어 표준점수 테이블'!$H$14,0))</f>
        <v>114</v>
      </c>
      <c r="G38" s="154">
        <f>IF(OR($B38-G$6&gt;76, $B38-G$6=75, $B38-G$6=1, $B38-G$6&lt;0),"",ROUND(($B38-G$6)*'국어 표준점수 테이블'!$H$10+G$6*'국어 표준점수 테이블'!$H$12+'국어 표준점수 테이블'!$H$14,0))</f>
        <v>114</v>
      </c>
      <c r="H38" s="154">
        <f>IF(OR($B38-H$6&gt;76, $B38-H$6=75, $B38-H$6=1, $B38-H$6&lt;0),"",ROUND(($B38-H$6)*'국어 표준점수 테이블'!$H$10+H$6*'국어 표준점수 테이블'!$H$12+'국어 표준점수 테이블'!$H$14,0))</f>
        <v>114</v>
      </c>
      <c r="I38" s="154">
        <f>IF(OR($B38-I$6&gt;76, $B38-I$6=75, $B38-I$6=1, $B38-I$6&lt;0),"",ROUND(($B38-I$6)*'국어 표준점수 테이블'!$H$10+I$6*'국어 표준점수 테이블'!$H$12+'국어 표준점수 테이블'!$H$14,0))</f>
        <v>114</v>
      </c>
      <c r="J38" s="154">
        <f>IF(OR($B38-J$6&gt;76, $B38-J$6=75, $B38-J$6=1, $B38-J$6&lt;0),"",ROUND(($B38-J$6)*'국어 표준점수 테이블'!$H$10+J$6*'국어 표준점수 테이블'!$H$12+'국어 표준점수 테이블'!$H$14,0))</f>
        <v>115</v>
      </c>
      <c r="K38" s="154">
        <f>IF(OR($B38-K$6&gt;76, $B38-K$6=75, $B38-K$6=1, $B38-K$6&lt;0),"",ROUND(($B38-K$6)*'국어 표준점수 테이블'!$H$10+K$6*'국어 표준점수 테이블'!$H$12+'국어 표준점수 테이블'!$H$14,0))</f>
        <v>115</v>
      </c>
      <c r="L38" s="154">
        <f>IF(OR($B38-L$6&gt;76, $B38-L$6=75, $B38-L$6=1, $B38-L$6&lt;0),"",ROUND(($B38-L$6)*'국어 표준점수 테이블'!$H$10+L$6*'국어 표준점수 테이블'!$H$12+'국어 표준점수 테이블'!$H$14,0))</f>
        <v>115</v>
      </c>
      <c r="M38" s="154">
        <f>IF(OR($B38-M$6&gt;76, $B38-M$6=75, $B38-M$6=1, $B38-M$6&lt;0),"",ROUND(($B38-M$6)*'국어 표준점수 테이블'!$H$10+M$6*'국어 표준점수 테이블'!$H$12+'국어 표준점수 테이블'!$H$14,0))</f>
        <v>115</v>
      </c>
      <c r="N38" s="154">
        <f>IF(OR($B38-N$6&gt;76, $B38-N$6=75, $B38-N$6=1, $B38-N$6&lt;0),"",ROUND(($B38-N$6)*'국어 표준점수 테이블'!$H$10+N$6*'국어 표준점수 테이블'!$H$12+'국어 표준점수 테이블'!$H$14,0))</f>
        <v>115</v>
      </c>
      <c r="O38" s="154">
        <f>IF(OR($B38-O$6&gt;76, $B38-O$6=75, $B38-O$6=1, $B38-O$6&lt;0),"",ROUND(($B38-O$6)*'국어 표준점수 테이블'!$H$10+O$6*'국어 표준점수 테이블'!$H$12+'국어 표준점수 테이블'!$H$14,0))</f>
        <v>116</v>
      </c>
      <c r="P38" s="154">
        <f>IF(OR($B38-P$6&gt;76, $B38-P$6=75, $B38-P$6=1, $B38-P$6&lt;0),"",ROUND(($B38-P$6)*'국어 표준점수 테이블'!$H$10+P$6*'국어 표준점수 테이블'!$H$12+'국어 표준점수 테이블'!$H$14,0))</f>
        <v>116</v>
      </c>
      <c r="Q38" s="154">
        <f>IF(OR($B38-Q$6&gt;76, $B38-Q$6=75, $B38-Q$6=1, $B38-Q$6&lt;0),"",ROUND(($B38-Q$6)*'국어 표준점수 테이블'!$H$10+Q$6*'국어 표준점수 테이블'!$H$12+'국어 표준점수 테이블'!$H$14,0))</f>
        <v>116</v>
      </c>
      <c r="R38" s="154">
        <f>IF(OR($B38-R$6&gt;76, $B38-R$6=75, $B38-R$6=1, $B38-R$6&lt;0),"",ROUND(($B38-R$6)*'국어 표준점수 테이블'!$H$10+R$6*'국어 표준점수 테이블'!$H$12+'국어 표준점수 테이블'!$H$14,0))</f>
        <v>116</v>
      </c>
      <c r="S38" s="154">
        <f>IF(OR($B38-S$6&gt;76, $B38-S$6=75, $B38-S$6=1, $B38-S$6&lt;0),"",ROUND(($B38-S$6)*'국어 표준점수 테이블'!$H$10+S$6*'국어 표준점수 테이블'!$H$12+'국어 표준점수 테이블'!$H$14,0))</f>
        <v>116</v>
      </c>
      <c r="T38" s="154">
        <f>IF(OR($B38-T$6&gt;76, $B38-T$6=75, $B38-T$6=1, $B38-T$6&lt;0),"",ROUND(($B38-T$6)*'국어 표준점수 테이블'!$H$10+T$6*'국어 표준점수 테이블'!$H$12+'국어 표준점수 테이블'!$H$14,0))</f>
        <v>117</v>
      </c>
      <c r="U38" s="154">
        <f>IF(OR($B38-U$6&gt;76, $B38-U$6=75, $B38-U$6=1, $B38-U$6&lt;0),"",ROUND(($B38-U$6)*'국어 표준점수 테이블'!$H$10+U$6*'국어 표준점수 테이블'!$H$12+'국어 표준점수 테이블'!$H$14,0))</f>
        <v>117</v>
      </c>
      <c r="V38" s="154">
        <f>IF(OR($B38-V$6&gt;76, $B38-V$6=75, $B38-V$6=1, $B38-V$6&lt;0),"",ROUND(($B38-V$6)*'국어 표준점수 테이블'!$H$10+V$6*'국어 표준점수 테이블'!$H$12+'국어 표준점수 테이블'!$H$14,0))</f>
        <v>117</v>
      </c>
      <c r="W38" s="154">
        <f>IF(OR($B38-W$6&gt;76, $B38-W$6=75, $B38-W$6=1, $B38-W$6&lt;0),"",ROUND(($B38-W$6)*'국어 표준점수 테이블'!$H$10+W$6*'국어 표준점수 테이블'!$H$12+'국어 표준점수 테이블'!$H$14,0))</f>
        <v>117</v>
      </c>
      <c r="X38" s="154">
        <f>IF(OR($B38-X$6&gt;76, $B38-X$6=75, $B38-X$6=1, $B38-X$6&lt;0),"",ROUND(($B38-X$6)*'국어 표준점수 테이블'!$H$10+X$6*'국어 표준점수 테이블'!$H$12+'국어 표준점수 테이블'!$H$14,0))</f>
        <v>118</v>
      </c>
      <c r="Y38" s="73">
        <f>IF(OR($B38-Y$6&gt;76, $B38-Y$6=75, $B38-Y$6=1, $B38-Y$6&lt;0),"",ROUND(($B38-Y$6)*'국어 표준점수 테이블'!$H$10+Y$6*'국어 표준점수 테이블'!$H$12+'국어 표준점수 테이블'!$H$14,0))</f>
        <v>118</v>
      </c>
      <c r="Z38" s="16"/>
      <c r="AA38" s="16"/>
    </row>
    <row r="39" spans="1:27">
      <c r="A39" s="16"/>
      <c r="B39" s="313">
        <v>68</v>
      </c>
      <c r="C39" s="156">
        <f>IF(OR($B39-C$6&gt;76, $B39-C$6=75, $B39-C$6=1, $B39-C$6&lt;0),"",ROUND(($B39-C$6)*'국어 표준점수 테이블'!$H$10+C$6*'국어 표준점수 테이블'!$H$12+'국어 표준점수 테이블'!$H$14,0))</f>
        <v>112</v>
      </c>
      <c r="D39" s="156">
        <f>IF(OR($B39-D$6&gt;76, $B39-D$6=75, $B39-D$6=1, $B39-D$6&lt;0),"",ROUND(($B39-D$6)*'국어 표준점수 테이블'!$H$10+D$6*'국어 표준점수 테이블'!$H$12+'국어 표준점수 테이블'!$H$14,0))</f>
        <v>112</v>
      </c>
      <c r="E39" s="156">
        <f>IF(OR($B39-E$6&gt;76, $B39-E$6=75, $B39-E$6=1, $B39-E$6&lt;0),"",ROUND(($B39-E$6)*'국어 표준점수 테이블'!$H$10+E$6*'국어 표준점수 테이블'!$H$12+'국어 표준점수 테이블'!$H$14,0))</f>
        <v>112</v>
      </c>
      <c r="F39" s="156">
        <f>IF(OR($B39-F$6&gt;76, $B39-F$6=75, $B39-F$6=1, $B39-F$6&lt;0),"",ROUND(($B39-F$6)*'국어 표준점수 테이블'!$H$10+F$6*'국어 표준점수 테이블'!$H$12+'국어 표준점수 테이블'!$H$14,0))</f>
        <v>113</v>
      </c>
      <c r="G39" s="156">
        <f>IF(OR($B39-G$6&gt;76, $B39-G$6=75, $B39-G$6=1, $B39-G$6&lt;0),"",ROUND(($B39-G$6)*'국어 표준점수 테이블'!$H$10+G$6*'국어 표준점수 테이블'!$H$12+'국어 표준점수 테이블'!$H$14,0))</f>
        <v>113</v>
      </c>
      <c r="H39" s="156">
        <f>IF(OR($B39-H$6&gt;76, $B39-H$6=75, $B39-H$6=1, $B39-H$6&lt;0),"",ROUND(($B39-H$6)*'국어 표준점수 테이블'!$H$10+H$6*'국어 표준점수 테이블'!$H$12+'국어 표준점수 테이블'!$H$14,0))</f>
        <v>113</v>
      </c>
      <c r="I39" s="156">
        <f>IF(OR($B39-I$6&gt;76, $B39-I$6=75, $B39-I$6=1, $B39-I$6&lt;0),"",ROUND(($B39-I$6)*'국어 표준점수 테이블'!$H$10+I$6*'국어 표준점수 테이블'!$H$12+'국어 표준점수 테이블'!$H$14,0))</f>
        <v>113</v>
      </c>
      <c r="J39" s="156">
        <f>IF(OR($B39-J$6&gt;76, $B39-J$6=75, $B39-J$6=1, $B39-J$6&lt;0),"",ROUND(($B39-J$6)*'국어 표준점수 테이블'!$H$10+J$6*'국어 표준점수 테이블'!$H$12+'국어 표준점수 테이블'!$H$14,0))</f>
        <v>113</v>
      </c>
      <c r="K39" s="156">
        <f>IF(OR($B39-K$6&gt;76, $B39-K$6=75, $B39-K$6=1, $B39-K$6&lt;0),"",ROUND(($B39-K$6)*'국어 표준점수 테이블'!$H$10+K$6*'국어 표준점수 테이블'!$H$12+'국어 표준점수 테이블'!$H$14,0))</f>
        <v>114</v>
      </c>
      <c r="L39" s="156">
        <f>IF(OR($B39-L$6&gt;76, $B39-L$6=75, $B39-L$6=1, $B39-L$6&lt;0),"",ROUND(($B39-L$6)*'국어 표준점수 테이블'!$H$10+L$6*'국어 표준점수 테이블'!$H$12+'국어 표준점수 테이블'!$H$14,0))</f>
        <v>114</v>
      </c>
      <c r="M39" s="156">
        <f>IF(OR($B39-M$6&gt;76, $B39-M$6=75, $B39-M$6=1, $B39-M$6&lt;0),"",ROUND(($B39-M$6)*'국어 표준점수 테이블'!$H$10+M$6*'국어 표준점수 테이블'!$H$12+'국어 표준점수 테이블'!$H$14,0))</f>
        <v>114</v>
      </c>
      <c r="N39" s="156">
        <f>IF(OR($B39-N$6&gt;76, $B39-N$6=75, $B39-N$6=1, $B39-N$6&lt;0),"",ROUND(($B39-N$6)*'국어 표준점수 테이블'!$H$10+N$6*'국어 표준점수 테이블'!$H$12+'국어 표준점수 테이블'!$H$14,0))</f>
        <v>114</v>
      </c>
      <c r="O39" s="156">
        <f>IF(OR($B39-O$6&gt;76, $B39-O$6=75, $B39-O$6=1, $B39-O$6&lt;0),"",ROUND(($B39-O$6)*'국어 표준점수 테이블'!$H$10+O$6*'국어 표준점수 테이블'!$H$12+'국어 표준점수 테이블'!$H$14,0))</f>
        <v>114</v>
      </c>
      <c r="P39" s="156">
        <f>IF(OR($B39-P$6&gt;76, $B39-P$6=75, $B39-P$6=1, $B39-P$6&lt;0),"",ROUND(($B39-P$6)*'국어 표준점수 테이블'!$H$10+P$6*'국어 표준점수 테이블'!$H$12+'국어 표준점수 테이블'!$H$14,0))</f>
        <v>115</v>
      </c>
      <c r="Q39" s="156">
        <f>IF(OR($B39-Q$6&gt;76, $B39-Q$6=75, $B39-Q$6=1, $B39-Q$6&lt;0),"",ROUND(($B39-Q$6)*'국어 표준점수 테이블'!$H$10+Q$6*'국어 표준점수 테이블'!$H$12+'국어 표준점수 테이블'!$H$14,0))</f>
        <v>115</v>
      </c>
      <c r="R39" s="156">
        <f>IF(OR($B39-R$6&gt;76, $B39-R$6=75, $B39-R$6=1, $B39-R$6&lt;0),"",ROUND(($B39-R$6)*'국어 표준점수 테이블'!$H$10+R$6*'국어 표준점수 테이블'!$H$12+'국어 표준점수 테이블'!$H$14,0))</f>
        <v>115</v>
      </c>
      <c r="S39" s="156">
        <f>IF(OR($B39-S$6&gt;76, $B39-S$6=75, $B39-S$6=1, $B39-S$6&lt;0),"",ROUND(($B39-S$6)*'국어 표준점수 테이블'!$H$10+S$6*'국어 표준점수 테이블'!$H$12+'국어 표준점수 테이블'!$H$14,0))</f>
        <v>115</v>
      </c>
      <c r="T39" s="156">
        <f>IF(OR($B39-T$6&gt;76, $B39-T$6=75, $B39-T$6=1, $B39-T$6&lt;0),"",ROUND(($B39-T$6)*'국어 표준점수 테이블'!$H$10+T$6*'국어 표준점수 테이블'!$H$12+'국어 표준점수 테이블'!$H$14,0))</f>
        <v>116</v>
      </c>
      <c r="U39" s="156">
        <f>IF(OR($B39-U$6&gt;76, $B39-U$6=75, $B39-U$6=1, $B39-U$6&lt;0),"",ROUND(($B39-U$6)*'국어 표준점수 테이블'!$H$10+U$6*'국어 표준점수 테이블'!$H$12+'국어 표준점수 테이블'!$H$14,0))</f>
        <v>116</v>
      </c>
      <c r="V39" s="156">
        <f>IF(OR($B39-V$6&gt;76, $B39-V$6=75, $B39-V$6=1, $B39-V$6&lt;0),"",ROUND(($B39-V$6)*'국어 표준점수 테이블'!$H$10+V$6*'국어 표준점수 테이블'!$H$12+'국어 표준점수 테이블'!$H$14,0))</f>
        <v>116</v>
      </c>
      <c r="W39" s="156">
        <f>IF(OR($B39-W$6&gt;76, $B39-W$6=75, $B39-W$6=1, $B39-W$6&lt;0),"",ROUND(($B39-W$6)*'국어 표준점수 테이블'!$H$10+W$6*'국어 표준점수 테이블'!$H$12+'국어 표준점수 테이블'!$H$14,0))</f>
        <v>116</v>
      </c>
      <c r="X39" s="156">
        <f>IF(OR($B39-X$6&gt;76, $B39-X$6=75, $B39-X$6=1, $B39-X$6&lt;0),"",ROUND(($B39-X$6)*'국어 표준점수 테이블'!$H$10+X$6*'국어 표준점수 테이블'!$H$12+'국어 표준점수 테이블'!$H$14,0))</f>
        <v>116</v>
      </c>
      <c r="Y39" s="75">
        <f>IF(OR($B39-Y$6&gt;76, $B39-Y$6=75, $B39-Y$6=1, $B39-Y$6&lt;0),"",ROUND(($B39-Y$6)*'국어 표준점수 테이블'!$H$10+Y$6*'국어 표준점수 테이블'!$H$12+'국어 표준점수 테이블'!$H$14,0))</f>
        <v>117</v>
      </c>
      <c r="Z39" s="16"/>
      <c r="AA39" s="16"/>
    </row>
    <row r="40" spans="1:27">
      <c r="A40" s="16"/>
      <c r="B40" s="313">
        <v>67</v>
      </c>
      <c r="C40" s="156">
        <f>IF(OR($B40-C$6&gt;76, $B40-C$6=75, $B40-C$6=1, $B40-C$6&lt;0),"",ROUND(($B40-C$6)*'국어 표준점수 테이블'!$H$10+C$6*'국어 표준점수 테이블'!$H$12+'국어 표준점수 테이블'!$H$14,0))</f>
        <v>110</v>
      </c>
      <c r="D40" s="156">
        <f>IF(OR($B40-D$6&gt;76, $B40-D$6=75, $B40-D$6=1, $B40-D$6&lt;0),"",ROUND(($B40-D$6)*'국어 표준점수 테이블'!$H$10+D$6*'국어 표준점수 테이블'!$H$12+'국어 표준점수 테이블'!$H$14,0))</f>
        <v>111</v>
      </c>
      <c r="E40" s="156">
        <f>IF(OR($B40-E$6&gt;76, $B40-E$6=75, $B40-E$6=1, $B40-E$6&lt;0),"",ROUND(($B40-E$6)*'국어 표준점수 테이블'!$H$10+E$6*'국어 표준점수 테이블'!$H$12+'국어 표준점수 테이블'!$H$14,0))</f>
        <v>111</v>
      </c>
      <c r="F40" s="156">
        <f>IF(OR($B40-F$6&gt;76, $B40-F$6=75, $B40-F$6=1, $B40-F$6&lt;0),"",ROUND(($B40-F$6)*'국어 표준점수 테이블'!$H$10+F$6*'국어 표준점수 테이블'!$H$12+'국어 표준점수 테이블'!$H$14,0))</f>
        <v>111</v>
      </c>
      <c r="G40" s="156">
        <f>IF(OR($B40-G$6&gt;76, $B40-G$6=75, $B40-G$6=1, $B40-G$6&lt;0),"",ROUND(($B40-G$6)*'국어 표준점수 테이블'!$H$10+G$6*'국어 표준점수 테이블'!$H$12+'국어 표준점수 테이블'!$H$14,0))</f>
        <v>112</v>
      </c>
      <c r="H40" s="156">
        <f>IF(OR($B40-H$6&gt;76, $B40-H$6=75, $B40-H$6=1, $B40-H$6&lt;0),"",ROUND(($B40-H$6)*'국어 표준점수 테이블'!$H$10+H$6*'국어 표준점수 테이블'!$H$12+'국어 표준점수 테이블'!$H$14,0))</f>
        <v>112</v>
      </c>
      <c r="I40" s="156">
        <f>IF(OR($B40-I$6&gt;76, $B40-I$6=75, $B40-I$6=1, $B40-I$6&lt;0),"",ROUND(($B40-I$6)*'국어 표준점수 테이블'!$H$10+I$6*'국어 표준점수 테이블'!$H$12+'국어 표준점수 테이블'!$H$14,0))</f>
        <v>112</v>
      </c>
      <c r="J40" s="156">
        <f>IF(OR($B40-J$6&gt;76, $B40-J$6=75, $B40-J$6=1, $B40-J$6&lt;0),"",ROUND(($B40-J$6)*'국어 표준점수 테이블'!$H$10+J$6*'국어 표준점수 테이블'!$H$12+'국어 표준점수 테이블'!$H$14,0))</f>
        <v>112</v>
      </c>
      <c r="K40" s="156">
        <f>IF(OR($B40-K$6&gt;76, $B40-K$6=75, $B40-K$6=1, $B40-K$6&lt;0),"",ROUND(($B40-K$6)*'국어 표준점수 테이블'!$H$10+K$6*'국어 표준점수 테이블'!$H$12+'국어 표준점수 테이블'!$H$14,0))</f>
        <v>112</v>
      </c>
      <c r="L40" s="156">
        <f>IF(OR($B40-L$6&gt;76, $B40-L$6=75, $B40-L$6=1, $B40-L$6&lt;0),"",ROUND(($B40-L$6)*'국어 표준점수 테이블'!$H$10+L$6*'국어 표준점수 테이블'!$H$12+'국어 표준점수 테이블'!$H$14,0))</f>
        <v>113</v>
      </c>
      <c r="M40" s="156">
        <f>IF(OR($B40-M$6&gt;76, $B40-M$6=75, $B40-M$6=1, $B40-M$6&lt;0),"",ROUND(($B40-M$6)*'국어 표준점수 테이블'!$H$10+M$6*'국어 표준점수 테이블'!$H$12+'국어 표준점수 테이블'!$H$14,0))</f>
        <v>113</v>
      </c>
      <c r="N40" s="156">
        <f>IF(OR($B40-N$6&gt;76, $B40-N$6=75, $B40-N$6=1, $B40-N$6&lt;0),"",ROUND(($B40-N$6)*'국어 표준점수 테이블'!$H$10+N$6*'국어 표준점수 테이블'!$H$12+'국어 표준점수 테이블'!$H$14,0))</f>
        <v>113</v>
      </c>
      <c r="O40" s="156">
        <f>IF(OR($B40-O$6&gt;76, $B40-O$6=75, $B40-O$6=1, $B40-O$6&lt;0),"",ROUND(($B40-O$6)*'국어 표준점수 테이블'!$H$10+O$6*'국어 표준점수 테이블'!$H$12+'국어 표준점수 테이블'!$H$14,0))</f>
        <v>113</v>
      </c>
      <c r="P40" s="156">
        <f>IF(OR($B40-P$6&gt;76, $B40-P$6=75, $B40-P$6=1, $B40-P$6&lt;0),"",ROUND(($B40-P$6)*'국어 표준점수 테이블'!$H$10+P$6*'국어 표준점수 테이블'!$H$12+'국어 표준점수 테이블'!$H$14,0))</f>
        <v>114</v>
      </c>
      <c r="Q40" s="156">
        <f>IF(OR($B40-Q$6&gt;76, $B40-Q$6=75, $B40-Q$6=1, $B40-Q$6&lt;0),"",ROUND(($B40-Q$6)*'국어 표준점수 테이블'!$H$10+Q$6*'국어 표준점수 테이블'!$H$12+'국어 표준점수 테이블'!$H$14,0))</f>
        <v>114</v>
      </c>
      <c r="R40" s="156">
        <f>IF(OR($B40-R$6&gt;76, $B40-R$6=75, $B40-R$6=1, $B40-R$6&lt;0),"",ROUND(($B40-R$6)*'국어 표준점수 테이블'!$H$10+R$6*'국어 표준점수 테이블'!$H$12+'국어 표준점수 테이블'!$H$14,0))</f>
        <v>114</v>
      </c>
      <c r="S40" s="156">
        <f>IF(OR($B40-S$6&gt;76, $B40-S$6=75, $B40-S$6=1, $B40-S$6&lt;0),"",ROUND(($B40-S$6)*'국어 표준점수 테이블'!$H$10+S$6*'국어 표준점수 테이블'!$H$12+'국어 표준점수 테이블'!$H$14,0))</f>
        <v>114</v>
      </c>
      <c r="T40" s="156">
        <f>IF(OR($B40-T$6&gt;76, $B40-T$6=75, $B40-T$6=1, $B40-T$6&lt;0),"",ROUND(($B40-T$6)*'국어 표준점수 테이블'!$H$10+T$6*'국어 표준점수 테이블'!$H$12+'국어 표준점수 테이블'!$H$14,0))</f>
        <v>114</v>
      </c>
      <c r="U40" s="156">
        <f>IF(OR($B40-U$6&gt;76, $B40-U$6=75, $B40-U$6=1, $B40-U$6&lt;0),"",ROUND(($B40-U$6)*'국어 표준점수 테이블'!$H$10+U$6*'국어 표준점수 테이블'!$H$12+'국어 표준점수 테이블'!$H$14,0))</f>
        <v>115</v>
      </c>
      <c r="V40" s="156">
        <f>IF(OR($B40-V$6&gt;76, $B40-V$6=75, $B40-V$6=1, $B40-V$6&lt;0),"",ROUND(($B40-V$6)*'국어 표준점수 테이블'!$H$10+V$6*'국어 표준점수 테이블'!$H$12+'국어 표준점수 테이블'!$H$14,0))</f>
        <v>115</v>
      </c>
      <c r="W40" s="156">
        <f>IF(OR($B40-W$6&gt;76, $B40-W$6=75, $B40-W$6=1, $B40-W$6&lt;0),"",ROUND(($B40-W$6)*'국어 표준점수 테이블'!$H$10+W$6*'국어 표준점수 테이블'!$H$12+'국어 표준점수 테이블'!$H$14,0))</f>
        <v>115</v>
      </c>
      <c r="X40" s="156">
        <f>IF(OR($B40-X$6&gt;76, $B40-X$6=75, $B40-X$6=1, $B40-X$6&lt;0),"",ROUND(($B40-X$6)*'국어 표준점수 테이블'!$H$10+X$6*'국어 표준점수 테이블'!$H$12+'국어 표준점수 테이블'!$H$14,0))</f>
        <v>115</v>
      </c>
      <c r="Y40" s="75">
        <f>IF(OR($B40-Y$6&gt;76, $B40-Y$6=75, $B40-Y$6=1, $B40-Y$6&lt;0),"",ROUND(($B40-Y$6)*'국어 표준점수 테이블'!$H$10+Y$6*'국어 표준점수 테이블'!$H$12+'국어 표준점수 테이블'!$H$14,0))</f>
        <v>116</v>
      </c>
      <c r="Z40" s="16"/>
      <c r="AA40" s="16"/>
    </row>
    <row r="41" spans="1:27">
      <c r="A41" s="16"/>
      <c r="B41" s="313">
        <v>66</v>
      </c>
      <c r="C41" s="156">
        <f>IF(OR($B41-C$6&gt;76, $B41-C$6=75, $B41-C$6=1, $B41-C$6&lt;0),"",ROUND(($B41-C$6)*'국어 표준점수 테이블'!$H$10+C$6*'국어 표준점수 테이블'!$H$12+'국어 표준점수 테이블'!$H$14,0))</f>
        <v>109</v>
      </c>
      <c r="D41" s="156">
        <f>IF(OR($B41-D$6&gt;76, $B41-D$6=75, $B41-D$6=1, $B41-D$6&lt;0),"",ROUND(($B41-D$6)*'국어 표준점수 테이블'!$H$10+D$6*'국어 표준점수 테이블'!$H$12+'국어 표준점수 테이블'!$H$14,0))</f>
        <v>110</v>
      </c>
      <c r="E41" s="156">
        <f>IF(OR($B41-E$6&gt;76, $B41-E$6=75, $B41-E$6=1, $B41-E$6&lt;0),"",ROUND(($B41-E$6)*'국어 표준점수 테이블'!$H$10+E$6*'국어 표준점수 테이블'!$H$12+'국어 표준점수 테이블'!$H$14,0))</f>
        <v>110</v>
      </c>
      <c r="F41" s="156">
        <f>IF(OR($B41-F$6&gt;76, $B41-F$6=75, $B41-F$6=1, $B41-F$6&lt;0),"",ROUND(($B41-F$6)*'국어 표준점수 테이블'!$H$10+F$6*'국어 표준점수 테이블'!$H$12+'국어 표준점수 테이블'!$H$14,0))</f>
        <v>110</v>
      </c>
      <c r="G41" s="156">
        <f>IF(OR($B41-G$6&gt;76, $B41-G$6=75, $B41-G$6=1, $B41-G$6&lt;0),"",ROUND(($B41-G$6)*'국어 표준점수 테이블'!$H$10+G$6*'국어 표준점수 테이블'!$H$12+'국어 표준점수 테이블'!$H$14,0))</f>
        <v>110</v>
      </c>
      <c r="H41" s="156">
        <f>IF(OR($B41-H$6&gt;76, $B41-H$6=75, $B41-H$6=1, $B41-H$6&lt;0),"",ROUND(($B41-H$6)*'국어 표준점수 테이블'!$H$10+H$6*'국어 표준점수 테이블'!$H$12+'국어 표준점수 테이블'!$H$14,0))</f>
        <v>111</v>
      </c>
      <c r="I41" s="156">
        <f>IF(OR($B41-I$6&gt;76, $B41-I$6=75, $B41-I$6=1, $B41-I$6&lt;0),"",ROUND(($B41-I$6)*'국어 표준점수 테이블'!$H$10+I$6*'국어 표준점수 테이블'!$H$12+'국어 표준점수 테이블'!$H$14,0))</f>
        <v>111</v>
      </c>
      <c r="J41" s="156">
        <f>IF(OR($B41-J$6&gt;76, $B41-J$6=75, $B41-J$6=1, $B41-J$6&lt;0),"",ROUND(($B41-J$6)*'국어 표준점수 테이블'!$H$10+J$6*'국어 표준점수 테이블'!$H$12+'국어 표준점수 테이블'!$H$14,0))</f>
        <v>111</v>
      </c>
      <c r="K41" s="156">
        <f>IF(OR($B41-K$6&gt;76, $B41-K$6=75, $B41-K$6=1, $B41-K$6&lt;0),"",ROUND(($B41-K$6)*'국어 표준점수 테이블'!$H$10+K$6*'국어 표준점수 테이블'!$H$12+'국어 표준점수 테이블'!$H$14,0))</f>
        <v>111</v>
      </c>
      <c r="L41" s="156">
        <f>IF(OR($B41-L$6&gt;76, $B41-L$6=75, $B41-L$6=1, $B41-L$6&lt;0),"",ROUND(($B41-L$6)*'국어 표준점수 테이블'!$H$10+L$6*'국어 표준점수 테이블'!$H$12+'국어 표준점수 테이블'!$H$14,0))</f>
        <v>111</v>
      </c>
      <c r="M41" s="156">
        <f>IF(OR($B41-M$6&gt;76, $B41-M$6=75, $B41-M$6=1, $B41-M$6&lt;0),"",ROUND(($B41-M$6)*'국어 표준점수 테이블'!$H$10+M$6*'국어 표준점수 테이블'!$H$12+'국어 표준점수 테이블'!$H$14,0))</f>
        <v>112</v>
      </c>
      <c r="N41" s="156">
        <f>IF(OR($B41-N$6&gt;76, $B41-N$6=75, $B41-N$6=1, $B41-N$6&lt;0),"",ROUND(($B41-N$6)*'국어 표준점수 테이블'!$H$10+N$6*'국어 표준점수 테이블'!$H$12+'국어 표준점수 테이블'!$H$14,0))</f>
        <v>112</v>
      </c>
      <c r="O41" s="156">
        <f>IF(OR($B41-O$6&gt;76, $B41-O$6=75, $B41-O$6=1, $B41-O$6&lt;0),"",ROUND(($B41-O$6)*'국어 표준점수 테이블'!$H$10+O$6*'국어 표준점수 테이블'!$H$12+'국어 표준점수 테이블'!$H$14,0))</f>
        <v>112</v>
      </c>
      <c r="P41" s="156">
        <f>IF(OR($B41-P$6&gt;76, $B41-P$6=75, $B41-P$6=1, $B41-P$6&lt;0),"",ROUND(($B41-P$6)*'국어 표준점수 테이블'!$H$10+P$6*'국어 표준점수 테이블'!$H$12+'국어 표준점수 테이블'!$H$14,0))</f>
        <v>112</v>
      </c>
      <c r="Q41" s="156">
        <f>IF(OR($B41-Q$6&gt;76, $B41-Q$6=75, $B41-Q$6=1, $B41-Q$6&lt;0),"",ROUND(($B41-Q$6)*'국어 표준점수 테이블'!$H$10+Q$6*'국어 표준점수 테이블'!$H$12+'국어 표준점수 테이블'!$H$14,0))</f>
        <v>113</v>
      </c>
      <c r="R41" s="156">
        <f>IF(OR($B41-R$6&gt;76, $B41-R$6=75, $B41-R$6=1, $B41-R$6&lt;0),"",ROUND(($B41-R$6)*'국어 표준점수 테이블'!$H$10+R$6*'국어 표준점수 테이블'!$H$12+'국어 표준점수 테이블'!$H$14,0))</f>
        <v>113</v>
      </c>
      <c r="S41" s="156">
        <f>IF(OR($B41-S$6&gt;76, $B41-S$6=75, $B41-S$6=1, $B41-S$6&lt;0),"",ROUND(($B41-S$6)*'국어 표준점수 테이블'!$H$10+S$6*'국어 표준점수 테이블'!$H$12+'국어 표준점수 테이블'!$H$14,0))</f>
        <v>113</v>
      </c>
      <c r="T41" s="156">
        <f>IF(OR($B41-T$6&gt;76, $B41-T$6=75, $B41-T$6=1, $B41-T$6&lt;0),"",ROUND(($B41-T$6)*'국어 표준점수 테이블'!$H$10+T$6*'국어 표준점수 테이블'!$H$12+'국어 표준점수 테이블'!$H$14,0))</f>
        <v>113</v>
      </c>
      <c r="U41" s="156">
        <f>IF(OR($B41-U$6&gt;76, $B41-U$6=75, $B41-U$6=1, $B41-U$6&lt;0),"",ROUND(($B41-U$6)*'국어 표준점수 테이블'!$H$10+U$6*'국어 표준점수 테이블'!$H$12+'국어 표준점수 테이블'!$H$14,0))</f>
        <v>113</v>
      </c>
      <c r="V41" s="156">
        <f>IF(OR($B41-V$6&gt;76, $B41-V$6=75, $B41-V$6=1, $B41-V$6&lt;0),"",ROUND(($B41-V$6)*'국어 표준점수 테이블'!$H$10+V$6*'국어 표준점수 테이블'!$H$12+'국어 표준점수 테이블'!$H$14,0))</f>
        <v>114</v>
      </c>
      <c r="W41" s="156">
        <f>IF(OR($B41-W$6&gt;76, $B41-W$6=75, $B41-W$6=1, $B41-W$6&lt;0),"",ROUND(($B41-W$6)*'국어 표준점수 테이블'!$H$10+W$6*'국어 표준점수 테이블'!$H$12+'국어 표준점수 테이블'!$H$14,0))</f>
        <v>114</v>
      </c>
      <c r="X41" s="156">
        <f>IF(OR($B41-X$6&gt;76, $B41-X$6=75, $B41-X$6=1, $B41-X$6&lt;0),"",ROUND(($B41-X$6)*'국어 표준점수 테이블'!$H$10+X$6*'국어 표준점수 테이블'!$H$12+'국어 표준점수 테이블'!$H$14,0))</f>
        <v>114</v>
      </c>
      <c r="Y41" s="157">
        <f>IF(OR($B41-Y$6&gt;76, $B41-Y$6=75, $B41-Y$6=1, $B41-Y$6&lt;0),"",ROUND(($B41-Y$6)*'국어 표준점수 테이블'!$H$10+Y$6*'국어 표준점수 테이블'!$H$12+'국어 표준점수 테이블'!$H$14,0))</f>
        <v>114</v>
      </c>
      <c r="Z41" s="16"/>
      <c r="AA41" s="16"/>
    </row>
    <row r="42" spans="1:27">
      <c r="A42" s="16"/>
      <c r="B42" s="313">
        <v>65</v>
      </c>
      <c r="C42" s="156">
        <f>IF(OR($B42-C$6&gt;76, $B42-C$6=75, $B42-C$6=1, $B42-C$6&lt;0),"",ROUND(($B42-C$6)*'국어 표준점수 테이블'!$H$10+C$6*'국어 표준점수 테이블'!$H$12+'국어 표준점수 테이블'!$H$14,0))</f>
        <v>108</v>
      </c>
      <c r="D42" s="156">
        <f>IF(OR($B42-D$6&gt;76, $B42-D$6=75, $B42-D$6=1, $B42-D$6&lt;0),"",ROUND(($B42-D$6)*'국어 표준점수 테이블'!$H$10+D$6*'국어 표준점수 테이블'!$H$12+'국어 표준점수 테이블'!$H$14,0))</f>
        <v>109</v>
      </c>
      <c r="E42" s="156">
        <f>IF(OR($B42-E$6&gt;76, $B42-E$6=75, $B42-E$6=1, $B42-E$6&lt;0),"",ROUND(($B42-E$6)*'국어 표준점수 테이블'!$H$10+E$6*'국어 표준점수 테이블'!$H$12+'국어 표준점수 테이블'!$H$14,0))</f>
        <v>109</v>
      </c>
      <c r="F42" s="156">
        <f>IF(OR($B42-F$6&gt;76, $B42-F$6=75, $B42-F$6=1, $B42-F$6&lt;0),"",ROUND(($B42-F$6)*'국어 표준점수 테이블'!$H$10+F$6*'국어 표준점수 테이블'!$H$12+'국어 표준점수 테이블'!$H$14,0))</f>
        <v>109</v>
      </c>
      <c r="G42" s="156">
        <f>IF(OR($B42-G$6&gt;76, $B42-G$6=75, $B42-G$6=1, $B42-G$6&lt;0),"",ROUND(($B42-G$6)*'국어 표준점수 테이블'!$H$10+G$6*'국어 표준점수 테이블'!$H$12+'국어 표준점수 테이블'!$H$14,0))</f>
        <v>109</v>
      </c>
      <c r="H42" s="156">
        <f>IF(OR($B42-H$6&gt;76, $B42-H$6=75, $B42-H$6=1, $B42-H$6&lt;0),"",ROUND(($B42-H$6)*'국어 표준점수 테이블'!$H$10+H$6*'국어 표준점수 테이블'!$H$12+'국어 표준점수 테이블'!$H$14,0))</f>
        <v>109</v>
      </c>
      <c r="I42" s="156">
        <f>IF(OR($B42-I$6&gt;76, $B42-I$6=75, $B42-I$6=1, $B42-I$6&lt;0),"",ROUND(($B42-I$6)*'국어 표준점수 테이블'!$H$10+I$6*'국어 표준점수 테이블'!$H$12+'국어 표준점수 테이블'!$H$14,0))</f>
        <v>110</v>
      </c>
      <c r="J42" s="156">
        <f>IF(OR($B42-J$6&gt;76, $B42-J$6=75, $B42-J$6=1, $B42-J$6&lt;0),"",ROUND(($B42-J$6)*'국어 표준점수 테이블'!$H$10+J$6*'국어 표준점수 테이블'!$H$12+'국어 표준점수 테이블'!$H$14,0))</f>
        <v>110</v>
      </c>
      <c r="K42" s="156">
        <f>IF(OR($B42-K$6&gt;76, $B42-K$6=75, $B42-K$6=1, $B42-K$6&lt;0),"",ROUND(($B42-K$6)*'국어 표준점수 테이블'!$H$10+K$6*'국어 표준점수 테이블'!$H$12+'국어 표준점수 테이블'!$H$14,0))</f>
        <v>110</v>
      </c>
      <c r="L42" s="156">
        <f>IF(OR($B42-L$6&gt;76, $B42-L$6=75, $B42-L$6=1, $B42-L$6&lt;0),"",ROUND(($B42-L$6)*'국어 표준점수 테이블'!$H$10+L$6*'국어 표준점수 테이블'!$H$12+'국어 표준점수 테이블'!$H$14,0))</f>
        <v>110</v>
      </c>
      <c r="M42" s="156">
        <f>IF(OR($B42-M$6&gt;76, $B42-M$6=75, $B42-M$6=1, $B42-M$6&lt;0),"",ROUND(($B42-M$6)*'국어 표준점수 테이블'!$H$10+M$6*'국어 표준점수 테이블'!$H$12+'국어 표준점수 테이블'!$H$14,0))</f>
        <v>111</v>
      </c>
      <c r="N42" s="156">
        <f>IF(OR($B42-N$6&gt;76, $B42-N$6=75, $B42-N$6=1, $B42-N$6&lt;0),"",ROUND(($B42-N$6)*'국어 표준점수 테이블'!$H$10+N$6*'국어 표준점수 테이블'!$H$12+'국어 표준점수 테이블'!$H$14,0))</f>
        <v>111</v>
      </c>
      <c r="O42" s="156">
        <f>IF(OR($B42-O$6&gt;76, $B42-O$6=75, $B42-O$6=1, $B42-O$6&lt;0),"",ROUND(($B42-O$6)*'국어 표준점수 테이블'!$H$10+O$6*'국어 표준점수 테이블'!$H$12+'국어 표준점수 테이블'!$H$14,0))</f>
        <v>111</v>
      </c>
      <c r="P42" s="156">
        <f>IF(OR($B42-P$6&gt;76, $B42-P$6=75, $B42-P$6=1, $B42-P$6&lt;0),"",ROUND(($B42-P$6)*'국어 표준점수 테이블'!$H$10+P$6*'국어 표준점수 테이블'!$H$12+'국어 표준점수 테이블'!$H$14,0))</f>
        <v>111</v>
      </c>
      <c r="Q42" s="156">
        <f>IF(OR($B42-Q$6&gt;76, $B42-Q$6=75, $B42-Q$6=1, $B42-Q$6&lt;0),"",ROUND(($B42-Q$6)*'국어 표준점수 테이블'!$H$10+Q$6*'국어 표준점수 테이블'!$H$12+'국어 표준점수 테이블'!$H$14,0))</f>
        <v>111</v>
      </c>
      <c r="R42" s="156">
        <f>IF(OR($B42-R$6&gt;76, $B42-R$6=75, $B42-R$6=1, $B42-R$6&lt;0),"",ROUND(($B42-R$6)*'국어 표준점수 테이블'!$H$10+R$6*'국어 표준점수 테이블'!$H$12+'국어 표준점수 테이블'!$H$14,0))</f>
        <v>112</v>
      </c>
      <c r="S42" s="156">
        <f>IF(OR($B42-S$6&gt;76, $B42-S$6=75, $B42-S$6=1, $B42-S$6&lt;0),"",ROUND(($B42-S$6)*'국어 표준점수 테이블'!$H$10+S$6*'국어 표준점수 테이블'!$H$12+'국어 표준점수 테이블'!$H$14,0))</f>
        <v>112</v>
      </c>
      <c r="T42" s="156">
        <f>IF(OR($B42-T$6&gt;76, $B42-T$6=75, $B42-T$6=1, $B42-T$6&lt;0),"",ROUND(($B42-T$6)*'국어 표준점수 테이블'!$H$10+T$6*'국어 표준점수 테이블'!$H$12+'국어 표준점수 테이블'!$H$14,0))</f>
        <v>112</v>
      </c>
      <c r="U42" s="156">
        <f>IF(OR($B42-U$6&gt;76, $B42-U$6=75, $B42-U$6=1, $B42-U$6&lt;0),"",ROUND(($B42-U$6)*'국어 표준점수 테이블'!$H$10+U$6*'국어 표준점수 테이블'!$H$12+'국어 표준점수 테이블'!$H$14,0))</f>
        <v>112</v>
      </c>
      <c r="V42" s="156">
        <f>IF(OR($B42-V$6&gt;76, $B42-V$6=75, $B42-V$6=1, $B42-V$6&lt;0),"",ROUND(($B42-V$6)*'국어 표준점수 테이블'!$H$10+V$6*'국어 표준점수 테이블'!$H$12+'국어 표준점수 테이블'!$H$14,0))</f>
        <v>112</v>
      </c>
      <c r="W42" s="156">
        <f>IF(OR($B42-W$6&gt;76, $B42-W$6=75, $B42-W$6=1, $B42-W$6&lt;0),"",ROUND(($B42-W$6)*'국어 표준점수 테이블'!$H$10+W$6*'국어 표준점수 테이블'!$H$12+'국어 표준점수 테이블'!$H$14,0))</f>
        <v>113</v>
      </c>
      <c r="X42" s="156">
        <f>IF(OR($B42-X$6&gt;76, $B42-X$6=75, $B42-X$6=1, $B42-X$6&lt;0),"",ROUND(($B42-X$6)*'국어 표준점수 테이블'!$H$10+X$6*'국어 표준점수 테이블'!$H$12+'국어 표준점수 테이블'!$H$14,0))</f>
        <v>113</v>
      </c>
      <c r="Y42" s="75">
        <f>IF(OR($B42-Y$6&gt;76, $B42-Y$6=75, $B42-Y$6=1, $B42-Y$6&lt;0),"",ROUND(($B42-Y$6)*'국어 표준점수 테이블'!$H$10+Y$6*'국어 표준점수 테이블'!$H$12+'국어 표준점수 테이블'!$H$14,0))</f>
        <v>113</v>
      </c>
      <c r="Z42" s="16"/>
      <c r="AA42" s="16"/>
    </row>
    <row r="43" spans="1:27">
      <c r="A43" s="16"/>
      <c r="B43" s="314">
        <v>64</v>
      </c>
      <c r="C43" s="158">
        <f>IF(OR($B43-C$6&gt;76, $B43-C$6=75, $B43-C$6=1, $B43-C$6&lt;0),"",ROUND(($B43-C$6)*'국어 표준점수 테이블'!$H$10+C$6*'국어 표준점수 테이블'!$H$12+'국어 표준점수 테이블'!$H$14,0))</f>
        <v>107</v>
      </c>
      <c r="D43" s="158">
        <f>IF(OR($B43-D$6&gt;76, $B43-D$6=75, $B43-D$6=1, $B43-D$6&lt;0),"",ROUND(($B43-D$6)*'국어 표준점수 테이블'!$H$10+D$6*'국어 표준점수 테이블'!$H$12+'국어 표준점수 테이블'!$H$14,0))</f>
        <v>107</v>
      </c>
      <c r="E43" s="158">
        <f>IF(OR($B43-E$6&gt;76, $B43-E$6=75, $B43-E$6=1, $B43-E$6&lt;0),"",ROUND(($B43-E$6)*'국어 표준점수 테이블'!$H$10+E$6*'국어 표준점수 테이블'!$H$12+'국어 표준점수 테이블'!$H$14,0))</f>
        <v>108</v>
      </c>
      <c r="F43" s="158">
        <f>IF(OR($B43-F$6&gt;76, $B43-F$6=75, $B43-F$6=1, $B43-F$6&lt;0),"",ROUND(($B43-F$6)*'국어 표준점수 테이블'!$H$10+F$6*'국어 표준점수 테이블'!$H$12+'국어 표준점수 테이블'!$H$14,0))</f>
        <v>108</v>
      </c>
      <c r="G43" s="158">
        <f>IF(OR($B43-G$6&gt;76, $B43-G$6=75, $B43-G$6=1, $B43-G$6&lt;0),"",ROUND(($B43-G$6)*'국어 표준점수 테이블'!$H$10+G$6*'국어 표준점수 테이블'!$H$12+'국어 표준점수 테이블'!$H$14,0))</f>
        <v>108</v>
      </c>
      <c r="H43" s="158">
        <f>IF(OR($B43-H$6&gt;76, $B43-H$6=75, $B43-H$6=1, $B43-H$6&lt;0),"",ROUND(($B43-H$6)*'국어 표준점수 테이블'!$H$10+H$6*'국어 표준점수 테이블'!$H$12+'국어 표준점수 테이블'!$H$14,0))</f>
        <v>108</v>
      </c>
      <c r="I43" s="158">
        <f>IF(OR($B43-I$6&gt;76, $B43-I$6=75, $B43-I$6=1, $B43-I$6&lt;0),"",ROUND(($B43-I$6)*'국어 표준점수 테이블'!$H$10+I$6*'국어 표준점수 테이블'!$H$12+'국어 표준점수 테이블'!$H$14,0))</f>
        <v>109</v>
      </c>
      <c r="J43" s="158">
        <f>IF(OR($B43-J$6&gt;76, $B43-J$6=75, $B43-J$6=1, $B43-J$6&lt;0),"",ROUND(($B43-J$6)*'국어 표준점수 테이블'!$H$10+J$6*'국어 표준점수 테이블'!$H$12+'국어 표준점수 테이블'!$H$14,0))</f>
        <v>109</v>
      </c>
      <c r="K43" s="158">
        <f>IF(OR($B43-K$6&gt;76, $B43-K$6=75, $B43-K$6=1, $B43-K$6&lt;0),"",ROUND(($B43-K$6)*'국어 표준점수 테이블'!$H$10+K$6*'국어 표준점수 테이블'!$H$12+'국어 표준점수 테이블'!$H$14,0))</f>
        <v>109</v>
      </c>
      <c r="L43" s="158">
        <f>IF(OR($B43-L$6&gt;76, $B43-L$6=75, $B43-L$6=1, $B43-L$6&lt;0),"",ROUND(($B43-L$6)*'국어 표준점수 테이블'!$H$10+L$6*'국어 표준점수 테이블'!$H$12+'국어 표준점수 테이블'!$H$14,0))</f>
        <v>109</v>
      </c>
      <c r="M43" s="158">
        <f>IF(OR($B43-M$6&gt;76, $B43-M$6=75, $B43-M$6=1, $B43-M$6&lt;0),"",ROUND(($B43-M$6)*'국어 표준점수 테이블'!$H$10+M$6*'국어 표준점수 테이블'!$H$12+'국어 표준점수 테이블'!$H$14,0))</f>
        <v>109</v>
      </c>
      <c r="N43" s="158">
        <f>IF(OR($B43-N$6&gt;76, $B43-N$6=75, $B43-N$6=1, $B43-N$6&lt;0),"",ROUND(($B43-N$6)*'국어 표준점수 테이블'!$H$10+N$6*'국어 표준점수 테이블'!$H$12+'국어 표준점수 테이블'!$H$14,0))</f>
        <v>110</v>
      </c>
      <c r="O43" s="158">
        <f>IF(OR($B43-O$6&gt;76, $B43-O$6=75, $B43-O$6=1, $B43-O$6&lt;0),"",ROUND(($B43-O$6)*'국어 표준점수 테이블'!$H$10+O$6*'국어 표준점수 테이블'!$H$12+'국어 표준점수 테이블'!$H$14,0))</f>
        <v>110</v>
      </c>
      <c r="P43" s="158">
        <f>IF(OR($B43-P$6&gt;76, $B43-P$6=75, $B43-P$6=1, $B43-P$6&lt;0),"",ROUND(($B43-P$6)*'국어 표준점수 테이블'!$H$10+P$6*'국어 표준점수 테이블'!$H$12+'국어 표준점수 테이블'!$H$14,0))</f>
        <v>110</v>
      </c>
      <c r="Q43" s="158">
        <f>IF(OR($B43-Q$6&gt;76, $B43-Q$6=75, $B43-Q$6=1, $B43-Q$6&lt;0),"",ROUND(($B43-Q$6)*'국어 표준점수 테이블'!$H$10+Q$6*'국어 표준점수 테이블'!$H$12+'국어 표준점수 테이블'!$H$14,0))</f>
        <v>110</v>
      </c>
      <c r="R43" s="158">
        <f>IF(OR($B43-R$6&gt;76, $B43-R$6=75, $B43-R$6=1, $B43-R$6&lt;0),"",ROUND(($B43-R$6)*'국어 표준점수 테이블'!$H$10+R$6*'국어 표준점수 테이블'!$H$12+'국어 표준점수 테이블'!$H$14,0))</f>
        <v>110</v>
      </c>
      <c r="S43" s="158">
        <f>IF(OR($B43-S$6&gt;76, $B43-S$6=75, $B43-S$6=1, $B43-S$6&lt;0),"",ROUND(($B43-S$6)*'국어 표준점수 테이블'!$H$10+S$6*'국어 표준점수 테이블'!$H$12+'국어 표준점수 테이블'!$H$14,0))</f>
        <v>111</v>
      </c>
      <c r="T43" s="158">
        <f>IF(OR($B43-T$6&gt;76, $B43-T$6=75, $B43-T$6=1, $B43-T$6&lt;0),"",ROUND(($B43-T$6)*'국어 표준점수 테이블'!$H$10+T$6*'국어 표준점수 테이블'!$H$12+'국어 표준점수 테이블'!$H$14,0))</f>
        <v>111</v>
      </c>
      <c r="U43" s="158">
        <f>IF(OR($B43-U$6&gt;76, $B43-U$6=75, $B43-U$6=1, $B43-U$6&lt;0),"",ROUND(($B43-U$6)*'국어 표준점수 테이블'!$H$10+U$6*'국어 표준점수 테이블'!$H$12+'국어 표준점수 테이블'!$H$14,0))</f>
        <v>111</v>
      </c>
      <c r="V43" s="158">
        <f>IF(OR($B43-V$6&gt;76, $B43-V$6=75, $B43-V$6=1, $B43-V$6&lt;0),"",ROUND(($B43-V$6)*'국어 표준점수 테이블'!$H$10+V$6*'국어 표준점수 테이블'!$H$12+'국어 표준점수 테이블'!$H$14,0))</f>
        <v>111</v>
      </c>
      <c r="W43" s="158">
        <f>IF(OR($B43-W$6&gt;76, $B43-W$6=75, $B43-W$6=1, $B43-W$6&lt;0),"",ROUND(($B43-W$6)*'국어 표준점수 테이블'!$H$10+W$6*'국어 표준점수 테이블'!$H$12+'국어 표준점수 테이블'!$H$14,0))</f>
        <v>112</v>
      </c>
      <c r="X43" s="158">
        <f>IF(OR($B43-X$6&gt;76, $B43-X$6=75, $B43-X$6=1, $B43-X$6&lt;0),"",ROUND(($B43-X$6)*'국어 표준점수 테이블'!$H$10+X$6*'국어 표준점수 테이블'!$H$12+'국어 표준점수 테이블'!$H$14,0))</f>
        <v>112</v>
      </c>
      <c r="Y43" s="77">
        <f>IF(OR($B43-Y$6&gt;76, $B43-Y$6=75, $B43-Y$6=1, $B43-Y$6&lt;0),"",ROUND(($B43-Y$6)*'국어 표준점수 테이블'!$H$10+Y$6*'국어 표준점수 테이블'!$H$12+'국어 표준점수 테이블'!$H$14,0))</f>
        <v>112</v>
      </c>
      <c r="Z43" s="16"/>
      <c r="AA43" s="16"/>
    </row>
    <row r="44" spans="1:27">
      <c r="A44" s="16"/>
      <c r="B44" s="314">
        <v>63</v>
      </c>
      <c r="C44" s="158">
        <f>IF(OR($B44-C$6&gt;76, $B44-C$6=75, $B44-C$6=1, $B44-C$6&lt;0),"",ROUND(($B44-C$6)*'국어 표준점수 테이블'!$H$10+C$6*'국어 표준점수 테이블'!$H$12+'국어 표준점수 테이블'!$H$14,0))</f>
        <v>106</v>
      </c>
      <c r="D44" s="158">
        <f>IF(OR($B44-D$6&gt;76, $B44-D$6=75, $B44-D$6=1, $B44-D$6&lt;0),"",ROUND(($B44-D$6)*'국어 표준점수 테이블'!$H$10+D$6*'국어 표준점수 테이블'!$H$12+'국어 표준점수 테이블'!$H$14,0))</f>
        <v>106</v>
      </c>
      <c r="E44" s="158">
        <f>IF(OR($B44-E$6&gt;76, $B44-E$6=75, $B44-E$6=1, $B44-E$6&lt;0),"",ROUND(($B44-E$6)*'국어 표준점수 테이블'!$H$10+E$6*'국어 표준점수 테이블'!$H$12+'국어 표준점수 테이블'!$H$14,0))</f>
        <v>107</v>
      </c>
      <c r="F44" s="158">
        <f>IF(OR($B44-F$6&gt;76, $B44-F$6=75, $B44-F$6=1, $B44-F$6&lt;0),"",ROUND(($B44-F$6)*'국어 표준점수 테이블'!$H$10+F$6*'국어 표준점수 테이블'!$H$12+'국어 표준점수 테이블'!$H$14,0))</f>
        <v>107</v>
      </c>
      <c r="G44" s="158">
        <f>IF(OR($B44-G$6&gt;76, $B44-G$6=75, $B44-G$6=1, $B44-G$6&lt;0),"",ROUND(($B44-G$6)*'국어 표준점수 테이블'!$H$10+G$6*'국어 표준점수 테이블'!$H$12+'국어 표준점수 테이블'!$H$14,0))</f>
        <v>107</v>
      </c>
      <c r="H44" s="158">
        <f>IF(OR($B44-H$6&gt;76, $B44-H$6=75, $B44-H$6=1, $B44-H$6&lt;0),"",ROUND(($B44-H$6)*'국어 표준점수 테이블'!$H$10+H$6*'국어 표준점수 테이블'!$H$12+'국어 표준점수 테이블'!$H$14,0))</f>
        <v>107</v>
      </c>
      <c r="I44" s="158">
        <f>IF(OR($B44-I$6&gt;76, $B44-I$6=75, $B44-I$6=1, $B44-I$6&lt;0),"",ROUND(($B44-I$6)*'국어 표준점수 테이블'!$H$10+I$6*'국어 표준점수 테이블'!$H$12+'국어 표준점수 테이블'!$H$14,0))</f>
        <v>107</v>
      </c>
      <c r="J44" s="158">
        <f>IF(OR($B44-J$6&gt;76, $B44-J$6=75, $B44-J$6=1, $B44-J$6&lt;0),"",ROUND(($B44-J$6)*'국어 표준점수 테이블'!$H$10+J$6*'국어 표준점수 테이블'!$H$12+'국어 표준점수 테이블'!$H$14,0))</f>
        <v>108</v>
      </c>
      <c r="K44" s="158">
        <f>IF(OR($B44-K$6&gt;76, $B44-K$6=75, $B44-K$6=1, $B44-K$6&lt;0),"",ROUND(($B44-K$6)*'국어 표준점수 테이블'!$H$10+K$6*'국어 표준점수 테이블'!$H$12+'국어 표준점수 테이블'!$H$14,0))</f>
        <v>108</v>
      </c>
      <c r="L44" s="158">
        <f>IF(OR($B44-L$6&gt;76, $B44-L$6=75, $B44-L$6=1, $B44-L$6&lt;0),"",ROUND(($B44-L$6)*'국어 표준점수 테이블'!$H$10+L$6*'국어 표준점수 테이블'!$H$12+'국어 표준점수 테이블'!$H$14,0))</f>
        <v>108</v>
      </c>
      <c r="M44" s="158">
        <f>IF(OR($B44-M$6&gt;76, $B44-M$6=75, $B44-M$6=1, $B44-M$6&lt;0),"",ROUND(($B44-M$6)*'국어 표준점수 테이블'!$H$10+M$6*'국어 표준점수 테이블'!$H$12+'국어 표준점수 테이블'!$H$14,0))</f>
        <v>108</v>
      </c>
      <c r="N44" s="158">
        <f>IF(OR($B44-N$6&gt;76, $B44-N$6=75, $B44-N$6=1, $B44-N$6&lt;0),"",ROUND(($B44-N$6)*'국어 표준점수 테이블'!$H$10+N$6*'국어 표준점수 테이블'!$H$12+'국어 표준점수 테이블'!$H$14,0))</f>
        <v>108</v>
      </c>
      <c r="O44" s="158">
        <f>IF(OR($B44-O$6&gt;76, $B44-O$6=75, $B44-O$6=1, $B44-O$6&lt;0),"",ROUND(($B44-O$6)*'국어 표준점수 테이블'!$H$10+O$6*'국어 표준점수 테이블'!$H$12+'국어 표준점수 테이블'!$H$14,0))</f>
        <v>109</v>
      </c>
      <c r="P44" s="158">
        <f>IF(OR($B44-P$6&gt;76, $B44-P$6=75, $B44-P$6=1, $B44-P$6&lt;0),"",ROUND(($B44-P$6)*'국어 표준점수 테이블'!$H$10+P$6*'국어 표준점수 테이블'!$H$12+'국어 표준점수 테이블'!$H$14,0))</f>
        <v>109</v>
      </c>
      <c r="Q44" s="158">
        <f>IF(OR($B44-Q$6&gt;76, $B44-Q$6=75, $B44-Q$6=1, $B44-Q$6&lt;0),"",ROUND(($B44-Q$6)*'국어 표준점수 테이블'!$H$10+Q$6*'국어 표준점수 테이블'!$H$12+'국어 표준점수 테이블'!$H$14,0))</f>
        <v>109</v>
      </c>
      <c r="R44" s="158">
        <f>IF(OR($B44-R$6&gt;76, $B44-R$6=75, $B44-R$6=1, $B44-R$6&lt;0),"",ROUND(($B44-R$6)*'국어 표준점수 테이블'!$H$10+R$6*'국어 표준점수 테이블'!$H$12+'국어 표준점수 테이블'!$H$14,0))</f>
        <v>109</v>
      </c>
      <c r="S44" s="158">
        <f>IF(OR($B44-S$6&gt;76, $B44-S$6=75, $B44-S$6=1, $B44-S$6&lt;0),"",ROUND(($B44-S$6)*'국어 표준점수 테이블'!$H$10+S$6*'국어 표준점수 테이블'!$H$12+'국어 표준점수 테이블'!$H$14,0))</f>
        <v>110</v>
      </c>
      <c r="T44" s="158">
        <f>IF(OR($B44-T$6&gt;76, $B44-T$6=75, $B44-T$6=1, $B44-T$6&lt;0),"",ROUND(($B44-T$6)*'국어 표준점수 테이블'!$H$10+T$6*'국어 표준점수 테이블'!$H$12+'국어 표준점수 테이블'!$H$14,0))</f>
        <v>110</v>
      </c>
      <c r="U44" s="158">
        <f>IF(OR($B44-U$6&gt;76, $B44-U$6=75, $B44-U$6=1, $B44-U$6&lt;0),"",ROUND(($B44-U$6)*'국어 표준점수 테이블'!$H$10+U$6*'국어 표준점수 테이블'!$H$12+'국어 표준점수 테이블'!$H$14,0))</f>
        <v>110</v>
      </c>
      <c r="V44" s="158">
        <f>IF(OR($B44-V$6&gt;76, $B44-V$6=75, $B44-V$6=1, $B44-V$6&lt;0),"",ROUND(($B44-V$6)*'국어 표준점수 테이블'!$H$10+V$6*'국어 표준점수 테이블'!$H$12+'국어 표준점수 테이블'!$H$14,0))</f>
        <v>110</v>
      </c>
      <c r="W44" s="158">
        <f>IF(OR($B44-W$6&gt;76, $B44-W$6=75, $B44-W$6=1, $B44-W$6&lt;0),"",ROUND(($B44-W$6)*'국어 표준점수 테이블'!$H$10+W$6*'국어 표준점수 테이블'!$H$12+'국어 표준점수 테이블'!$H$14,0))</f>
        <v>110</v>
      </c>
      <c r="X44" s="158">
        <f>IF(OR($B44-X$6&gt;76, $B44-X$6=75, $B44-X$6=1, $B44-X$6&lt;0),"",ROUND(($B44-X$6)*'국어 표준점수 테이블'!$H$10+X$6*'국어 표준점수 테이블'!$H$12+'국어 표준점수 테이블'!$H$14,0))</f>
        <v>111</v>
      </c>
      <c r="Y44" s="77">
        <f>IF(OR($B44-Y$6&gt;76, $B44-Y$6=75, $B44-Y$6=1, $B44-Y$6&lt;0),"",ROUND(($B44-Y$6)*'국어 표준점수 테이블'!$H$10+Y$6*'국어 표준점수 테이블'!$H$12+'국어 표준점수 테이블'!$H$14,0))</f>
        <v>111</v>
      </c>
      <c r="Z44" s="16"/>
      <c r="AA44" s="16"/>
    </row>
    <row r="45" spans="1:27">
      <c r="A45" s="16"/>
      <c r="B45" s="314">
        <v>62</v>
      </c>
      <c r="C45" s="158">
        <f>IF(OR($B45-C$6&gt;76, $B45-C$6=75, $B45-C$6=1, $B45-C$6&lt;0),"",ROUND(($B45-C$6)*'국어 표준점수 테이블'!$H$10+C$6*'국어 표준점수 테이블'!$H$12+'국어 표준점수 테이블'!$H$14,0))</f>
        <v>105</v>
      </c>
      <c r="D45" s="158">
        <f>IF(OR($B45-D$6&gt;76, $B45-D$6=75, $B45-D$6=1, $B45-D$6&lt;0),"",ROUND(($B45-D$6)*'국어 표준점수 테이블'!$H$10+D$6*'국어 표준점수 테이블'!$H$12+'국어 표준점수 테이블'!$H$14,0))</f>
        <v>105</v>
      </c>
      <c r="E45" s="158">
        <f>IF(OR($B45-E$6&gt;76, $B45-E$6=75, $B45-E$6=1, $B45-E$6&lt;0),"",ROUND(($B45-E$6)*'국어 표준점수 테이블'!$H$10+E$6*'국어 표준점수 테이블'!$H$12+'국어 표준점수 테이블'!$H$14,0))</f>
        <v>105</v>
      </c>
      <c r="F45" s="158">
        <f>IF(OR($B45-F$6&gt;76, $B45-F$6=75, $B45-F$6=1, $B45-F$6&lt;0),"",ROUND(($B45-F$6)*'국어 표준점수 테이블'!$H$10+F$6*'국어 표준점수 테이블'!$H$12+'국어 표준점수 테이블'!$H$14,0))</f>
        <v>106</v>
      </c>
      <c r="G45" s="158">
        <f>IF(OR($B45-G$6&gt;76, $B45-G$6=75, $B45-G$6=1, $B45-G$6&lt;0),"",ROUND(($B45-G$6)*'국어 표준점수 테이블'!$H$10+G$6*'국어 표준점수 테이블'!$H$12+'국어 표준점수 테이블'!$H$14,0))</f>
        <v>106</v>
      </c>
      <c r="H45" s="158">
        <f>IF(OR($B45-H$6&gt;76, $B45-H$6=75, $B45-H$6=1, $B45-H$6&lt;0),"",ROUND(($B45-H$6)*'국어 표준점수 테이블'!$H$10+H$6*'국어 표준점수 테이블'!$H$12+'국어 표준점수 테이블'!$H$14,0))</f>
        <v>106</v>
      </c>
      <c r="I45" s="158">
        <f>IF(OR($B45-I$6&gt;76, $B45-I$6=75, $B45-I$6=1, $B45-I$6&lt;0),"",ROUND(($B45-I$6)*'국어 표준점수 테이블'!$H$10+I$6*'국어 표준점수 테이블'!$H$12+'국어 표준점수 테이블'!$H$14,0))</f>
        <v>106</v>
      </c>
      <c r="J45" s="158">
        <f>IF(OR($B45-J$6&gt;76, $B45-J$6=75, $B45-J$6=1, $B45-J$6&lt;0),"",ROUND(($B45-J$6)*'국어 표준점수 테이블'!$H$10+J$6*'국어 표준점수 테이블'!$H$12+'국어 표준점수 테이블'!$H$14,0))</f>
        <v>106</v>
      </c>
      <c r="K45" s="158">
        <f>IF(OR($B45-K$6&gt;76, $B45-K$6=75, $B45-K$6=1, $B45-K$6&lt;0),"",ROUND(($B45-K$6)*'국어 표준점수 테이블'!$H$10+K$6*'국어 표준점수 테이블'!$H$12+'국어 표준점수 테이블'!$H$14,0))</f>
        <v>107</v>
      </c>
      <c r="L45" s="158">
        <f>IF(OR($B45-L$6&gt;76, $B45-L$6=75, $B45-L$6=1, $B45-L$6&lt;0),"",ROUND(($B45-L$6)*'국어 표준점수 테이블'!$H$10+L$6*'국어 표준점수 테이블'!$H$12+'국어 표준점수 테이블'!$H$14,0))</f>
        <v>107</v>
      </c>
      <c r="M45" s="158">
        <f>IF(OR($B45-M$6&gt;76, $B45-M$6=75, $B45-M$6=1, $B45-M$6&lt;0),"",ROUND(($B45-M$6)*'국어 표준점수 테이블'!$H$10+M$6*'국어 표준점수 테이블'!$H$12+'국어 표준점수 테이블'!$H$14,0))</f>
        <v>107</v>
      </c>
      <c r="N45" s="158">
        <f>IF(OR($B45-N$6&gt;76, $B45-N$6=75, $B45-N$6=1, $B45-N$6&lt;0),"",ROUND(($B45-N$6)*'국어 표준점수 테이블'!$H$10+N$6*'국어 표준점수 테이블'!$H$12+'국어 표준점수 테이블'!$H$14,0))</f>
        <v>107</v>
      </c>
      <c r="O45" s="158">
        <f>IF(OR($B45-O$6&gt;76, $B45-O$6=75, $B45-O$6=1, $B45-O$6&lt;0),"",ROUND(($B45-O$6)*'국어 표준점수 테이블'!$H$10+O$6*'국어 표준점수 테이블'!$H$12+'국어 표준점수 테이블'!$H$14,0))</f>
        <v>108</v>
      </c>
      <c r="P45" s="158">
        <f>IF(OR($B45-P$6&gt;76, $B45-P$6=75, $B45-P$6=1, $B45-P$6&lt;0),"",ROUND(($B45-P$6)*'국어 표준점수 테이블'!$H$10+P$6*'국어 표준점수 테이블'!$H$12+'국어 표준점수 테이블'!$H$14,0))</f>
        <v>108</v>
      </c>
      <c r="Q45" s="158">
        <f>IF(OR($B45-Q$6&gt;76, $B45-Q$6=75, $B45-Q$6=1, $B45-Q$6&lt;0),"",ROUND(($B45-Q$6)*'국어 표준점수 테이블'!$H$10+Q$6*'국어 표준점수 테이블'!$H$12+'국어 표준점수 테이블'!$H$14,0))</f>
        <v>108</v>
      </c>
      <c r="R45" s="158">
        <f>IF(OR($B45-R$6&gt;76, $B45-R$6=75, $B45-R$6=1, $B45-R$6&lt;0),"",ROUND(($B45-R$6)*'국어 표준점수 테이블'!$H$10+R$6*'국어 표준점수 테이블'!$H$12+'국어 표준점수 테이블'!$H$14,0))</f>
        <v>108</v>
      </c>
      <c r="S45" s="158">
        <f>IF(OR($B45-S$6&gt;76, $B45-S$6=75, $B45-S$6=1, $B45-S$6&lt;0),"",ROUND(($B45-S$6)*'국어 표준점수 테이블'!$H$10+S$6*'국어 표준점수 테이블'!$H$12+'국어 표준점수 테이블'!$H$14,0))</f>
        <v>108</v>
      </c>
      <c r="T45" s="158">
        <f>IF(OR($B45-T$6&gt;76, $B45-T$6=75, $B45-T$6=1, $B45-T$6&lt;0),"",ROUND(($B45-T$6)*'국어 표준점수 테이블'!$H$10+T$6*'국어 표준점수 테이블'!$H$12+'국어 표준점수 테이블'!$H$14,0))</f>
        <v>109</v>
      </c>
      <c r="U45" s="158">
        <f>IF(OR($B45-U$6&gt;76, $B45-U$6=75, $B45-U$6=1, $B45-U$6&lt;0),"",ROUND(($B45-U$6)*'국어 표준점수 테이블'!$H$10+U$6*'국어 표준점수 테이블'!$H$12+'국어 표준점수 테이블'!$H$14,0))</f>
        <v>109</v>
      </c>
      <c r="V45" s="158">
        <f>IF(OR($B45-V$6&gt;76, $B45-V$6=75, $B45-V$6=1, $B45-V$6&lt;0),"",ROUND(($B45-V$6)*'국어 표준점수 테이블'!$H$10+V$6*'국어 표준점수 테이블'!$H$12+'국어 표준점수 테이블'!$H$14,0))</f>
        <v>109</v>
      </c>
      <c r="W45" s="158">
        <f>IF(OR($B45-W$6&gt;76, $B45-W$6=75, $B45-W$6=1, $B45-W$6&lt;0),"",ROUND(($B45-W$6)*'국어 표준점수 테이블'!$H$10+W$6*'국어 표준점수 테이블'!$H$12+'국어 표준점수 테이블'!$H$14,0))</f>
        <v>109</v>
      </c>
      <c r="X45" s="158">
        <f>IF(OR($B45-X$6&gt;76, $B45-X$6=75, $B45-X$6=1, $B45-X$6&lt;0),"",ROUND(($B45-X$6)*'국어 표준점수 테이블'!$H$10+X$6*'국어 표준점수 테이블'!$H$12+'국어 표준점수 테이블'!$H$14,0))</f>
        <v>109</v>
      </c>
      <c r="Y45" s="77">
        <f>IF(OR($B45-Y$6&gt;76, $B45-Y$6=75, $B45-Y$6=1, $B45-Y$6&lt;0),"",ROUND(($B45-Y$6)*'국어 표준점수 테이블'!$H$10+Y$6*'국어 표준점수 테이블'!$H$12+'국어 표준점수 테이블'!$H$14,0))</f>
        <v>110</v>
      </c>
      <c r="Z45" s="16"/>
      <c r="AA45" s="16"/>
    </row>
    <row r="46" spans="1:27">
      <c r="A46" s="16"/>
      <c r="B46" s="314">
        <v>61</v>
      </c>
      <c r="C46" s="158">
        <f>IF(OR($B46-C$6&gt;76, $B46-C$6=75, $B46-C$6=1, $B46-C$6&lt;0),"",ROUND(($B46-C$6)*'국어 표준점수 테이블'!$H$10+C$6*'국어 표준점수 테이블'!$H$12+'국어 표준점수 테이블'!$H$14,0))</f>
        <v>104</v>
      </c>
      <c r="D46" s="158">
        <f>IF(OR($B46-D$6&gt;76, $B46-D$6=75, $B46-D$6=1, $B46-D$6&lt;0),"",ROUND(($B46-D$6)*'국어 표준점수 테이블'!$H$10+D$6*'국어 표준점수 테이블'!$H$12+'국어 표준점수 테이블'!$H$14,0))</f>
        <v>104</v>
      </c>
      <c r="E46" s="158">
        <f>IF(OR($B46-E$6&gt;76, $B46-E$6=75, $B46-E$6=1, $B46-E$6&lt;0),"",ROUND(($B46-E$6)*'국어 표준점수 테이블'!$H$10+E$6*'국어 표준점수 테이블'!$H$12+'국어 표준점수 테이블'!$H$14,0))</f>
        <v>104</v>
      </c>
      <c r="F46" s="158">
        <f>IF(OR($B46-F$6&gt;76, $B46-F$6=75, $B46-F$6=1, $B46-F$6&lt;0),"",ROUND(($B46-F$6)*'국어 표준점수 테이블'!$H$10+F$6*'국어 표준점수 테이블'!$H$12+'국어 표준점수 테이블'!$H$14,0))</f>
        <v>104</v>
      </c>
      <c r="G46" s="158">
        <f>IF(OR($B46-G$6&gt;76, $B46-G$6=75, $B46-G$6=1, $B46-G$6&lt;0),"",ROUND(($B46-G$6)*'국어 표준점수 테이블'!$H$10+G$6*'국어 표준점수 테이블'!$H$12+'국어 표준점수 테이블'!$H$14,0))</f>
        <v>105</v>
      </c>
      <c r="H46" s="158">
        <f>IF(OR($B46-H$6&gt;76, $B46-H$6=75, $B46-H$6=1, $B46-H$6&lt;0),"",ROUND(($B46-H$6)*'국어 표준점수 테이블'!$H$10+H$6*'국어 표준점수 테이블'!$H$12+'국어 표준점수 테이블'!$H$14,0))</f>
        <v>105</v>
      </c>
      <c r="I46" s="158">
        <f>IF(OR($B46-I$6&gt;76, $B46-I$6=75, $B46-I$6=1, $B46-I$6&lt;0),"",ROUND(($B46-I$6)*'국어 표준점수 테이블'!$H$10+I$6*'국어 표준점수 테이블'!$H$12+'국어 표준점수 테이블'!$H$14,0))</f>
        <v>105</v>
      </c>
      <c r="J46" s="158">
        <f>IF(OR($B46-J$6&gt;76, $B46-J$6=75, $B46-J$6=1, $B46-J$6&lt;0),"",ROUND(($B46-J$6)*'국어 표준점수 테이블'!$H$10+J$6*'국어 표준점수 테이블'!$H$12+'국어 표준점수 테이블'!$H$14,0))</f>
        <v>105</v>
      </c>
      <c r="K46" s="158">
        <f>IF(OR($B46-K$6&gt;76, $B46-K$6=75, $B46-K$6=1, $B46-K$6&lt;0),"",ROUND(($B46-K$6)*'국어 표준점수 테이블'!$H$10+K$6*'국어 표준점수 테이블'!$H$12+'국어 표준점수 테이블'!$H$14,0))</f>
        <v>105</v>
      </c>
      <c r="L46" s="158">
        <f>IF(OR($B46-L$6&gt;76, $B46-L$6=75, $B46-L$6=1, $B46-L$6&lt;0),"",ROUND(($B46-L$6)*'국어 표준점수 테이블'!$H$10+L$6*'국어 표준점수 테이블'!$H$12+'국어 표준점수 테이블'!$H$14,0))</f>
        <v>106</v>
      </c>
      <c r="M46" s="158">
        <f>IF(OR($B46-M$6&gt;76, $B46-M$6=75, $B46-M$6=1, $B46-M$6&lt;0),"",ROUND(($B46-M$6)*'국어 표준점수 테이블'!$H$10+M$6*'국어 표준점수 테이블'!$H$12+'국어 표준점수 테이블'!$H$14,0))</f>
        <v>106</v>
      </c>
      <c r="N46" s="158">
        <f>IF(OR($B46-N$6&gt;76, $B46-N$6=75, $B46-N$6=1, $B46-N$6&lt;0),"",ROUND(($B46-N$6)*'국어 표준점수 테이블'!$H$10+N$6*'국어 표준점수 테이블'!$H$12+'국어 표준점수 테이블'!$H$14,0))</f>
        <v>106</v>
      </c>
      <c r="O46" s="158">
        <f>IF(OR($B46-O$6&gt;76, $B46-O$6=75, $B46-O$6=1, $B46-O$6&lt;0),"",ROUND(($B46-O$6)*'국어 표준점수 테이블'!$H$10+O$6*'국어 표준점수 테이블'!$H$12+'국어 표준점수 테이블'!$H$14,0))</f>
        <v>106</v>
      </c>
      <c r="P46" s="158">
        <f>IF(OR($B46-P$6&gt;76, $B46-P$6=75, $B46-P$6=1, $B46-P$6&lt;0),"",ROUND(($B46-P$6)*'국어 표준점수 테이블'!$H$10+P$6*'국어 표준점수 테이블'!$H$12+'국어 표준점수 테이블'!$H$14,0))</f>
        <v>107</v>
      </c>
      <c r="Q46" s="158">
        <f>IF(OR($B46-Q$6&gt;76, $B46-Q$6=75, $B46-Q$6=1, $B46-Q$6&lt;0),"",ROUND(($B46-Q$6)*'국어 표준점수 테이블'!$H$10+Q$6*'국어 표준점수 테이블'!$H$12+'국어 표준점수 테이블'!$H$14,0))</f>
        <v>107</v>
      </c>
      <c r="R46" s="158">
        <f>IF(OR($B46-R$6&gt;76, $B46-R$6=75, $B46-R$6=1, $B46-R$6&lt;0),"",ROUND(($B46-R$6)*'국어 표준점수 테이블'!$H$10+R$6*'국어 표준점수 테이블'!$H$12+'국어 표준점수 테이블'!$H$14,0))</f>
        <v>107</v>
      </c>
      <c r="S46" s="158">
        <f>IF(OR($B46-S$6&gt;76, $B46-S$6=75, $B46-S$6=1, $B46-S$6&lt;0),"",ROUND(($B46-S$6)*'국어 표준점수 테이블'!$H$10+S$6*'국어 표준점수 테이블'!$H$12+'국어 표준점수 테이블'!$H$14,0))</f>
        <v>107</v>
      </c>
      <c r="T46" s="158">
        <f>IF(OR($B46-T$6&gt;76, $B46-T$6=75, $B46-T$6=1, $B46-T$6&lt;0),"",ROUND(($B46-T$6)*'국어 표준점수 테이블'!$H$10+T$6*'국어 표준점수 테이블'!$H$12+'국어 표준점수 테이블'!$H$14,0))</f>
        <v>107</v>
      </c>
      <c r="U46" s="158">
        <f>IF(OR($B46-U$6&gt;76, $B46-U$6=75, $B46-U$6=1, $B46-U$6&lt;0),"",ROUND(($B46-U$6)*'국어 표준점수 테이블'!$H$10+U$6*'국어 표준점수 테이블'!$H$12+'국어 표준점수 테이블'!$H$14,0))</f>
        <v>108</v>
      </c>
      <c r="V46" s="158">
        <f>IF(OR($B46-V$6&gt;76, $B46-V$6=75, $B46-V$6=1, $B46-V$6&lt;0),"",ROUND(($B46-V$6)*'국어 표준점수 테이블'!$H$10+V$6*'국어 표준점수 테이블'!$H$12+'국어 표준점수 테이블'!$H$14,0))</f>
        <v>108</v>
      </c>
      <c r="W46" s="158">
        <f>IF(OR($B46-W$6&gt;76, $B46-W$6=75, $B46-W$6=1, $B46-W$6&lt;0),"",ROUND(($B46-W$6)*'국어 표준점수 테이블'!$H$10+W$6*'국어 표준점수 테이블'!$H$12+'국어 표준점수 테이블'!$H$14,0))</f>
        <v>108</v>
      </c>
      <c r="X46" s="158">
        <f>IF(OR($B46-X$6&gt;76, $B46-X$6=75, $B46-X$6=1, $B46-X$6&lt;0),"",ROUND(($B46-X$6)*'국어 표준점수 테이블'!$H$10+X$6*'국어 표준점수 테이블'!$H$12+'국어 표준점수 테이블'!$H$14,0))</f>
        <v>108</v>
      </c>
      <c r="Y46" s="77">
        <f>IF(OR($B46-Y$6&gt;76, $B46-Y$6=75, $B46-Y$6=1, $B46-Y$6&lt;0),"",ROUND(($B46-Y$6)*'국어 표준점수 테이블'!$H$10+Y$6*'국어 표준점수 테이블'!$H$12+'국어 표준점수 테이블'!$H$14,0))</f>
        <v>109</v>
      </c>
      <c r="Z46" s="16"/>
      <c r="AA46" s="16"/>
    </row>
    <row r="47" spans="1:27">
      <c r="A47" s="16"/>
      <c r="B47" s="310">
        <v>60</v>
      </c>
      <c r="C47" s="150">
        <f>IF(OR($B47-C$6&gt;76, $B47-C$6=75, $B47-C$6=1, $B47-C$6&lt;0),"",ROUND(($B47-C$6)*'국어 표준점수 테이블'!$H$10+C$6*'국어 표준점수 테이블'!$H$12+'국어 표준점수 테이블'!$H$14,0))</f>
        <v>102</v>
      </c>
      <c r="D47" s="150">
        <f>IF(OR($B47-D$6&gt;76, $B47-D$6=75, $B47-D$6=1, $B47-D$6&lt;0),"",ROUND(($B47-D$6)*'국어 표준점수 테이블'!$H$10+D$6*'국어 표준점수 테이블'!$H$12+'국어 표준점수 테이블'!$H$14,0))</f>
        <v>103</v>
      </c>
      <c r="E47" s="150">
        <f>IF(OR($B47-E$6&gt;76, $B47-E$6=75, $B47-E$6=1, $B47-E$6&lt;0),"",ROUND(($B47-E$6)*'국어 표준점수 테이블'!$H$10+E$6*'국어 표준점수 테이블'!$H$12+'국어 표준점수 테이블'!$H$14,0))</f>
        <v>103</v>
      </c>
      <c r="F47" s="150">
        <f>IF(OR($B47-F$6&gt;76, $B47-F$6=75, $B47-F$6=1, $B47-F$6&lt;0),"",ROUND(($B47-F$6)*'국어 표준점수 테이블'!$H$10+F$6*'국어 표준점수 테이블'!$H$12+'국어 표준점수 테이블'!$H$14,0))</f>
        <v>103</v>
      </c>
      <c r="G47" s="150">
        <f>IF(OR($B47-G$6&gt;76, $B47-G$6=75, $B47-G$6=1, $B47-G$6&lt;0),"",ROUND(($B47-G$6)*'국어 표준점수 테이블'!$H$10+G$6*'국어 표준점수 테이블'!$H$12+'국어 표준점수 테이블'!$H$14,0))</f>
        <v>103</v>
      </c>
      <c r="H47" s="150">
        <f>IF(OR($B47-H$6&gt;76, $B47-H$6=75, $B47-H$6=1, $B47-H$6&lt;0),"",ROUND(($B47-H$6)*'국어 표준점수 테이블'!$H$10+H$6*'국어 표준점수 테이블'!$H$12+'국어 표준점수 테이블'!$H$14,0))</f>
        <v>104</v>
      </c>
      <c r="I47" s="150">
        <f>IF(OR($B47-I$6&gt;76, $B47-I$6=75, $B47-I$6=1, $B47-I$6&lt;0),"",ROUND(($B47-I$6)*'국어 표준점수 테이블'!$H$10+I$6*'국어 표준점수 테이블'!$H$12+'국어 표준점수 테이블'!$H$14,0))</f>
        <v>104</v>
      </c>
      <c r="J47" s="150">
        <f>IF(OR($B47-J$6&gt;76, $B47-J$6=75, $B47-J$6=1, $B47-J$6&lt;0),"",ROUND(($B47-J$6)*'국어 표준점수 테이블'!$H$10+J$6*'국어 표준점수 테이블'!$H$12+'국어 표준점수 테이블'!$H$14,0))</f>
        <v>104</v>
      </c>
      <c r="K47" s="150">
        <f>IF(OR($B47-K$6&gt;76, $B47-K$6=75, $B47-K$6=1, $B47-K$6&lt;0),"",ROUND(($B47-K$6)*'국어 표준점수 테이블'!$H$10+K$6*'국어 표준점수 테이블'!$H$12+'국어 표준점수 테이블'!$H$14,0))</f>
        <v>104</v>
      </c>
      <c r="L47" s="150">
        <f>IF(OR($B47-L$6&gt;76, $B47-L$6=75, $B47-L$6=1, $B47-L$6&lt;0),"",ROUND(($B47-L$6)*'국어 표준점수 테이블'!$H$10+L$6*'국어 표준점수 테이블'!$H$12+'국어 표준점수 테이블'!$H$14,0))</f>
        <v>105</v>
      </c>
      <c r="M47" s="150">
        <f>IF(OR($B47-M$6&gt;76, $B47-M$6=75, $B47-M$6=1, $B47-M$6&lt;0),"",ROUND(($B47-M$6)*'국어 표준점수 테이블'!$H$10+M$6*'국어 표준점수 테이블'!$H$12+'국어 표준점수 테이블'!$H$14,0))</f>
        <v>105</v>
      </c>
      <c r="N47" s="150">
        <f>IF(OR($B47-N$6&gt;76, $B47-N$6=75, $B47-N$6=1, $B47-N$6&lt;0),"",ROUND(($B47-N$6)*'국어 표준점수 테이블'!$H$10+N$6*'국어 표준점수 테이블'!$H$12+'국어 표준점수 테이블'!$H$14,0))</f>
        <v>105</v>
      </c>
      <c r="O47" s="150">
        <f>IF(OR($B47-O$6&gt;76, $B47-O$6=75, $B47-O$6=1, $B47-O$6&lt;0),"",ROUND(($B47-O$6)*'국어 표준점수 테이블'!$H$10+O$6*'국어 표준점수 테이블'!$H$12+'국어 표준점수 테이블'!$H$14,0))</f>
        <v>105</v>
      </c>
      <c r="P47" s="150">
        <f>IF(OR($B47-P$6&gt;76, $B47-P$6=75, $B47-P$6=1, $B47-P$6&lt;0),"",ROUND(($B47-P$6)*'국어 표준점수 테이블'!$H$10+P$6*'국어 표준점수 테이블'!$H$12+'국어 표준점수 테이블'!$H$14,0))</f>
        <v>105</v>
      </c>
      <c r="Q47" s="150">
        <f>IF(OR($B47-Q$6&gt;76, $B47-Q$6=75, $B47-Q$6=1, $B47-Q$6&lt;0),"",ROUND(($B47-Q$6)*'국어 표준점수 테이블'!$H$10+Q$6*'국어 표준점수 테이블'!$H$12+'국어 표준점수 테이블'!$H$14,0))</f>
        <v>106</v>
      </c>
      <c r="R47" s="150">
        <f>IF(OR($B47-R$6&gt;76, $B47-R$6=75, $B47-R$6=1, $B47-R$6&lt;0),"",ROUND(($B47-R$6)*'국어 표준점수 테이블'!$H$10+R$6*'국어 표준점수 테이블'!$H$12+'국어 표준점수 테이블'!$H$14,0))</f>
        <v>106</v>
      </c>
      <c r="S47" s="150">
        <f>IF(OR($B47-S$6&gt;76, $B47-S$6=75, $B47-S$6=1, $B47-S$6&lt;0),"",ROUND(($B47-S$6)*'국어 표준점수 테이블'!$H$10+S$6*'국어 표준점수 테이블'!$H$12+'국어 표준점수 테이블'!$H$14,0))</f>
        <v>106</v>
      </c>
      <c r="T47" s="150">
        <f>IF(OR($B47-T$6&gt;76, $B47-T$6=75, $B47-T$6=1, $B47-T$6&lt;0),"",ROUND(($B47-T$6)*'국어 표준점수 테이블'!$H$10+T$6*'국어 표준점수 테이블'!$H$12+'국어 표준점수 테이블'!$H$14,0))</f>
        <v>106</v>
      </c>
      <c r="U47" s="150">
        <f>IF(OR($B47-U$6&gt;76, $B47-U$6=75, $B47-U$6=1, $B47-U$6&lt;0),"",ROUND(($B47-U$6)*'국어 표준점수 테이블'!$H$10+U$6*'국어 표준점수 테이블'!$H$12+'국어 표준점수 테이블'!$H$14,0))</f>
        <v>106</v>
      </c>
      <c r="V47" s="150">
        <f>IF(OR($B47-V$6&gt;76, $B47-V$6=75, $B47-V$6=1, $B47-V$6&lt;0),"",ROUND(($B47-V$6)*'국어 표준점수 테이블'!$H$10+V$6*'국어 표준점수 테이블'!$H$12+'국어 표준점수 테이블'!$H$14,0))</f>
        <v>107</v>
      </c>
      <c r="W47" s="150">
        <f>IF(OR($B47-W$6&gt;76, $B47-W$6=75, $B47-W$6=1, $B47-W$6&lt;0),"",ROUND(($B47-W$6)*'국어 표준점수 테이블'!$H$10+W$6*'국어 표준점수 테이블'!$H$12+'국어 표준점수 테이블'!$H$14,0))</f>
        <v>107</v>
      </c>
      <c r="X47" s="150">
        <f>IF(OR($B47-X$6&gt;76, $B47-X$6=75, $B47-X$6=1, $B47-X$6&lt;0),"",ROUND(($B47-X$6)*'국어 표준점수 테이블'!$H$10+X$6*'국어 표준점수 테이블'!$H$12+'국어 표준점수 테이블'!$H$14,0))</f>
        <v>107</v>
      </c>
      <c r="Y47" s="69">
        <f>IF(OR($B47-Y$6&gt;76, $B47-Y$6=75, $B47-Y$6=1, $B47-Y$6&lt;0),"",ROUND(($B47-Y$6)*'국어 표준점수 테이블'!$H$10+Y$6*'국어 표준점수 테이블'!$H$12+'국어 표준점수 테이블'!$H$14,0))</f>
        <v>108</v>
      </c>
      <c r="Z47" s="16"/>
      <c r="AA47" s="16"/>
    </row>
    <row r="48" spans="1:27">
      <c r="A48" s="16"/>
      <c r="B48" s="310">
        <v>59</v>
      </c>
      <c r="C48" s="150">
        <f>IF(OR($B48-C$6&gt;76, $B48-C$6=75, $B48-C$6=1, $B48-C$6&lt;0),"",ROUND(($B48-C$6)*'국어 표준점수 테이블'!$H$10+C$6*'국어 표준점수 테이블'!$H$12+'국어 표준점수 테이블'!$H$14,0))</f>
        <v>101</v>
      </c>
      <c r="D48" s="150">
        <f>IF(OR($B48-D$6&gt;76, $B48-D$6=75, $B48-D$6=1, $B48-D$6&lt;0),"",ROUND(($B48-D$6)*'국어 표준점수 테이블'!$H$10+D$6*'국어 표준점수 테이블'!$H$12+'국어 표준점수 테이블'!$H$14,0))</f>
        <v>102</v>
      </c>
      <c r="E48" s="150">
        <f>IF(OR($B48-E$6&gt;76, $B48-E$6=75, $B48-E$6=1, $B48-E$6&lt;0),"",ROUND(($B48-E$6)*'국어 표준점수 테이블'!$H$10+E$6*'국어 표준점수 테이블'!$H$12+'국어 표준점수 테이블'!$H$14,0))</f>
        <v>102</v>
      </c>
      <c r="F48" s="150">
        <f>IF(OR($B48-F$6&gt;76, $B48-F$6=75, $B48-F$6=1, $B48-F$6&lt;0),"",ROUND(($B48-F$6)*'국어 표준점수 테이블'!$H$10+F$6*'국어 표준점수 테이블'!$H$12+'국어 표준점수 테이블'!$H$14,0))</f>
        <v>102</v>
      </c>
      <c r="G48" s="150">
        <f>IF(OR($B48-G$6&gt;76, $B48-G$6=75, $B48-G$6=1, $B48-G$6&lt;0),"",ROUND(($B48-G$6)*'국어 표준점수 테이블'!$H$10+G$6*'국어 표준점수 테이블'!$H$12+'국어 표준점수 테이블'!$H$14,0))</f>
        <v>102</v>
      </c>
      <c r="H48" s="150">
        <f>IF(OR($B48-H$6&gt;76, $B48-H$6=75, $B48-H$6=1, $B48-H$6&lt;0),"",ROUND(($B48-H$6)*'국어 표준점수 테이블'!$H$10+H$6*'국어 표준점수 테이블'!$H$12+'국어 표준점수 테이블'!$H$14,0))</f>
        <v>103</v>
      </c>
      <c r="I48" s="150">
        <f>IF(OR($B48-I$6&gt;76, $B48-I$6=75, $B48-I$6=1, $B48-I$6&lt;0),"",ROUND(($B48-I$6)*'국어 표준점수 테이블'!$H$10+I$6*'국어 표준점수 테이블'!$H$12+'국어 표준점수 테이블'!$H$14,0))</f>
        <v>103</v>
      </c>
      <c r="J48" s="150">
        <f>IF(OR($B48-J$6&gt;76, $B48-J$6=75, $B48-J$6=1, $B48-J$6&lt;0),"",ROUND(($B48-J$6)*'국어 표준점수 테이블'!$H$10+J$6*'국어 표준점수 테이블'!$H$12+'국어 표준점수 테이블'!$H$14,0))</f>
        <v>103</v>
      </c>
      <c r="K48" s="150">
        <f>IF(OR($B48-K$6&gt;76, $B48-K$6=75, $B48-K$6=1, $B48-K$6&lt;0),"",ROUND(($B48-K$6)*'국어 표준점수 테이블'!$H$10+K$6*'국어 표준점수 테이블'!$H$12+'국어 표준점수 테이블'!$H$14,0))</f>
        <v>103</v>
      </c>
      <c r="L48" s="150">
        <f>IF(OR($B48-L$6&gt;76, $B48-L$6=75, $B48-L$6=1, $B48-L$6&lt;0),"",ROUND(($B48-L$6)*'국어 표준점수 테이블'!$H$10+L$6*'국어 표준점수 테이블'!$H$12+'국어 표준점수 테이블'!$H$14,0))</f>
        <v>103</v>
      </c>
      <c r="M48" s="150">
        <f>IF(OR($B48-M$6&gt;76, $B48-M$6=75, $B48-M$6=1, $B48-M$6&lt;0),"",ROUND(($B48-M$6)*'국어 표준점수 테이블'!$H$10+M$6*'국어 표준점수 테이블'!$H$12+'국어 표준점수 테이블'!$H$14,0))</f>
        <v>104</v>
      </c>
      <c r="N48" s="150">
        <f>IF(OR($B48-N$6&gt;76, $B48-N$6=75, $B48-N$6=1, $B48-N$6&lt;0),"",ROUND(($B48-N$6)*'국어 표준점수 테이블'!$H$10+N$6*'국어 표준점수 테이블'!$H$12+'국어 표준점수 테이블'!$H$14,0))</f>
        <v>104</v>
      </c>
      <c r="O48" s="150">
        <f>IF(OR($B48-O$6&gt;76, $B48-O$6=75, $B48-O$6=1, $B48-O$6&lt;0),"",ROUND(($B48-O$6)*'국어 표준점수 테이블'!$H$10+O$6*'국어 표준점수 테이블'!$H$12+'국어 표준점수 테이블'!$H$14,0))</f>
        <v>104</v>
      </c>
      <c r="P48" s="150">
        <f>IF(OR($B48-P$6&gt;76, $B48-P$6=75, $B48-P$6=1, $B48-P$6&lt;0),"",ROUND(($B48-P$6)*'국어 표준점수 테이블'!$H$10+P$6*'국어 표준점수 테이블'!$H$12+'국어 표준점수 테이블'!$H$14,0))</f>
        <v>104</v>
      </c>
      <c r="Q48" s="150">
        <f>IF(OR($B48-Q$6&gt;76, $B48-Q$6=75, $B48-Q$6=1, $B48-Q$6&lt;0),"",ROUND(($B48-Q$6)*'국어 표준점수 테이블'!$H$10+Q$6*'국어 표준점수 테이블'!$H$12+'국어 표준점수 테이블'!$H$14,0))</f>
        <v>104</v>
      </c>
      <c r="R48" s="150">
        <f>IF(OR($B48-R$6&gt;76, $B48-R$6=75, $B48-R$6=1, $B48-R$6&lt;0),"",ROUND(($B48-R$6)*'국어 표준점수 테이블'!$H$10+R$6*'국어 표준점수 테이블'!$H$12+'국어 표준점수 테이블'!$H$14,0))</f>
        <v>105</v>
      </c>
      <c r="S48" s="150">
        <f>IF(OR($B48-S$6&gt;76, $B48-S$6=75, $B48-S$6=1, $B48-S$6&lt;0),"",ROUND(($B48-S$6)*'국어 표준점수 테이블'!$H$10+S$6*'국어 표준점수 테이블'!$H$12+'국어 표준점수 테이블'!$H$14,0))</f>
        <v>105</v>
      </c>
      <c r="T48" s="150">
        <f>IF(OR($B48-T$6&gt;76, $B48-T$6=75, $B48-T$6=1, $B48-T$6&lt;0),"",ROUND(($B48-T$6)*'국어 표준점수 테이블'!$H$10+T$6*'국어 표준점수 테이블'!$H$12+'국어 표준점수 테이블'!$H$14,0))</f>
        <v>105</v>
      </c>
      <c r="U48" s="150">
        <f>IF(OR($B48-U$6&gt;76, $B48-U$6=75, $B48-U$6=1, $B48-U$6&lt;0),"",ROUND(($B48-U$6)*'국어 표준점수 테이블'!$H$10+U$6*'국어 표준점수 테이블'!$H$12+'국어 표준점수 테이블'!$H$14,0))</f>
        <v>105</v>
      </c>
      <c r="V48" s="150">
        <f>IF(OR($B48-V$6&gt;76, $B48-V$6=75, $B48-V$6=1, $B48-V$6&lt;0),"",ROUND(($B48-V$6)*'국어 표준점수 테이블'!$H$10+V$6*'국어 표준점수 테이블'!$H$12+'국어 표준점수 테이블'!$H$14,0))</f>
        <v>106</v>
      </c>
      <c r="W48" s="150">
        <f>IF(OR($B48-W$6&gt;76, $B48-W$6=75, $B48-W$6=1, $B48-W$6&lt;0),"",ROUND(($B48-W$6)*'국어 표준점수 테이블'!$H$10+W$6*'국어 표준점수 테이블'!$H$12+'국어 표준점수 테이블'!$H$14,0))</f>
        <v>106</v>
      </c>
      <c r="X48" s="150">
        <f>IF(OR($B48-X$6&gt;76, $B48-X$6=75, $B48-X$6=1, $B48-X$6&lt;0),"",ROUND(($B48-X$6)*'국어 표준점수 테이블'!$H$10+X$6*'국어 표준점수 테이블'!$H$12+'국어 표준점수 테이블'!$H$14,0))</f>
        <v>106</v>
      </c>
      <c r="Y48" s="69">
        <f>IF(OR($B48-Y$6&gt;76, $B48-Y$6=75, $B48-Y$6=1, $B48-Y$6&lt;0),"",ROUND(($B48-Y$6)*'국어 표준점수 테이블'!$H$10+Y$6*'국어 표준점수 테이블'!$H$12+'국어 표준점수 테이블'!$H$14,0))</f>
        <v>106</v>
      </c>
      <c r="Z48" s="16"/>
      <c r="AA48" s="16"/>
    </row>
    <row r="49" spans="1:27">
      <c r="A49" s="16"/>
      <c r="B49" s="310">
        <v>58</v>
      </c>
      <c r="C49" s="150">
        <f>IF(OR($B49-C$6&gt;76, $B49-C$6=75, $B49-C$6=1, $B49-C$6&lt;0),"",ROUND(($B49-C$6)*'국어 표준점수 테이블'!$H$10+C$6*'국어 표준점수 테이블'!$H$12+'국어 표준점수 테이블'!$H$14,0))</f>
        <v>100</v>
      </c>
      <c r="D49" s="150">
        <f>IF(OR($B49-D$6&gt;76, $B49-D$6=75, $B49-D$6=1, $B49-D$6&lt;0),"",ROUND(($B49-D$6)*'국어 표준점수 테이블'!$H$10+D$6*'국어 표준점수 테이블'!$H$12+'국어 표준점수 테이블'!$H$14,0))</f>
        <v>101</v>
      </c>
      <c r="E49" s="150">
        <f>IF(OR($B49-E$6&gt;76, $B49-E$6=75, $B49-E$6=1, $B49-E$6&lt;0),"",ROUND(($B49-E$6)*'국어 표준점수 테이블'!$H$10+E$6*'국어 표준점수 테이블'!$H$12+'국어 표준점수 테이블'!$H$14,0))</f>
        <v>101</v>
      </c>
      <c r="F49" s="150">
        <f>IF(OR($B49-F$6&gt;76, $B49-F$6=75, $B49-F$6=1, $B49-F$6&lt;0),"",ROUND(($B49-F$6)*'국어 표준점수 테이블'!$H$10+F$6*'국어 표준점수 테이블'!$H$12+'국어 표준점수 테이블'!$H$14,0))</f>
        <v>101</v>
      </c>
      <c r="G49" s="150">
        <f>IF(OR($B49-G$6&gt;76, $B49-G$6=75, $B49-G$6=1, $B49-G$6&lt;0),"",ROUND(($B49-G$6)*'국어 표준점수 테이블'!$H$10+G$6*'국어 표준점수 테이블'!$H$12+'국어 표준점수 테이블'!$H$14,0))</f>
        <v>101</v>
      </c>
      <c r="H49" s="150">
        <f>IF(OR($B49-H$6&gt;76, $B49-H$6=75, $B49-H$6=1, $B49-H$6&lt;0),"",ROUND(($B49-H$6)*'국어 표준점수 테이블'!$H$10+H$6*'국어 표준점수 테이블'!$H$12+'국어 표준점수 테이블'!$H$14,0))</f>
        <v>101</v>
      </c>
      <c r="I49" s="150">
        <f>IF(OR($B49-I$6&gt;76, $B49-I$6=75, $B49-I$6=1, $B49-I$6&lt;0),"",ROUND(($B49-I$6)*'국어 표준점수 테이블'!$H$10+I$6*'국어 표준점수 테이블'!$H$12+'국어 표준점수 테이블'!$H$14,0))</f>
        <v>102</v>
      </c>
      <c r="J49" s="150">
        <f>IF(OR($B49-J$6&gt;76, $B49-J$6=75, $B49-J$6=1, $B49-J$6&lt;0),"",ROUND(($B49-J$6)*'국어 표준점수 테이블'!$H$10+J$6*'국어 표준점수 테이블'!$H$12+'국어 표준점수 테이블'!$H$14,0))</f>
        <v>102</v>
      </c>
      <c r="K49" s="150">
        <f>IF(OR($B49-K$6&gt;76, $B49-K$6=75, $B49-K$6=1, $B49-K$6&lt;0),"",ROUND(($B49-K$6)*'국어 표준점수 테이블'!$H$10+K$6*'국어 표준점수 테이블'!$H$12+'국어 표준점수 테이블'!$H$14,0))</f>
        <v>102</v>
      </c>
      <c r="L49" s="150">
        <f>IF(OR($B49-L$6&gt;76, $B49-L$6=75, $B49-L$6=1, $B49-L$6&lt;0),"",ROUND(($B49-L$6)*'국어 표준점수 테이블'!$H$10+L$6*'국어 표준점수 테이블'!$H$12+'국어 표준점수 테이블'!$H$14,0))</f>
        <v>102</v>
      </c>
      <c r="M49" s="150">
        <f>IF(OR($B49-M$6&gt;76, $B49-M$6=75, $B49-M$6=1, $B49-M$6&lt;0),"",ROUND(($B49-M$6)*'국어 표준점수 테이블'!$H$10+M$6*'국어 표준점수 테이블'!$H$12+'국어 표준점수 테이블'!$H$14,0))</f>
        <v>102</v>
      </c>
      <c r="N49" s="150">
        <f>IF(OR($B49-N$6&gt;76, $B49-N$6=75, $B49-N$6=1, $B49-N$6&lt;0),"",ROUND(($B49-N$6)*'국어 표준점수 테이블'!$H$10+N$6*'국어 표준점수 테이블'!$H$12+'국어 표준점수 테이블'!$H$14,0))</f>
        <v>103</v>
      </c>
      <c r="O49" s="150">
        <f>IF(OR($B49-O$6&gt;76, $B49-O$6=75, $B49-O$6=1, $B49-O$6&lt;0),"",ROUND(($B49-O$6)*'국어 표준점수 테이블'!$H$10+O$6*'국어 표준점수 테이블'!$H$12+'국어 표준점수 테이블'!$H$14,0))</f>
        <v>103</v>
      </c>
      <c r="P49" s="150">
        <f>IF(OR($B49-P$6&gt;76, $B49-P$6=75, $B49-P$6=1, $B49-P$6&lt;0),"",ROUND(($B49-P$6)*'국어 표준점수 테이블'!$H$10+P$6*'국어 표준점수 테이블'!$H$12+'국어 표준점수 테이블'!$H$14,0))</f>
        <v>103</v>
      </c>
      <c r="Q49" s="150">
        <f>IF(OR($B49-Q$6&gt;76, $B49-Q$6=75, $B49-Q$6=1, $B49-Q$6&lt;0),"",ROUND(($B49-Q$6)*'국어 표준점수 테이블'!$H$10+Q$6*'국어 표준점수 테이블'!$H$12+'국어 표준점수 테이블'!$H$14,0))</f>
        <v>103</v>
      </c>
      <c r="R49" s="150">
        <f>IF(OR($B49-R$6&gt;76, $B49-R$6=75, $B49-R$6=1, $B49-R$6&lt;0),"",ROUND(($B49-R$6)*'국어 표준점수 테이블'!$H$10+R$6*'국어 표준점수 테이블'!$H$12+'국어 표준점수 테이블'!$H$14,0))</f>
        <v>104</v>
      </c>
      <c r="S49" s="150">
        <f>IF(OR($B49-S$6&gt;76, $B49-S$6=75, $B49-S$6=1, $B49-S$6&lt;0),"",ROUND(($B49-S$6)*'국어 표준점수 테이블'!$H$10+S$6*'국어 표준점수 테이블'!$H$12+'국어 표준점수 테이블'!$H$14,0))</f>
        <v>104</v>
      </c>
      <c r="T49" s="150">
        <f>IF(OR($B49-T$6&gt;76, $B49-T$6=75, $B49-T$6=1, $B49-T$6&lt;0),"",ROUND(($B49-T$6)*'국어 표준점수 테이블'!$H$10+T$6*'국어 표준점수 테이블'!$H$12+'국어 표준점수 테이블'!$H$14,0))</f>
        <v>104</v>
      </c>
      <c r="U49" s="150">
        <f>IF(OR($B49-U$6&gt;76, $B49-U$6=75, $B49-U$6=1, $B49-U$6&lt;0),"",ROUND(($B49-U$6)*'국어 표준점수 테이블'!$H$10+U$6*'국어 표준점수 테이블'!$H$12+'국어 표준점수 테이블'!$H$14,0))</f>
        <v>104</v>
      </c>
      <c r="V49" s="150">
        <f>IF(OR($B49-V$6&gt;76, $B49-V$6=75, $B49-V$6=1, $B49-V$6&lt;0),"",ROUND(($B49-V$6)*'국어 표준점수 테이블'!$H$10+V$6*'국어 표준점수 테이블'!$H$12+'국어 표준점수 테이블'!$H$14,0))</f>
        <v>104</v>
      </c>
      <c r="W49" s="150">
        <f>IF(OR($B49-W$6&gt;76, $B49-W$6=75, $B49-W$6=1, $B49-W$6&lt;0),"",ROUND(($B49-W$6)*'국어 표준점수 테이블'!$H$10+W$6*'국어 표준점수 테이블'!$H$12+'국어 표준점수 테이블'!$H$14,0))</f>
        <v>105</v>
      </c>
      <c r="X49" s="150">
        <f>IF(OR($B49-X$6&gt;76, $B49-X$6=75, $B49-X$6=1, $B49-X$6&lt;0),"",ROUND(($B49-X$6)*'국어 표준점수 테이블'!$H$10+X$6*'국어 표준점수 테이블'!$H$12+'국어 표준점수 테이블'!$H$14,0))</f>
        <v>105</v>
      </c>
      <c r="Y49" s="69">
        <f>IF(OR($B49-Y$6&gt;76, $B49-Y$6=75, $B49-Y$6=1, $B49-Y$6&lt;0),"",ROUND(($B49-Y$6)*'국어 표준점수 테이블'!$H$10+Y$6*'국어 표준점수 테이블'!$H$12+'국어 표준점수 테이블'!$H$14,0))</f>
        <v>105</v>
      </c>
      <c r="Z49" s="16"/>
      <c r="AA49" s="16"/>
    </row>
    <row r="50" spans="1:27">
      <c r="A50" s="16"/>
      <c r="B50" s="310">
        <v>57</v>
      </c>
      <c r="C50" s="150">
        <f>IF(OR($B50-C$6&gt;76, $B50-C$6=75, $B50-C$6=1, $B50-C$6&lt;0),"",ROUND(($B50-C$6)*'국어 표준점수 테이블'!$H$10+C$6*'국어 표준점수 테이블'!$H$12+'국어 표준점수 테이블'!$H$14,0))</f>
        <v>99</v>
      </c>
      <c r="D50" s="150">
        <f>IF(OR($B50-D$6&gt;76, $B50-D$6=75, $B50-D$6=1, $B50-D$6&lt;0),"",ROUND(($B50-D$6)*'국어 표준점수 테이블'!$H$10+D$6*'국어 표준점수 테이블'!$H$12+'국어 표준점수 테이블'!$H$14,0))</f>
        <v>99</v>
      </c>
      <c r="E50" s="150">
        <f>IF(OR($B50-E$6&gt;76, $B50-E$6=75, $B50-E$6=1, $B50-E$6&lt;0),"",ROUND(($B50-E$6)*'국어 표준점수 테이블'!$H$10+E$6*'국어 표준점수 테이블'!$H$12+'국어 표준점수 테이블'!$H$14,0))</f>
        <v>100</v>
      </c>
      <c r="F50" s="150">
        <f>IF(OR($B50-F$6&gt;76, $B50-F$6=75, $B50-F$6=1, $B50-F$6&lt;0),"",ROUND(($B50-F$6)*'국어 표준점수 테이블'!$H$10+F$6*'국어 표준점수 테이블'!$H$12+'국어 표준점수 테이블'!$H$14,0))</f>
        <v>100</v>
      </c>
      <c r="G50" s="150">
        <f>IF(OR($B50-G$6&gt;76, $B50-G$6=75, $B50-G$6=1, $B50-G$6&lt;0),"",ROUND(($B50-G$6)*'국어 표준점수 테이블'!$H$10+G$6*'국어 표준점수 테이블'!$H$12+'국어 표준점수 테이블'!$H$14,0))</f>
        <v>100</v>
      </c>
      <c r="H50" s="150">
        <f>IF(OR($B50-H$6&gt;76, $B50-H$6=75, $B50-H$6=1, $B50-H$6&lt;0),"",ROUND(($B50-H$6)*'국어 표준점수 테이블'!$H$10+H$6*'국어 표준점수 테이블'!$H$12+'국어 표준점수 테이블'!$H$14,0))</f>
        <v>100</v>
      </c>
      <c r="I50" s="150">
        <f>IF(OR($B50-I$6&gt;76, $B50-I$6=75, $B50-I$6=1, $B50-I$6&lt;0),"",ROUND(($B50-I$6)*'국어 표준점수 테이블'!$H$10+I$6*'국어 표준점수 테이블'!$H$12+'국어 표준점수 테이블'!$H$14,0))</f>
        <v>100</v>
      </c>
      <c r="J50" s="150">
        <f>IF(OR($B50-J$6&gt;76, $B50-J$6=75, $B50-J$6=1, $B50-J$6&lt;0),"",ROUND(($B50-J$6)*'국어 표준점수 테이블'!$H$10+J$6*'국어 표준점수 테이블'!$H$12+'국어 표준점수 테이블'!$H$14,0))</f>
        <v>101</v>
      </c>
      <c r="K50" s="150">
        <f>IF(OR($B50-K$6&gt;76, $B50-K$6=75, $B50-K$6=1, $B50-K$6&lt;0),"",ROUND(($B50-K$6)*'국어 표준점수 테이블'!$H$10+K$6*'국어 표준점수 테이블'!$H$12+'국어 표준점수 테이블'!$H$14,0))</f>
        <v>101</v>
      </c>
      <c r="L50" s="150">
        <f>IF(OR($B50-L$6&gt;76, $B50-L$6=75, $B50-L$6=1, $B50-L$6&lt;0),"",ROUND(($B50-L$6)*'국어 표준점수 테이블'!$H$10+L$6*'국어 표준점수 테이블'!$H$12+'국어 표준점수 테이블'!$H$14,0))</f>
        <v>101</v>
      </c>
      <c r="M50" s="150">
        <f>IF(OR($B50-M$6&gt;76, $B50-M$6=75, $B50-M$6=1, $B50-M$6&lt;0),"",ROUND(($B50-M$6)*'국어 표준점수 테이블'!$H$10+M$6*'국어 표준점수 테이블'!$H$12+'국어 표준점수 테이블'!$H$14,0))</f>
        <v>101</v>
      </c>
      <c r="N50" s="150">
        <f>IF(OR($B50-N$6&gt;76, $B50-N$6=75, $B50-N$6=1, $B50-N$6&lt;0),"",ROUND(($B50-N$6)*'국어 표준점수 테이블'!$H$10+N$6*'국어 표준점수 테이블'!$H$12+'국어 표준점수 테이블'!$H$14,0))</f>
        <v>102</v>
      </c>
      <c r="O50" s="150">
        <f>IF(OR($B50-O$6&gt;76, $B50-O$6=75, $B50-O$6=1, $B50-O$6&lt;0),"",ROUND(($B50-O$6)*'국어 표준점수 테이블'!$H$10+O$6*'국어 표준점수 테이블'!$H$12+'국어 표준점수 테이블'!$H$14,0))</f>
        <v>102</v>
      </c>
      <c r="P50" s="150">
        <f>IF(OR($B50-P$6&gt;76, $B50-P$6=75, $B50-P$6=1, $B50-P$6&lt;0),"",ROUND(($B50-P$6)*'국어 표준점수 테이블'!$H$10+P$6*'국어 표준점수 테이블'!$H$12+'국어 표준점수 테이블'!$H$14,0))</f>
        <v>102</v>
      </c>
      <c r="Q50" s="150">
        <f>IF(OR($B50-Q$6&gt;76, $B50-Q$6=75, $B50-Q$6=1, $B50-Q$6&lt;0),"",ROUND(($B50-Q$6)*'국어 표준점수 테이블'!$H$10+Q$6*'국어 표준점수 테이블'!$H$12+'국어 표준점수 테이블'!$H$14,0))</f>
        <v>102</v>
      </c>
      <c r="R50" s="150">
        <f>IF(OR($B50-R$6&gt;76, $B50-R$6=75, $B50-R$6=1, $B50-R$6&lt;0),"",ROUND(($B50-R$6)*'국어 표준점수 테이블'!$H$10+R$6*'국어 표준점수 테이블'!$H$12+'국어 표준점수 테이블'!$H$14,0))</f>
        <v>102</v>
      </c>
      <c r="S50" s="150">
        <f>IF(OR($B50-S$6&gt;76, $B50-S$6=75, $B50-S$6=1, $B50-S$6&lt;0),"",ROUND(($B50-S$6)*'국어 표준점수 테이블'!$H$10+S$6*'국어 표준점수 테이블'!$H$12+'국어 표준점수 테이블'!$H$14,0))</f>
        <v>103</v>
      </c>
      <c r="T50" s="150">
        <f>IF(OR($B50-T$6&gt;76, $B50-T$6=75, $B50-T$6=1, $B50-T$6&lt;0),"",ROUND(($B50-T$6)*'국어 표준점수 테이블'!$H$10+T$6*'국어 표준점수 테이블'!$H$12+'국어 표준점수 테이블'!$H$14,0))</f>
        <v>103</v>
      </c>
      <c r="U50" s="150">
        <f>IF(OR($B50-U$6&gt;76, $B50-U$6=75, $B50-U$6=1, $B50-U$6&lt;0),"",ROUND(($B50-U$6)*'국어 표준점수 테이블'!$H$10+U$6*'국어 표준점수 테이블'!$H$12+'국어 표준점수 테이블'!$H$14,0))</f>
        <v>103</v>
      </c>
      <c r="V50" s="150">
        <f>IF(OR($B50-V$6&gt;76, $B50-V$6=75, $B50-V$6=1, $B50-V$6&lt;0),"",ROUND(($B50-V$6)*'국어 표준점수 테이블'!$H$10+V$6*'국어 표준점수 테이블'!$H$12+'국어 표준점수 테이블'!$H$14,0))</f>
        <v>103</v>
      </c>
      <c r="W50" s="150">
        <f>IF(OR($B50-W$6&gt;76, $B50-W$6=75, $B50-W$6=1, $B50-W$6&lt;0),"",ROUND(($B50-W$6)*'국어 표준점수 테이블'!$H$10+W$6*'국어 표준점수 테이블'!$H$12+'국어 표준점수 테이블'!$H$14,0))</f>
        <v>103</v>
      </c>
      <c r="X50" s="150">
        <f>IF(OR($B50-X$6&gt;76, $B50-X$6=75, $B50-X$6=1, $B50-X$6&lt;0),"",ROUND(($B50-X$6)*'국어 표준점수 테이블'!$H$10+X$6*'국어 표준점수 테이블'!$H$12+'국어 표준점수 테이블'!$H$14,0))</f>
        <v>104</v>
      </c>
      <c r="Y50" s="69">
        <f>IF(OR($B50-Y$6&gt;76, $B50-Y$6=75, $B50-Y$6=1, $B50-Y$6&lt;0),"",ROUND(($B50-Y$6)*'국어 표준점수 테이블'!$H$10+Y$6*'국어 표준점수 테이블'!$H$12+'국어 표준점수 테이블'!$H$14,0))</f>
        <v>104</v>
      </c>
      <c r="Z50" s="16"/>
      <c r="AA50" s="16"/>
    </row>
    <row r="51" spans="1:27">
      <c r="A51" s="16"/>
      <c r="B51" s="311">
        <v>56</v>
      </c>
      <c r="C51" s="152">
        <f>IF(OR($B51-C$6&gt;76, $B51-C$6=75, $B51-C$6=1, $B51-C$6&lt;0),"",ROUND(($B51-C$6)*'국어 표준점수 테이블'!$H$10+C$6*'국어 표준점수 테이블'!$H$12+'국어 표준점수 테이블'!$H$14,0))</f>
        <v>98</v>
      </c>
      <c r="D51" s="152">
        <f>IF(OR($B51-D$6&gt;76, $B51-D$6=75, $B51-D$6=1, $B51-D$6&lt;0),"",ROUND(($B51-D$6)*'국어 표준점수 테이블'!$H$10+D$6*'국어 표준점수 테이블'!$H$12+'국어 표준점수 테이블'!$H$14,0))</f>
        <v>98</v>
      </c>
      <c r="E51" s="152">
        <f>IF(OR($B51-E$6&gt;76, $B51-E$6=75, $B51-E$6=1, $B51-E$6&lt;0),"",ROUND(($B51-E$6)*'국어 표준점수 테이블'!$H$10+E$6*'국어 표준점수 테이블'!$H$12+'국어 표준점수 테이블'!$H$14,0))</f>
        <v>98</v>
      </c>
      <c r="F51" s="152">
        <f>IF(OR($B51-F$6&gt;76, $B51-F$6=75, $B51-F$6=1, $B51-F$6&lt;0),"",ROUND(($B51-F$6)*'국어 표준점수 테이블'!$H$10+F$6*'국어 표준점수 테이블'!$H$12+'국어 표준점수 테이블'!$H$14,0))</f>
        <v>99</v>
      </c>
      <c r="G51" s="152">
        <f>IF(OR($B51-G$6&gt;76, $B51-G$6=75, $B51-G$6=1, $B51-G$6&lt;0),"",ROUND(($B51-G$6)*'국어 표준점수 테이블'!$H$10+G$6*'국어 표준점수 테이블'!$H$12+'국어 표준점수 테이블'!$H$14,0))</f>
        <v>99</v>
      </c>
      <c r="H51" s="152">
        <f>IF(OR($B51-H$6&gt;76, $B51-H$6=75, $B51-H$6=1, $B51-H$6&lt;0),"",ROUND(($B51-H$6)*'국어 표준점수 테이블'!$H$10+H$6*'국어 표준점수 테이블'!$H$12+'국어 표준점수 테이블'!$H$14,0))</f>
        <v>99</v>
      </c>
      <c r="I51" s="152">
        <f>IF(OR($B51-I$6&gt;76, $B51-I$6=75, $B51-I$6=1, $B51-I$6&lt;0),"",ROUND(($B51-I$6)*'국어 표준점수 테이블'!$H$10+I$6*'국어 표준점수 테이블'!$H$12+'국어 표준점수 테이블'!$H$14,0))</f>
        <v>99</v>
      </c>
      <c r="J51" s="152">
        <f>IF(OR($B51-J$6&gt;76, $B51-J$6=75, $B51-J$6=1, $B51-J$6&lt;0),"",ROUND(($B51-J$6)*'국어 표준점수 테이블'!$H$10+J$6*'국어 표준점수 테이블'!$H$12+'국어 표준점수 테이블'!$H$14,0))</f>
        <v>99</v>
      </c>
      <c r="K51" s="152">
        <f>IF(OR($B51-K$6&gt;76, $B51-K$6=75, $B51-K$6=1, $B51-K$6&lt;0),"",ROUND(($B51-K$6)*'국어 표준점수 테이블'!$H$10+K$6*'국어 표준점수 테이블'!$H$12+'국어 표준점수 테이블'!$H$14,0))</f>
        <v>100</v>
      </c>
      <c r="L51" s="152">
        <f>IF(OR($B51-L$6&gt;76, $B51-L$6=75, $B51-L$6=1, $B51-L$6&lt;0),"",ROUND(($B51-L$6)*'국어 표준점수 테이블'!$H$10+L$6*'국어 표준점수 테이블'!$H$12+'국어 표준점수 테이블'!$H$14,0))</f>
        <v>100</v>
      </c>
      <c r="M51" s="152">
        <f>IF(OR($B51-M$6&gt;76, $B51-M$6=75, $B51-M$6=1, $B51-M$6&lt;0),"",ROUND(($B51-M$6)*'국어 표준점수 테이블'!$H$10+M$6*'국어 표준점수 테이블'!$H$12+'국어 표준점수 테이블'!$H$14,0))</f>
        <v>100</v>
      </c>
      <c r="N51" s="152">
        <f>IF(OR($B51-N$6&gt;76, $B51-N$6=75, $B51-N$6=1, $B51-N$6&lt;0),"",ROUND(($B51-N$6)*'국어 표준점수 테이블'!$H$10+N$6*'국어 표준점수 테이블'!$H$12+'국어 표준점수 테이블'!$H$14,0))</f>
        <v>100</v>
      </c>
      <c r="O51" s="152">
        <f>IF(OR($B51-O$6&gt;76, $B51-O$6=75, $B51-O$6=1, $B51-O$6&lt;0),"",ROUND(($B51-O$6)*'국어 표준점수 테이블'!$H$10+O$6*'국어 표준점수 테이블'!$H$12+'국어 표준점수 테이블'!$H$14,0))</f>
        <v>101</v>
      </c>
      <c r="P51" s="152">
        <f>IF(OR($B51-P$6&gt;76, $B51-P$6=75, $B51-P$6=1, $B51-P$6&lt;0),"",ROUND(($B51-P$6)*'국어 표준점수 테이블'!$H$10+P$6*'국어 표준점수 테이블'!$H$12+'국어 표준점수 테이블'!$H$14,0))</f>
        <v>101</v>
      </c>
      <c r="Q51" s="152">
        <f>IF(OR($B51-Q$6&gt;76, $B51-Q$6=75, $B51-Q$6=1, $B51-Q$6&lt;0),"",ROUND(($B51-Q$6)*'국어 표준점수 테이블'!$H$10+Q$6*'국어 표준점수 테이블'!$H$12+'국어 표준점수 테이블'!$H$14,0))</f>
        <v>101</v>
      </c>
      <c r="R51" s="152">
        <f>IF(OR($B51-R$6&gt;76, $B51-R$6=75, $B51-R$6=1, $B51-R$6&lt;0),"",ROUND(($B51-R$6)*'국어 표준점수 테이블'!$H$10+R$6*'국어 표준점수 테이블'!$H$12+'국어 표준점수 테이블'!$H$14,0))</f>
        <v>101</v>
      </c>
      <c r="S51" s="152">
        <f>IF(OR($B51-S$6&gt;76, $B51-S$6=75, $B51-S$6=1, $B51-S$6&lt;0),"",ROUND(($B51-S$6)*'국어 표준점수 테이블'!$H$10+S$6*'국어 표준점수 테이블'!$H$12+'국어 표준점수 테이블'!$H$14,0))</f>
        <v>101</v>
      </c>
      <c r="T51" s="152">
        <f>IF(OR($B51-T$6&gt;76, $B51-T$6=75, $B51-T$6=1, $B51-T$6&lt;0),"",ROUND(($B51-T$6)*'국어 표준점수 테이블'!$H$10+T$6*'국어 표준점수 테이블'!$H$12+'국어 표준점수 테이블'!$H$14,0))</f>
        <v>102</v>
      </c>
      <c r="U51" s="152">
        <f>IF(OR($B51-U$6&gt;76, $B51-U$6=75, $B51-U$6=1, $B51-U$6&lt;0),"",ROUND(($B51-U$6)*'국어 표준점수 테이블'!$H$10+U$6*'국어 표준점수 테이블'!$H$12+'국어 표준점수 테이블'!$H$14,0))</f>
        <v>102</v>
      </c>
      <c r="V51" s="152">
        <f>IF(OR($B51-V$6&gt;76, $B51-V$6=75, $B51-V$6=1, $B51-V$6&lt;0),"",ROUND(($B51-V$6)*'국어 표준점수 테이블'!$H$10+V$6*'국어 표준점수 테이블'!$H$12+'국어 표준점수 테이블'!$H$14,0))</f>
        <v>102</v>
      </c>
      <c r="W51" s="152">
        <f>IF(OR($B51-W$6&gt;76, $B51-W$6=75, $B51-W$6=1, $B51-W$6&lt;0),"",ROUND(($B51-W$6)*'국어 표준점수 테이블'!$H$10+W$6*'국어 표준점수 테이블'!$H$12+'국어 표준점수 테이블'!$H$14,0))</f>
        <v>102</v>
      </c>
      <c r="X51" s="152">
        <f>IF(OR($B51-X$6&gt;76, $B51-X$6=75, $B51-X$6=1, $B51-X$6&lt;0),"",ROUND(($B51-X$6)*'국어 표준점수 테이블'!$H$10+X$6*'국어 표준점수 테이블'!$H$12+'국어 표준점수 테이블'!$H$14,0))</f>
        <v>103</v>
      </c>
      <c r="Y51" s="71">
        <f>IF(OR($B51-Y$6&gt;76, $B51-Y$6=75, $B51-Y$6=1, $B51-Y$6&lt;0),"",ROUND(($B51-Y$6)*'국어 표준점수 테이블'!$H$10+Y$6*'국어 표준점수 테이블'!$H$12+'국어 표준점수 테이블'!$H$14,0))</f>
        <v>103</v>
      </c>
      <c r="Z51" s="16"/>
      <c r="AA51" s="16"/>
    </row>
    <row r="52" spans="1:27">
      <c r="A52" s="16"/>
      <c r="B52" s="311">
        <v>55</v>
      </c>
      <c r="C52" s="152">
        <f>IF(OR($B52-C$6&gt;76, $B52-C$6=75, $B52-C$6=1, $B52-C$6&lt;0),"",ROUND(($B52-C$6)*'국어 표준점수 테이블'!$H$10+C$6*'국어 표준점수 테이블'!$H$12+'국어 표준점수 테이블'!$H$14,0))</f>
        <v>97</v>
      </c>
      <c r="D52" s="152">
        <f>IF(OR($B52-D$6&gt;76, $B52-D$6=75, $B52-D$6=1, $B52-D$6&lt;0),"",ROUND(($B52-D$6)*'국어 표준점수 테이블'!$H$10+D$6*'국어 표준점수 테이블'!$H$12+'국어 표준점수 테이블'!$H$14,0))</f>
        <v>97</v>
      </c>
      <c r="E52" s="152">
        <f>IF(OR($B52-E$6&gt;76, $B52-E$6=75, $B52-E$6=1, $B52-E$6&lt;0),"",ROUND(($B52-E$6)*'국어 표준점수 테이블'!$H$10+E$6*'국어 표준점수 테이블'!$H$12+'국어 표준점수 테이블'!$H$14,0))</f>
        <v>97</v>
      </c>
      <c r="F52" s="152">
        <f>IF(OR($B52-F$6&gt;76, $B52-F$6=75, $B52-F$6=1, $B52-F$6&lt;0),"",ROUND(($B52-F$6)*'국어 표준점수 테이블'!$H$10+F$6*'국어 표준점수 테이블'!$H$12+'국어 표준점수 테이블'!$H$14,0))</f>
        <v>97</v>
      </c>
      <c r="G52" s="152">
        <f>IF(OR($B52-G$6&gt;76, $B52-G$6=75, $B52-G$6=1, $B52-G$6&lt;0),"",ROUND(($B52-G$6)*'국어 표준점수 테이블'!$H$10+G$6*'국어 표준점수 테이블'!$H$12+'국어 표준점수 테이블'!$H$14,0))</f>
        <v>98</v>
      </c>
      <c r="H52" s="152">
        <f>IF(OR($B52-H$6&gt;76, $B52-H$6=75, $B52-H$6=1, $B52-H$6&lt;0),"",ROUND(($B52-H$6)*'국어 표준점수 테이블'!$H$10+H$6*'국어 표준점수 테이블'!$H$12+'국어 표준점수 테이블'!$H$14,0))</f>
        <v>98</v>
      </c>
      <c r="I52" s="152">
        <f>IF(OR($B52-I$6&gt;76, $B52-I$6=75, $B52-I$6=1, $B52-I$6&lt;0),"",ROUND(($B52-I$6)*'국어 표준점수 테이블'!$H$10+I$6*'국어 표준점수 테이블'!$H$12+'국어 표준점수 테이블'!$H$14,0))</f>
        <v>98</v>
      </c>
      <c r="J52" s="152">
        <f>IF(OR($B52-J$6&gt;76, $B52-J$6=75, $B52-J$6=1, $B52-J$6&lt;0),"",ROUND(($B52-J$6)*'국어 표준점수 테이블'!$H$10+J$6*'국어 표준점수 테이블'!$H$12+'국어 표준점수 테이블'!$H$14,0))</f>
        <v>98</v>
      </c>
      <c r="K52" s="152">
        <f>IF(OR($B52-K$6&gt;76, $B52-K$6=75, $B52-K$6=1, $B52-K$6&lt;0),"",ROUND(($B52-K$6)*'국어 표준점수 테이블'!$H$10+K$6*'국어 표준점수 테이블'!$H$12+'국어 표준점수 테이블'!$H$14,0))</f>
        <v>99</v>
      </c>
      <c r="L52" s="152">
        <f>IF(OR($B52-L$6&gt;76, $B52-L$6=75, $B52-L$6=1, $B52-L$6&lt;0),"",ROUND(($B52-L$6)*'국어 표준점수 테이블'!$H$10+L$6*'국어 표준점수 테이블'!$H$12+'국어 표준점수 테이블'!$H$14,0))</f>
        <v>99</v>
      </c>
      <c r="M52" s="152">
        <f>IF(OR($B52-M$6&gt;76, $B52-M$6=75, $B52-M$6=1, $B52-M$6&lt;0),"",ROUND(($B52-M$6)*'국어 표준점수 테이블'!$H$10+M$6*'국어 표준점수 테이블'!$H$12+'국어 표준점수 테이블'!$H$14,0))</f>
        <v>99</v>
      </c>
      <c r="N52" s="152">
        <f>IF(OR($B52-N$6&gt;76, $B52-N$6=75, $B52-N$6=1, $B52-N$6&lt;0),"",ROUND(($B52-N$6)*'국어 표준점수 테이블'!$H$10+N$6*'국어 표준점수 테이블'!$H$12+'국어 표준점수 테이블'!$H$14,0))</f>
        <v>99</v>
      </c>
      <c r="O52" s="152">
        <f>IF(OR($B52-O$6&gt;76, $B52-O$6=75, $B52-O$6=1, $B52-O$6&lt;0),"",ROUND(($B52-O$6)*'국어 표준점수 테이블'!$H$10+O$6*'국어 표준점수 테이블'!$H$12+'국어 표준점수 테이블'!$H$14,0))</f>
        <v>99</v>
      </c>
      <c r="P52" s="152">
        <f>IF(OR($B52-P$6&gt;76, $B52-P$6=75, $B52-P$6=1, $B52-P$6&lt;0),"",ROUND(($B52-P$6)*'국어 표준점수 테이블'!$H$10+P$6*'국어 표준점수 테이블'!$H$12+'국어 표준점수 테이블'!$H$14,0))</f>
        <v>100</v>
      </c>
      <c r="Q52" s="152">
        <f>IF(OR($B52-Q$6&gt;76, $B52-Q$6=75, $B52-Q$6=1, $B52-Q$6&lt;0),"",ROUND(($B52-Q$6)*'국어 표준점수 테이블'!$H$10+Q$6*'국어 표준점수 테이블'!$H$12+'국어 표준점수 테이블'!$H$14,0))</f>
        <v>100</v>
      </c>
      <c r="R52" s="152">
        <f>IF(OR($B52-R$6&gt;76, $B52-R$6=75, $B52-R$6=1, $B52-R$6&lt;0),"",ROUND(($B52-R$6)*'국어 표준점수 테이블'!$H$10+R$6*'국어 표준점수 테이블'!$H$12+'국어 표준점수 테이블'!$H$14,0))</f>
        <v>100</v>
      </c>
      <c r="S52" s="152">
        <f>IF(OR($B52-S$6&gt;76, $B52-S$6=75, $B52-S$6=1, $B52-S$6&lt;0),"",ROUND(($B52-S$6)*'국어 표준점수 테이블'!$H$10+S$6*'국어 표준점수 테이블'!$H$12+'국어 표준점수 테이블'!$H$14,0))</f>
        <v>100</v>
      </c>
      <c r="T52" s="152">
        <f>IF(OR($B52-T$6&gt;76, $B52-T$6=75, $B52-T$6=1, $B52-T$6&lt;0),"",ROUND(($B52-T$6)*'국어 표준점수 테이블'!$H$10+T$6*'국어 표준점수 테이블'!$H$12+'국어 표준점수 테이블'!$H$14,0))</f>
        <v>100</v>
      </c>
      <c r="U52" s="152">
        <f>IF(OR($B52-U$6&gt;76, $B52-U$6=75, $B52-U$6=1, $B52-U$6&lt;0),"",ROUND(($B52-U$6)*'국어 표준점수 테이블'!$H$10+U$6*'국어 표준점수 테이블'!$H$12+'국어 표준점수 테이블'!$H$14,0))</f>
        <v>101</v>
      </c>
      <c r="V52" s="152">
        <f>IF(OR($B52-V$6&gt;76, $B52-V$6=75, $B52-V$6=1, $B52-V$6&lt;0),"",ROUND(($B52-V$6)*'국어 표준점수 테이블'!$H$10+V$6*'국어 표준점수 테이블'!$H$12+'국어 표준점수 테이블'!$H$14,0))</f>
        <v>101</v>
      </c>
      <c r="W52" s="152">
        <f>IF(OR($B52-W$6&gt;76, $B52-W$6=75, $B52-W$6=1, $B52-W$6&lt;0),"",ROUND(($B52-W$6)*'국어 표준점수 테이블'!$H$10+W$6*'국어 표준점수 테이블'!$H$12+'국어 표준점수 테이블'!$H$14,0))</f>
        <v>101</v>
      </c>
      <c r="X52" s="152">
        <f>IF(OR($B52-X$6&gt;76, $B52-X$6=75, $B52-X$6=1, $B52-X$6&lt;0),"",ROUND(($B52-X$6)*'국어 표준점수 테이블'!$H$10+X$6*'국어 표준점수 테이블'!$H$12+'국어 표준점수 테이블'!$H$14,0))</f>
        <v>101</v>
      </c>
      <c r="Y52" s="71">
        <f>IF(OR($B52-Y$6&gt;76, $B52-Y$6=75, $B52-Y$6=1, $B52-Y$6&lt;0),"",ROUND(($B52-Y$6)*'국어 표준점수 테이블'!$H$10+Y$6*'국어 표준점수 테이블'!$H$12+'국어 표준점수 테이블'!$H$14,0))</f>
        <v>102</v>
      </c>
      <c r="Z52" s="16"/>
      <c r="AA52" s="16"/>
    </row>
    <row r="53" spans="1:27">
      <c r="A53" s="16"/>
      <c r="B53" s="311">
        <v>54</v>
      </c>
      <c r="C53" s="152">
        <f>IF(OR($B53-C$6&gt;76, $B53-C$6=75, $B53-C$6=1, $B53-C$6&lt;0),"",ROUND(($B53-C$6)*'국어 표준점수 테이블'!$H$10+C$6*'국어 표준점수 테이블'!$H$12+'국어 표준점수 테이블'!$H$14,0))</f>
        <v>95</v>
      </c>
      <c r="D53" s="152">
        <f>IF(OR($B53-D$6&gt;76, $B53-D$6=75, $B53-D$6=1, $B53-D$6&lt;0),"",ROUND(($B53-D$6)*'국어 표준점수 테이블'!$H$10+D$6*'국어 표준점수 테이블'!$H$12+'국어 표준점수 테이블'!$H$14,0))</f>
        <v>96</v>
      </c>
      <c r="E53" s="152">
        <f>IF(OR($B53-E$6&gt;76, $B53-E$6=75, $B53-E$6=1, $B53-E$6&lt;0),"",ROUND(($B53-E$6)*'국어 표준점수 테이블'!$H$10+E$6*'국어 표준점수 테이블'!$H$12+'국어 표준점수 테이블'!$H$14,0))</f>
        <v>96</v>
      </c>
      <c r="F53" s="152">
        <f>IF(OR($B53-F$6&gt;76, $B53-F$6=75, $B53-F$6=1, $B53-F$6&lt;0),"",ROUND(($B53-F$6)*'국어 표준점수 테이블'!$H$10+F$6*'국어 표준점수 테이블'!$H$12+'국어 표준점수 테이블'!$H$14,0))</f>
        <v>96</v>
      </c>
      <c r="G53" s="152">
        <f>IF(OR($B53-G$6&gt;76, $B53-G$6=75, $B53-G$6=1, $B53-G$6&lt;0),"",ROUND(($B53-G$6)*'국어 표준점수 테이블'!$H$10+G$6*'국어 표준점수 테이블'!$H$12+'국어 표준점수 테이블'!$H$14,0))</f>
        <v>97</v>
      </c>
      <c r="H53" s="152">
        <f>IF(OR($B53-H$6&gt;76, $B53-H$6=75, $B53-H$6=1, $B53-H$6&lt;0),"",ROUND(($B53-H$6)*'국어 표준점수 테이블'!$H$10+H$6*'국어 표준점수 테이블'!$H$12+'국어 표준점수 테이블'!$H$14,0))</f>
        <v>97</v>
      </c>
      <c r="I53" s="152">
        <f>IF(OR($B53-I$6&gt;76, $B53-I$6=75, $B53-I$6=1, $B53-I$6&lt;0),"",ROUND(($B53-I$6)*'국어 표준점수 테이블'!$H$10+I$6*'국어 표준점수 테이블'!$H$12+'국어 표준점수 테이블'!$H$14,0))</f>
        <v>97</v>
      </c>
      <c r="J53" s="152">
        <f>IF(OR($B53-J$6&gt;76, $B53-J$6=75, $B53-J$6=1, $B53-J$6&lt;0),"",ROUND(($B53-J$6)*'국어 표준점수 테이블'!$H$10+J$6*'국어 표준점수 테이블'!$H$12+'국어 표준점수 테이블'!$H$14,0))</f>
        <v>97</v>
      </c>
      <c r="K53" s="152">
        <f>IF(OR($B53-K$6&gt;76, $B53-K$6=75, $B53-K$6=1, $B53-K$6&lt;0),"",ROUND(($B53-K$6)*'국어 표준점수 테이블'!$H$10+K$6*'국어 표준점수 테이블'!$H$12+'국어 표준점수 테이블'!$H$14,0))</f>
        <v>97</v>
      </c>
      <c r="L53" s="152">
        <f>IF(OR($B53-L$6&gt;76, $B53-L$6=75, $B53-L$6=1, $B53-L$6&lt;0),"",ROUND(($B53-L$6)*'국어 표준점수 테이블'!$H$10+L$6*'국어 표준점수 테이블'!$H$12+'국어 표준점수 테이블'!$H$14,0))</f>
        <v>98</v>
      </c>
      <c r="M53" s="152">
        <f>IF(OR($B53-M$6&gt;76, $B53-M$6=75, $B53-M$6=1, $B53-M$6&lt;0),"",ROUND(($B53-M$6)*'국어 표준점수 테이블'!$H$10+M$6*'국어 표준점수 테이블'!$H$12+'국어 표준점수 테이블'!$H$14,0))</f>
        <v>98</v>
      </c>
      <c r="N53" s="152">
        <f>IF(OR($B53-N$6&gt;76, $B53-N$6=75, $B53-N$6=1, $B53-N$6&lt;0),"",ROUND(($B53-N$6)*'국어 표준점수 테이블'!$H$10+N$6*'국어 표준점수 테이블'!$H$12+'국어 표준점수 테이블'!$H$14,0))</f>
        <v>98</v>
      </c>
      <c r="O53" s="152">
        <f>IF(OR($B53-O$6&gt;76, $B53-O$6=75, $B53-O$6=1, $B53-O$6&lt;0),"",ROUND(($B53-O$6)*'국어 표준점수 테이블'!$H$10+O$6*'국어 표준점수 테이블'!$H$12+'국어 표준점수 테이블'!$H$14,0))</f>
        <v>98</v>
      </c>
      <c r="P53" s="152">
        <f>IF(OR($B53-P$6&gt;76, $B53-P$6=75, $B53-P$6=1, $B53-P$6&lt;0),"",ROUND(($B53-P$6)*'국어 표준점수 테이블'!$H$10+P$6*'국어 표준점수 테이블'!$H$12+'국어 표준점수 테이블'!$H$14,0))</f>
        <v>98</v>
      </c>
      <c r="Q53" s="152">
        <f>IF(OR($B53-Q$6&gt;76, $B53-Q$6=75, $B53-Q$6=1, $B53-Q$6&lt;0),"",ROUND(($B53-Q$6)*'국어 표준점수 테이블'!$H$10+Q$6*'국어 표준점수 테이블'!$H$12+'국어 표준점수 테이블'!$H$14,0))</f>
        <v>99</v>
      </c>
      <c r="R53" s="152">
        <f>IF(OR($B53-R$6&gt;76, $B53-R$6=75, $B53-R$6=1, $B53-R$6&lt;0),"",ROUND(($B53-R$6)*'국어 표준점수 테이블'!$H$10+R$6*'국어 표준점수 테이블'!$H$12+'국어 표준점수 테이블'!$H$14,0))</f>
        <v>99</v>
      </c>
      <c r="S53" s="152">
        <f>IF(OR($B53-S$6&gt;76, $B53-S$6=75, $B53-S$6=1, $B53-S$6&lt;0),"",ROUND(($B53-S$6)*'국어 표준점수 테이블'!$H$10+S$6*'국어 표준점수 테이블'!$H$12+'국어 표준점수 테이블'!$H$14,0))</f>
        <v>99</v>
      </c>
      <c r="T53" s="152">
        <f>IF(OR($B53-T$6&gt;76, $B53-T$6=75, $B53-T$6=1, $B53-T$6&lt;0),"",ROUND(($B53-T$6)*'국어 표준점수 테이블'!$H$10+T$6*'국어 표준점수 테이블'!$H$12+'국어 표준점수 테이블'!$H$14,0))</f>
        <v>99</v>
      </c>
      <c r="U53" s="152">
        <f>IF(OR($B53-U$6&gt;76, $B53-U$6=75, $B53-U$6=1, $B53-U$6&lt;0),"",ROUND(($B53-U$6)*'국어 표준점수 테이블'!$H$10+U$6*'국어 표준점수 테이블'!$H$12+'국어 표준점수 테이블'!$H$14,0))</f>
        <v>100</v>
      </c>
      <c r="V53" s="152">
        <f>IF(OR($B53-V$6&gt;76, $B53-V$6=75, $B53-V$6=1, $B53-V$6&lt;0),"",ROUND(($B53-V$6)*'국어 표준점수 테이블'!$H$10+V$6*'국어 표준점수 테이블'!$H$12+'국어 표준점수 테이블'!$H$14,0))</f>
        <v>100</v>
      </c>
      <c r="W53" s="152">
        <f>IF(OR($B53-W$6&gt;76, $B53-W$6=75, $B53-W$6=1, $B53-W$6&lt;0),"",ROUND(($B53-W$6)*'국어 표준점수 테이블'!$H$10+W$6*'국어 표준점수 테이블'!$H$12+'국어 표준점수 테이블'!$H$14,0))</f>
        <v>100</v>
      </c>
      <c r="X53" s="152">
        <f>IF(OR($B53-X$6&gt;76, $B53-X$6=75, $B53-X$6=1, $B53-X$6&lt;0),"",ROUND(($B53-X$6)*'국어 표준점수 테이블'!$H$10+X$6*'국어 표준점수 테이블'!$H$12+'국어 표준점수 테이블'!$H$14,0))</f>
        <v>100</v>
      </c>
      <c r="Y53" s="71">
        <f>IF(OR($B53-Y$6&gt;76, $B53-Y$6=75, $B53-Y$6=1, $B53-Y$6&lt;0),"",ROUND(($B53-Y$6)*'국어 표준점수 테이블'!$H$10+Y$6*'국어 표준점수 테이블'!$H$12+'국어 표준점수 테이블'!$H$14,0))</f>
        <v>101</v>
      </c>
      <c r="Z53" s="16"/>
      <c r="AA53" s="16"/>
    </row>
    <row r="54" spans="1:27">
      <c r="A54" s="16"/>
      <c r="B54" s="311">
        <v>53</v>
      </c>
      <c r="C54" s="152">
        <f>IF(OR($B54-C$6&gt;76, $B54-C$6=75, $B54-C$6=1, $B54-C$6&lt;0),"",ROUND(($B54-C$6)*'국어 표준점수 테이블'!$H$10+C$6*'국어 표준점수 테이블'!$H$12+'국어 표준점수 테이블'!$H$14,0))</f>
        <v>94</v>
      </c>
      <c r="D54" s="152">
        <f>IF(OR($B54-D$6&gt;76, $B54-D$6=75, $B54-D$6=1, $B54-D$6&lt;0),"",ROUND(($B54-D$6)*'국어 표준점수 테이블'!$H$10+D$6*'국어 표준점수 테이블'!$H$12+'국어 표준점수 테이블'!$H$14,0))</f>
        <v>95</v>
      </c>
      <c r="E54" s="152">
        <f>IF(OR($B54-E$6&gt;76, $B54-E$6=75, $B54-E$6=1, $B54-E$6&lt;0),"",ROUND(($B54-E$6)*'국어 표준점수 테이블'!$H$10+E$6*'국어 표준점수 테이블'!$H$12+'국어 표준점수 테이블'!$H$14,0))</f>
        <v>95</v>
      </c>
      <c r="F54" s="152">
        <f>IF(OR($B54-F$6&gt;76, $B54-F$6=75, $B54-F$6=1, $B54-F$6&lt;0),"",ROUND(($B54-F$6)*'국어 표준점수 테이블'!$H$10+F$6*'국어 표준점수 테이블'!$H$12+'국어 표준점수 테이블'!$H$14,0))</f>
        <v>95</v>
      </c>
      <c r="G54" s="152">
        <f>IF(OR($B54-G$6&gt;76, $B54-G$6=75, $B54-G$6=1, $B54-G$6&lt;0),"",ROUND(($B54-G$6)*'국어 표준점수 테이블'!$H$10+G$6*'국어 표준점수 테이블'!$H$12+'국어 표준점수 테이블'!$H$14,0))</f>
        <v>95</v>
      </c>
      <c r="H54" s="152">
        <f>IF(OR($B54-H$6&gt;76, $B54-H$6=75, $B54-H$6=1, $B54-H$6&lt;0),"",ROUND(($B54-H$6)*'국어 표준점수 테이블'!$H$10+H$6*'국어 표준점수 테이블'!$H$12+'국어 표준점수 테이블'!$H$14,0))</f>
        <v>96</v>
      </c>
      <c r="I54" s="152">
        <f>IF(OR($B54-I$6&gt;76, $B54-I$6=75, $B54-I$6=1, $B54-I$6&lt;0),"",ROUND(($B54-I$6)*'국어 표준점수 테이블'!$H$10+I$6*'국어 표준점수 테이블'!$H$12+'국어 표준점수 테이블'!$H$14,0))</f>
        <v>96</v>
      </c>
      <c r="J54" s="152">
        <f>IF(OR($B54-J$6&gt;76, $B54-J$6=75, $B54-J$6=1, $B54-J$6&lt;0),"",ROUND(($B54-J$6)*'국어 표준점수 테이블'!$H$10+J$6*'국어 표준점수 테이블'!$H$12+'국어 표준점수 테이블'!$H$14,0))</f>
        <v>96</v>
      </c>
      <c r="K54" s="152">
        <f>IF(OR($B54-K$6&gt;76, $B54-K$6=75, $B54-K$6=1, $B54-K$6&lt;0),"",ROUND(($B54-K$6)*'국어 표준점수 테이블'!$H$10+K$6*'국어 표준점수 테이블'!$H$12+'국어 표준점수 테이블'!$H$14,0))</f>
        <v>96</v>
      </c>
      <c r="L54" s="152">
        <f>IF(OR($B54-L$6&gt;76, $B54-L$6=75, $B54-L$6=1, $B54-L$6&lt;0),"",ROUND(($B54-L$6)*'국어 표준점수 테이블'!$H$10+L$6*'국어 표준점수 테이블'!$H$12+'국어 표준점수 테이블'!$H$14,0))</f>
        <v>96</v>
      </c>
      <c r="M54" s="152">
        <f>IF(OR($B54-M$6&gt;76, $B54-M$6=75, $B54-M$6=1, $B54-M$6&lt;0),"",ROUND(($B54-M$6)*'국어 표준점수 테이블'!$H$10+M$6*'국어 표준점수 테이블'!$H$12+'국어 표준점수 테이블'!$H$14,0))</f>
        <v>97</v>
      </c>
      <c r="N54" s="152">
        <f>IF(OR($B54-N$6&gt;76, $B54-N$6=75, $B54-N$6=1, $B54-N$6&lt;0),"",ROUND(($B54-N$6)*'국어 표준점수 테이블'!$H$10+N$6*'국어 표준점수 테이블'!$H$12+'국어 표준점수 테이블'!$H$14,0))</f>
        <v>97</v>
      </c>
      <c r="O54" s="152">
        <f>IF(OR($B54-O$6&gt;76, $B54-O$6=75, $B54-O$6=1, $B54-O$6&lt;0),"",ROUND(($B54-O$6)*'국어 표준점수 테이블'!$H$10+O$6*'국어 표준점수 테이블'!$H$12+'국어 표준점수 테이블'!$H$14,0))</f>
        <v>97</v>
      </c>
      <c r="P54" s="152">
        <f>IF(OR($B54-P$6&gt;76, $B54-P$6=75, $B54-P$6=1, $B54-P$6&lt;0),"",ROUND(($B54-P$6)*'국어 표준점수 테이블'!$H$10+P$6*'국어 표준점수 테이블'!$H$12+'국어 표준점수 테이블'!$H$14,0))</f>
        <v>97</v>
      </c>
      <c r="Q54" s="152">
        <f>IF(OR($B54-Q$6&gt;76, $B54-Q$6=75, $B54-Q$6=1, $B54-Q$6&lt;0),"",ROUND(($B54-Q$6)*'국어 표준점수 테이블'!$H$10+Q$6*'국어 표준점수 테이블'!$H$12+'국어 표준점수 테이블'!$H$14,0))</f>
        <v>98</v>
      </c>
      <c r="R54" s="152">
        <f>IF(OR($B54-R$6&gt;76, $B54-R$6=75, $B54-R$6=1, $B54-R$6&lt;0),"",ROUND(($B54-R$6)*'국어 표준점수 테이블'!$H$10+R$6*'국어 표준점수 테이블'!$H$12+'국어 표준점수 테이블'!$H$14,0))</f>
        <v>98</v>
      </c>
      <c r="S54" s="152">
        <f>IF(OR($B54-S$6&gt;76, $B54-S$6=75, $B54-S$6=1, $B54-S$6&lt;0),"",ROUND(($B54-S$6)*'국어 표준점수 테이블'!$H$10+S$6*'국어 표준점수 테이블'!$H$12+'국어 표준점수 테이블'!$H$14,0))</f>
        <v>98</v>
      </c>
      <c r="T54" s="152">
        <f>IF(OR($B54-T$6&gt;76, $B54-T$6=75, $B54-T$6=1, $B54-T$6&lt;0),"",ROUND(($B54-T$6)*'국어 표준점수 테이블'!$H$10+T$6*'국어 표준점수 테이블'!$H$12+'국어 표준점수 테이블'!$H$14,0))</f>
        <v>98</v>
      </c>
      <c r="U54" s="152">
        <f>IF(OR($B54-U$6&gt;76, $B54-U$6=75, $B54-U$6=1, $B54-U$6&lt;0),"",ROUND(($B54-U$6)*'국어 표준점수 테이블'!$H$10+U$6*'국어 표준점수 테이블'!$H$12+'국어 표준점수 테이블'!$H$14,0))</f>
        <v>98</v>
      </c>
      <c r="V54" s="152">
        <f>IF(OR($B54-V$6&gt;76, $B54-V$6=75, $B54-V$6=1, $B54-V$6&lt;0),"",ROUND(($B54-V$6)*'국어 표준점수 테이블'!$H$10+V$6*'국어 표준점수 테이블'!$H$12+'국어 표준점수 테이블'!$H$14,0))</f>
        <v>99</v>
      </c>
      <c r="W54" s="152">
        <f>IF(OR($B54-W$6&gt;76, $B54-W$6=75, $B54-W$6=1, $B54-W$6&lt;0),"",ROUND(($B54-W$6)*'국어 표준점수 테이블'!$H$10+W$6*'국어 표준점수 테이블'!$H$12+'국어 표준점수 테이블'!$H$14,0))</f>
        <v>99</v>
      </c>
      <c r="X54" s="152">
        <f>IF(OR($B54-X$6&gt;76, $B54-X$6=75, $B54-X$6=1, $B54-X$6&lt;0),"",ROUND(($B54-X$6)*'국어 표준점수 테이블'!$H$10+X$6*'국어 표준점수 테이블'!$H$12+'국어 표준점수 테이블'!$H$14,0))</f>
        <v>99</v>
      </c>
      <c r="Y54" s="71">
        <f>IF(OR($B54-Y$6&gt;76, $B54-Y$6=75, $B54-Y$6=1, $B54-Y$6&lt;0),"",ROUND(($B54-Y$6)*'국어 표준점수 테이블'!$H$10+Y$6*'국어 표준점수 테이블'!$H$12+'국어 표준점수 테이블'!$H$14,0))</f>
        <v>99</v>
      </c>
      <c r="Z54" s="16"/>
      <c r="AA54" s="16"/>
    </row>
    <row r="55" spans="1:27">
      <c r="A55" s="16"/>
      <c r="B55" s="312">
        <v>52</v>
      </c>
      <c r="C55" s="154">
        <f>IF(OR($B55-C$6&gt;76, $B55-C$6=75, $B55-C$6=1, $B55-C$6&lt;0),"",ROUND(($B55-C$6)*'국어 표준점수 테이블'!$H$10+C$6*'국어 표준점수 테이블'!$H$12+'국어 표준점수 테이블'!$H$14,0))</f>
        <v>93</v>
      </c>
      <c r="D55" s="154">
        <f>IF(OR($B55-D$6&gt;76, $B55-D$6=75, $B55-D$6=1, $B55-D$6&lt;0),"",ROUND(($B55-D$6)*'국어 표준점수 테이블'!$H$10+D$6*'국어 표준점수 테이블'!$H$12+'국어 표준점수 테이블'!$H$14,0))</f>
        <v>94</v>
      </c>
      <c r="E55" s="154">
        <f>IF(OR($B55-E$6&gt;76, $B55-E$6=75, $B55-E$6=1, $B55-E$6&lt;0),"",ROUND(($B55-E$6)*'국어 표준점수 테이블'!$H$10+E$6*'국어 표준점수 테이블'!$H$12+'국어 표준점수 테이블'!$H$14,0))</f>
        <v>94</v>
      </c>
      <c r="F55" s="154">
        <f>IF(OR($B55-F$6&gt;76, $B55-F$6=75, $B55-F$6=1, $B55-F$6&lt;0),"",ROUND(($B55-F$6)*'국어 표준점수 테이블'!$H$10+F$6*'국어 표준점수 테이블'!$H$12+'국어 표준점수 테이블'!$H$14,0))</f>
        <v>94</v>
      </c>
      <c r="G55" s="154">
        <f>IF(OR($B55-G$6&gt;76, $B55-G$6=75, $B55-G$6=1, $B55-G$6&lt;0),"",ROUND(($B55-G$6)*'국어 표준점수 테이블'!$H$10+G$6*'국어 표준점수 테이블'!$H$12+'국어 표준점수 테이블'!$H$14,0))</f>
        <v>94</v>
      </c>
      <c r="H55" s="154">
        <f>IF(OR($B55-H$6&gt;76, $B55-H$6=75, $B55-H$6=1, $B55-H$6&lt;0),"",ROUND(($B55-H$6)*'국어 표준점수 테이블'!$H$10+H$6*'국어 표준점수 테이블'!$H$12+'국어 표준점수 테이블'!$H$14,0))</f>
        <v>94</v>
      </c>
      <c r="I55" s="154">
        <f>IF(OR($B55-I$6&gt;76, $B55-I$6=75, $B55-I$6=1, $B55-I$6&lt;0),"",ROUND(($B55-I$6)*'국어 표준점수 테이블'!$H$10+I$6*'국어 표준점수 테이블'!$H$12+'국어 표준점수 테이블'!$H$14,0))</f>
        <v>95</v>
      </c>
      <c r="J55" s="154">
        <f>IF(OR($B55-J$6&gt;76, $B55-J$6=75, $B55-J$6=1, $B55-J$6&lt;0),"",ROUND(($B55-J$6)*'국어 표준점수 테이블'!$H$10+J$6*'국어 표준점수 테이블'!$H$12+'국어 표준점수 테이블'!$H$14,0))</f>
        <v>95</v>
      </c>
      <c r="K55" s="154">
        <f>IF(OR($B55-K$6&gt;76, $B55-K$6=75, $B55-K$6=1, $B55-K$6&lt;0),"",ROUND(($B55-K$6)*'국어 표준점수 테이블'!$H$10+K$6*'국어 표준점수 테이블'!$H$12+'국어 표준점수 테이블'!$H$14,0))</f>
        <v>95</v>
      </c>
      <c r="L55" s="154">
        <f>IF(OR($B55-L$6&gt;76, $B55-L$6=75, $B55-L$6=1, $B55-L$6&lt;0),"",ROUND(($B55-L$6)*'국어 표준점수 테이블'!$H$10+L$6*'국어 표준점수 테이블'!$H$12+'국어 표준점수 테이블'!$H$14,0))</f>
        <v>95</v>
      </c>
      <c r="M55" s="154">
        <f>IF(OR($B55-M$6&gt;76, $B55-M$6=75, $B55-M$6=1, $B55-M$6&lt;0),"",ROUND(($B55-M$6)*'국어 표준점수 테이블'!$H$10+M$6*'국어 표준점수 테이블'!$H$12+'국어 표준점수 테이블'!$H$14,0))</f>
        <v>96</v>
      </c>
      <c r="N55" s="154">
        <f>IF(OR($B55-N$6&gt;76, $B55-N$6=75, $B55-N$6=1, $B55-N$6&lt;0),"",ROUND(($B55-N$6)*'국어 표준점수 테이블'!$H$10+N$6*'국어 표준점수 테이블'!$H$12+'국어 표준점수 테이블'!$H$14,0))</f>
        <v>96</v>
      </c>
      <c r="O55" s="154">
        <f>IF(OR($B55-O$6&gt;76, $B55-O$6=75, $B55-O$6=1, $B55-O$6&lt;0),"",ROUND(($B55-O$6)*'국어 표준점수 테이블'!$H$10+O$6*'국어 표준점수 테이블'!$H$12+'국어 표준점수 테이블'!$H$14,0))</f>
        <v>96</v>
      </c>
      <c r="P55" s="154">
        <f>IF(OR($B55-P$6&gt;76, $B55-P$6=75, $B55-P$6=1, $B55-P$6&lt;0),"",ROUND(($B55-P$6)*'국어 표준점수 테이블'!$H$10+P$6*'국어 표준점수 테이블'!$H$12+'국어 표준점수 테이블'!$H$14,0))</f>
        <v>96</v>
      </c>
      <c r="Q55" s="154">
        <f>IF(OR($B55-Q$6&gt;76, $B55-Q$6=75, $B55-Q$6=1, $B55-Q$6&lt;0),"",ROUND(($B55-Q$6)*'국어 표준점수 테이블'!$H$10+Q$6*'국어 표준점수 테이블'!$H$12+'국어 표준점수 테이블'!$H$14,0))</f>
        <v>96</v>
      </c>
      <c r="R55" s="154">
        <f>IF(OR($B55-R$6&gt;76, $B55-R$6=75, $B55-R$6=1, $B55-R$6&lt;0),"",ROUND(($B55-R$6)*'국어 표준점수 테이블'!$H$10+R$6*'국어 표준점수 테이블'!$H$12+'국어 표준점수 테이블'!$H$14,0))</f>
        <v>97</v>
      </c>
      <c r="S55" s="154">
        <f>IF(OR($B55-S$6&gt;76, $B55-S$6=75, $B55-S$6=1, $B55-S$6&lt;0),"",ROUND(($B55-S$6)*'국어 표준점수 테이블'!$H$10+S$6*'국어 표준점수 테이블'!$H$12+'국어 표준점수 테이블'!$H$14,0))</f>
        <v>97</v>
      </c>
      <c r="T55" s="154">
        <f>IF(OR($B55-T$6&gt;76, $B55-T$6=75, $B55-T$6=1, $B55-T$6&lt;0),"",ROUND(($B55-T$6)*'국어 표준점수 테이블'!$H$10+T$6*'국어 표준점수 테이블'!$H$12+'국어 표준점수 테이블'!$H$14,0))</f>
        <v>97</v>
      </c>
      <c r="U55" s="154">
        <f>IF(OR($B55-U$6&gt;76, $B55-U$6=75, $B55-U$6=1, $B55-U$6&lt;0),"",ROUND(($B55-U$6)*'국어 표준점수 테이블'!$H$10+U$6*'국어 표준점수 테이블'!$H$12+'국어 표준점수 테이블'!$H$14,0))</f>
        <v>97</v>
      </c>
      <c r="V55" s="154">
        <f>IF(OR($B55-V$6&gt;76, $B55-V$6=75, $B55-V$6=1, $B55-V$6&lt;0),"",ROUND(($B55-V$6)*'국어 표준점수 테이블'!$H$10+V$6*'국어 표준점수 테이블'!$H$12+'국어 표준점수 테이블'!$H$14,0))</f>
        <v>97</v>
      </c>
      <c r="W55" s="154">
        <f>IF(OR($B55-W$6&gt;76, $B55-W$6=75, $B55-W$6=1, $B55-W$6&lt;0),"",ROUND(($B55-W$6)*'국어 표준점수 테이블'!$H$10+W$6*'국어 표준점수 테이블'!$H$12+'국어 표준점수 테이블'!$H$14,0))</f>
        <v>98</v>
      </c>
      <c r="X55" s="154">
        <f>IF(OR($B55-X$6&gt;76, $B55-X$6=75, $B55-X$6=1, $B55-X$6&lt;0),"",ROUND(($B55-X$6)*'국어 표준점수 테이블'!$H$10+X$6*'국어 표준점수 테이블'!$H$12+'국어 표준점수 테이블'!$H$14,0))</f>
        <v>98</v>
      </c>
      <c r="Y55" s="73">
        <f>IF(OR($B55-Y$6&gt;76, $B55-Y$6=75, $B55-Y$6=1, $B55-Y$6&lt;0),"",ROUND(($B55-Y$6)*'국어 표준점수 테이블'!$H$10+Y$6*'국어 표준점수 테이블'!$H$12+'국어 표준점수 테이블'!$H$14,0))</f>
        <v>98</v>
      </c>
      <c r="Z55" s="16"/>
      <c r="AA55" s="16"/>
    </row>
    <row r="56" spans="1:27">
      <c r="A56" s="16"/>
      <c r="B56" s="312">
        <v>51</v>
      </c>
      <c r="C56" s="154">
        <f>IF(OR($B56-C$6&gt;76, $B56-C$6=75, $B56-C$6=1, $B56-C$6&lt;0),"",ROUND(($B56-C$6)*'국어 표준점수 테이블'!$H$10+C$6*'국어 표준점수 테이블'!$H$12+'국어 표준점수 테이블'!$H$14,0))</f>
        <v>92</v>
      </c>
      <c r="D56" s="154">
        <f>IF(OR($B56-D$6&gt;76, $B56-D$6=75, $B56-D$6=1, $B56-D$6&lt;0),"",ROUND(($B56-D$6)*'국어 표준점수 테이블'!$H$10+D$6*'국어 표준점수 테이블'!$H$12+'국어 표준점수 테이블'!$H$14,0))</f>
        <v>92</v>
      </c>
      <c r="E56" s="154">
        <f>IF(OR($B56-E$6&gt;76, $B56-E$6=75, $B56-E$6=1, $B56-E$6&lt;0),"",ROUND(($B56-E$6)*'국어 표준점수 테이블'!$H$10+E$6*'국어 표준점수 테이블'!$H$12+'국어 표준점수 테이블'!$H$14,0))</f>
        <v>93</v>
      </c>
      <c r="F56" s="154">
        <f>IF(OR($B56-F$6&gt;76, $B56-F$6=75, $B56-F$6=1, $B56-F$6&lt;0),"",ROUND(($B56-F$6)*'국어 표준점수 테이블'!$H$10+F$6*'국어 표준점수 테이블'!$H$12+'국어 표준점수 테이블'!$H$14,0))</f>
        <v>93</v>
      </c>
      <c r="G56" s="154">
        <f>IF(OR($B56-G$6&gt;76, $B56-G$6=75, $B56-G$6=1, $B56-G$6&lt;0),"",ROUND(($B56-G$6)*'국어 표준점수 테이블'!$H$10+G$6*'국어 표준점수 테이블'!$H$12+'국어 표준점수 테이블'!$H$14,0))</f>
        <v>93</v>
      </c>
      <c r="H56" s="154">
        <f>IF(OR($B56-H$6&gt;76, $B56-H$6=75, $B56-H$6=1, $B56-H$6&lt;0),"",ROUND(($B56-H$6)*'국어 표준점수 테이블'!$H$10+H$6*'국어 표준점수 테이블'!$H$12+'국어 표준점수 테이블'!$H$14,0))</f>
        <v>93</v>
      </c>
      <c r="I56" s="154">
        <f>IF(OR($B56-I$6&gt;76, $B56-I$6=75, $B56-I$6=1, $B56-I$6&lt;0),"",ROUND(($B56-I$6)*'국어 표준점수 테이블'!$H$10+I$6*'국어 표준점수 테이블'!$H$12+'국어 표준점수 테이블'!$H$14,0))</f>
        <v>94</v>
      </c>
      <c r="J56" s="154">
        <f>IF(OR($B56-J$6&gt;76, $B56-J$6=75, $B56-J$6=1, $B56-J$6&lt;0),"",ROUND(($B56-J$6)*'국어 표준점수 테이블'!$H$10+J$6*'국어 표준점수 테이블'!$H$12+'국어 표준점수 테이블'!$H$14,0))</f>
        <v>94</v>
      </c>
      <c r="K56" s="154">
        <f>IF(OR($B56-K$6&gt;76, $B56-K$6=75, $B56-K$6=1, $B56-K$6&lt;0),"",ROUND(($B56-K$6)*'국어 표준점수 테이블'!$H$10+K$6*'국어 표준점수 테이블'!$H$12+'국어 표준점수 테이블'!$H$14,0))</f>
        <v>94</v>
      </c>
      <c r="L56" s="154">
        <f>IF(OR($B56-L$6&gt;76, $B56-L$6=75, $B56-L$6=1, $B56-L$6&lt;0),"",ROUND(($B56-L$6)*'국어 표준점수 테이블'!$H$10+L$6*'국어 표준점수 테이블'!$H$12+'국어 표준점수 테이블'!$H$14,0))</f>
        <v>94</v>
      </c>
      <c r="M56" s="154">
        <f>IF(OR($B56-M$6&gt;76, $B56-M$6=75, $B56-M$6=1, $B56-M$6&lt;0),"",ROUND(($B56-M$6)*'국어 표준점수 테이블'!$H$10+M$6*'국어 표준점수 테이블'!$H$12+'국어 표준점수 테이블'!$H$14,0))</f>
        <v>94</v>
      </c>
      <c r="N56" s="154">
        <f>IF(OR($B56-N$6&gt;76, $B56-N$6=75, $B56-N$6=1, $B56-N$6&lt;0),"",ROUND(($B56-N$6)*'국어 표준점수 테이블'!$H$10+N$6*'국어 표준점수 테이블'!$H$12+'국어 표준점수 테이블'!$H$14,0))</f>
        <v>95</v>
      </c>
      <c r="O56" s="154">
        <f>IF(OR($B56-O$6&gt;76, $B56-O$6=75, $B56-O$6=1, $B56-O$6&lt;0),"",ROUND(($B56-O$6)*'국어 표준점수 테이블'!$H$10+O$6*'국어 표준점수 테이블'!$H$12+'국어 표준점수 테이블'!$H$14,0))</f>
        <v>95</v>
      </c>
      <c r="P56" s="154">
        <f>IF(OR($B56-P$6&gt;76, $B56-P$6=75, $B56-P$6=1, $B56-P$6&lt;0),"",ROUND(($B56-P$6)*'국어 표준점수 테이블'!$H$10+P$6*'국어 표준점수 테이블'!$H$12+'국어 표준점수 테이블'!$H$14,0))</f>
        <v>95</v>
      </c>
      <c r="Q56" s="154">
        <f>IF(OR($B56-Q$6&gt;76, $B56-Q$6=75, $B56-Q$6=1, $B56-Q$6&lt;0),"",ROUND(($B56-Q$6)*'국어 표준점수 테이블'!$H$10+Q$6*'국어 표준점수 테이블'!$H$12+'국어 표준점수 테이블'!$H$14,0))</f>
        <v>95</v>
      </c>
      <c r="R56" s="154">
        <f>IF(OR($B56-R$6&gt;76, $B56-R$6=75, $B56-R$6=1, $B56-R$6&lt;0),"",ROUND(($B56-R$6)*'국어 표준점수 테이블'!$H$10+R$6*'국어 표준점수 테이블'!$H$12+'국어 표준점수 테이블'!$H$14,0))</f>
        <v>95</v>
      </c>
      <c r="S56" s="154">
        <f>IF(OR($B56-S$6&gt;76, $B56-S$6=75, $B56-S$6=1, $B56-S$6&lt;0),"",ROUND(($B56-S$6)*'국어 표준점수 테이블'!$H$10+S$6*'국어 표준점수 테이블'!$H$12+'국어 표준점수 테이블'!$H$14,0))</f>
        <v>96</v>
      </c>
      <c r="T56" s="154">
        <f>IF(OR($B56-T$6&gt;76, $B56-T$6=75, $B56-T$6=1, $B56-T$6&lt;0),"",ROUND(($B56-T$6)*'국어 표준점수 테이블'!$H$10+T$6*'국어 표준점수 테이블'!$H$12+'국어 표준점수 테이블'!$H$14,0))</f>
        <v>96</v>
      </c>
      <c r="U56" s="154">
        <f>IF(OR($B56-U$6&gt;76, $B56-U$6=75, $B56-U$6=1, $B56-U$6&lt;0),"",ROUND(($B56-U$6)*'국어 표준점수 테이블'!$H$10+U$6*'국어 표준점수 테이블'!$H$12+'국어 표준점수 테이블'!$H$14,0))</f>
        <v>96</v>
      </c>
      <c r="V56" s="154">
        <f>IF(OR($B56-V$6&gt;76, $B56-V$6=75, $B56-V$6=1, $B56-V$6&lt;0),"",ROUND(($B56-V$6)*'국어 표준점수 테이블'!$H$10+V$6*'국어 표준점수 테이블'!$H$12+'국어 표준점수 테이블'!$H$14,0))</f>
        <v>96</v>
      </c>
      <c r="W56" s="154">
        <f>IF(OR($B56-W$6&gt;76, $B56-W$6=75, $B56-W$6=1, $B56-W$6&lt;0),"",ROUND(($B56-W$6)*'국어 표준점수 테이블'!$H$10+W$6*'국어 표준점수 테이블'!$H$12+'국어 표준점수 테이블'!$H$14,0))</f>
        <v>97</v>
      </c>
      <c r="X56" s="154">
        <f>IF(OR($B56-X$6&gt;76, $B56-X$6=75, $B56-X$6=1, $B56-X$6&lt;0),"",ROUND(($B56-X$6)*'국어 표준점수 테이블'!$H$10+X$6*'국어 표준점수 테이블'!$H$12+'국어 표준점수 테이블'!$H$14,0))</f>
        <v>97</v>
      </c>
      <c r="Y56" s="73">
        <f>IF(OR($B56-Y$6&gt;76, $B56-Y$6=75, $B56-Y$6=1, $B56-Y$6&lt;0),"",ROUND(($B56-Y$6)*'국어 표준점수 테이블'!$H$10+Y$6*'국어 표준점수 테이블'!$H$12+'국어 표준점수 테이블'!$H$14,0))</f>
        <v>97</v>
      </c>
      <c r="Z56" s="16"/>
      <c r="AA56" s="16"/>
    </row>
    <row r="57" spans="1:27">
      <c r="A57" s="16"/>
      <c r="B57" s="312">
        <v>50</v>
      </c>
      <c r="C57" s="154">
        <f>IF(OR($B57-C$6&gt;76, $B57-C$6=75, $B57-C$6=1, $B57-C$6&lt;0),"",ROUND(($B57-C$6)*'국어 표준점수 테이블'!$H$10+C$6*'국어 표준점수 테이블'!$H$12+'국어 표준점수 테이블'!$H$14,0))</f>
        <v>91</v>
      </c>
      <c r="D57" s="154">
        <f>IF(OR($B57-D$6&gt;76, $B57-D$6=75, $B57-D$6=1, $B57-D$6&lt;0),"",ROUND(($B57-D$6)*'국어 표준점수 테이블'!$H$10+D$6*'국어 표준점수 테이블'!$H$12+'국어 표준점수 테이블'!$H$14,0))</f>
        <v>91</v>
      </c>
      <c r="E57" s="154">
        <f>IF(OR($B57-E$6&gt;76, $B57-E$6=75, $B57-E$6=1, $B57-E$6&lt;0),"",ROUND(($B57-E$6)*'국어 표준점수 테이블'!$H$10+E$6*'국어 표준점수 테이블'!$H$12+'국어 표준점수 테이블'!$H$14,0))</f>
        <v>91</v>
      </c>
      <c r="F57" s="154">
        <f>IF(OR($B57-F$6&gt;76, $B57-F$6=75, $B57-F$6=1, $B57-F$6&lt;0),"",ROUND(($B57-F$6)*'국어 표준점수 테이블'!$H$10+F$6*'국어 표준점수 테이블'!$H$12+'국어 표준점수 테이블'!$H$14,0))</f>
        <v>92</v>
      </c>
      <c r="G57" s="154">
        <f>IF(OR($B57-G$6&gt;76, $B57-G$6=75, $B57-G$6=1, $B57-G$6&lt;0),"",ROUND(($B57-G$6)*'국어 표준점수 테이블'!$H$10+G$6*'국어 표준점수 테이블'!$H$12+'국어 표준점수 테이블'!$H$14,0))</f>
        <v>92</v>
      </c>
      <c r="H57" s="154">
        <f>IF(OR($B57-H$6&gt;76, $B57-H$6=75, $B57-H$6=1, $B57-H$6&lt;0),"",ROUND(($B57-H$6)*'국어 표준점수 테이블'!$H$10+H$6*'국어 표준점수 테이블'!$H$12+'국어 표준점수 테이블'!$H$14,0))</f>
        <v>92</v>
      </c>
      <c r="I57" s="154">
        <f>IF(OR($B57-I$6&gt;76, $B57-I$6=75, $B57-I$6=1, $B57-I$6&lt;0),"",ROUND(($B57-I$6)*'국어 표준점수 테이블'!$H$10+I$6*'국어 표준점수 테이블'!$H$12+'국어 표준점수 테이블'!$H$14,0))</f>
        <v>92</v>
      </c>
      <c r="J57" s="154">
        <f>IF(OR($B57-J$6&gt;76, $B57-J$6=75, $B57-J$6=1, $B57-J$6&lt;0),"",ROUND(($B57-J$6)*'국어 표준점수 테이블'!$H$10+J$6*'국어 표준점수 테이블'!$H$12+'국어 표준점수 테이블'!$H$14,0))</f>
        <v>93</v>
      </c>
      <c r="K57" s="154">
        <f>IF(OR($B57-K$6&gt;76, $B57-K$6=75, $B57-K$6=1, $B57-K$6&lt;0),"",ROUND(($B57-K$6)*'국어 표준점수 테이블'!$H$10+K$6*'국어 표준점수 테이블'!$H$12+'국어 표준점수 테이블'!$H$14,0))</f>
        <v>93</v>
      </c>
      <c r="L57" s="154">
        <f>IF(OR($B57-L$6&gt;76, $B57-L$6=75, $B57-L$6=1, $B57-L$6&lt;0),"",ROUND(($B57-L$6)*'국어 표준점수 테이블'!$H$10+L$6*'국어 표준점수 테이블'!$H$12+'국어 표준점수 테이블'!$H$14,0))</f>
        <v>93</v>
      </c>
      <c r="M57" s="154">
        <f>IF(OR($B57-M$6&gt;76, $B57-M$6=75, $B57-M$6=1, $B57-M$6&lt;0),"",ROUND(($B57-M$6)*'국어 표준점수 테이블'!$H$10+M$6*'국어 표준점수 테이블'!$H$12+'국어 표준점수 테이블'!$H$14,0))</f>
        <v>93</v>
      </c>
      <c r="N57" s="154">
        <f>IF(OR($B57-N$6&gt;76, $B57-N$6=75, $B57-N$6=1, $B57-N$6&lt;0),"",ROUND(($B57-N$6)*'국어 표준점수 테이블'!$H$10+N$6*'국어 표준점수 테이블'!$H$12+'국어 표준점수 테이블'!$H$14,0))</f>
        <v>93</v>
      </c>
      <c r="O57" s="154">
        <f>IF(OR($B57-O$6&gt;76, $B57-O$6=75, $B57-O$6=1, $B57-O$6&lt;0),"",ROUND(($B57-O$6)*'국어 표준점수 테이블'!$H$10+O$6*'국어 표준점수 테이블'!$H$12+'국어 표준점수 테이블'!$H$14,0))</f>
        <v>94</v>
      </c>
      <c r="P57" s="154">
        <f>IF(OR($B57-P$6&gt;76, $B57-P$6=75, $B57-P$6=1, $B57-P$6&lt;0),"",ROUND(($B57-P$6)*'국어 표준점수 테이블'!$H$10+P$6*'국어 표준점수 테이블'!$H$12+'국어 표준점수 테이블'!$H$14,0))</f>
        <v>94</v>
      </c>
      <c r="Q57" s="154">
        <f>IF(OR($B57-Q$6&gt;76, $B57-Q$6=75, $B57-Q$6=1, $B57-Q$6&lt;0),"",ROUND(($B57-Q$6)*'국어 표준점수 테이블'!$H$10+Q$6*'국어 표준점수 테이블'!$H$12+'국어 표준점수 테이블'!$H$14,0))</f>
        <v>94</v>
      </c>
      <c r="R57" s="154">
        <f>IF(OR($B57-R$6&gt;76, $B57-R$6=75, $B57-R$6=1, $B57-R$6&lt;0),"",ROUND(($B57-R$6)*'국어 표준점수 테이블'!$H$10+R$6*'국어 표준점수 테이블'!$H$12+'국어 표준점수 테이블'!$H$14,0))</f>
        <v>94</v>
      </c>
      <c r="S57" s="154">
        <f>IF(OR($B57-S$6&gt;76, $B57-S$6=75, $B57-S$6=1, $B57-S$6&lt;0),"",ROUND(($B57-S$6)*'국어 표준점수 테이블'!$H$10+S$6*'국어 표준점수 테이블'!$H$12+'국어 표준점수 테이블'!$H$14,0))</f>
        <v>94</v>
      </c>
      <c r="T57" s="154">
        <f>IF(OR($B57-T$6&gt;76, $B57-T$6=75, $B57-T$6=1, $B57-T$6&lt;0),"",ROUND(($B57-T$6)*'국어 표준점수 테이블'!$H$10+T$6*'국어 표준점수 테이블'!$H$12+'국어 표준점수 테이블'!$H$14,0))</f>
        <v>95</v>
      </c>
      <c r="U57" s="154">
        <f>IF(OR($B57-U$6&gt;76, $B57-U$6=75, $B57-U$6=1, $B57-U$6&lt;0),"",ROUND(($B57-U$6)*'국어 표준점수 테이블'!$H$10+U$6*'국어 표준점수 테이블'!$H$12+'국어 표준점수 테이블'!$H$14,0))</f>
        <v>95</v>
      </c>
      <c r="V57" s="154">
        <f>IF(OR($B57-V$6&gt;76, $B57-V$6=75, $B57-V$6=1, $B57-V$6&lt;0),"",ROUND(($B57-V$6)*'국어 표준점수 테이블'!$H$10+V$6*'국어 표준점수 테이블'!$H$12+'국어 표준점수 테이블'!$H$14,0))</f>
        <v>95</v>
      </c>
      <c r="W57" s="154">
        <f>IF(OR($B57-W$6&gt;76, $B57-W$6=75, $B57-W$6=1, $B57-W$6&lt;0),"",ROUND(($B57-W$6)*'국어 표준점수 테이블'!$H$10+W$6*'국어 표준점수 테이블'!$H$12+'국어 표준점수 테이블'!$H$14,0))</f>
        <v>95</v>
      </c>
      <c r="X57" s="154">
        <f>IF(OR($B57-X$6&gt;76, $B57-X$6=75, $B57-X$6=1, $B57-X$6&lt;0),"",ROUND(($B57-X$6)*'국어 표준점수 테이블'!$H$10+X$6*'국어 표준점수 테이블'!$H$12+'국어 표준점수 테이블'!$H$14,0))</f>
        <v>96</v>
      </c>
      <c r="Y57" s="155">
        <f>IF(OR($B57-Y$6&gt;76, $B57-Y$6=75, $B57-Y$6=1, $B57-Y$6&lt;0),"",ROUND(($B57-Y$6)*'국어 표준점수 테이블'!$H$10+Y$6*'국어 표준점수 테이블'!$H$12+'국어 표준점수 테이블'!$H$14,0))</f>
        <v>96</v>
      </c>
      <c r="Z57" s="16"/>
      <c r="AA57" s="16"/>
    </row>
    <row r="58" spans="1:27">
      <c r="A58" s="16"/>
      <c r="B58" s="312">
        <v>49</v>
      </c>
      <c r="C58" s="154">
        <f>IF(OR($B58-C$6&gt;76, $B58-C$6=75, $B58-C$6=1, $B58-C$6&lt;0),"",ROUND(($B58-C$6)*'국어 표준점수 테이블'!$H$10+C$6*'국어 표준점수 테이블'!$H$12+'국어 표준점수 테이블'!$H$14,0))</f>
        <v>90</v>
      </c>
      <c r="D58" s="154">
        <f>IF(OR($B58-D$6&gt;76, $B58-D$6=75, $B58-D$6=1, $B58-D$6&lt;0),"",ROUND(($B58-D$6)*'국어 표준점수 테이블'!$H$10+D$6*'국어 표준점수 테이블'!$H$12+'국어 표준점수 테이블'!$H$14,0))</f>
        <v>90</v>
      </c>
      <c r="E58" s="154">
        <f>IF(OR($B58-E$6&gt;76, $B58-E$6=75, $B58-E$6=1, $B58-E$6&lt;0),"",ROUND(($B58-E$6)*'국어 표준점수 테이블'!$H$10+E$6*'국어 표준점수 테이블'!$H$12+'국어 표준점수 테이블'!$H$14,0))</f>
        <v>90</v>
      </c>
      <c r="F58" s="154">
        <f>IF(OR($B58-F$6&gt;76, $B58-F$6=75, $B58-F$6=1, $B58-F$6&lt;0),"",ROUND(($B58-F$6)*'국어 표준점수 테이블'!$H$10+F$6*'국어 표준점수 테이블'!$H$12+'국어 표준점수 테이블'!$H$14,0))</f>
        <v>91</v>
      </c>
      <c r="G58" s="154">
        <f>IF(OR($B58-G$6&gt;76, $B58-G$6=75, $B58-G$6=1, $B58-G$6&lt;0),"",ROUND(($B58-G$6)*'국어 표준점수 테이블'!$H$10+G$6*'국어 표준점수 테이블'!$H$12+'국어 표준점수 테이블'!$H$14,0))</f>
        <v>91</v>
      </c>
      <c r="H58" s="154">
        <f>IF(OR($B58-H$6&gt;76, $B58-H$6=75, $B58-H$6=1, $B58-H$6&lt;0),"",ROUND(($B58-H$6)*'국어 표준점수 테이블'!$H$10+H$6*'국어 표준점수 테이블'!$H$12+'국어 표준점수 테이블'!$H$14,0))</f>
        <v>91</v>
      </c>
      <c r="I58" s="154">
        <f>IF(OR($B58-I$6&gt;76, $B58-I$6=75, $B58-I$6=1, $B58-I$6&lt;0),"",ROUND(($B58-I$6)*'국어 표준점수 테이블'!$H$10+I$6*'국어 표준점수 테이블'!$H$12+'국어 표준점수 테이블'!$H$14,0))</f>
        <v>91</v>
      </c>
      <c r="J58" s="154">
        <f>IF(OR($B58-J$6&gt;76, $B58-J$6=75, $B58-J$6=1, $B58-J$6&lt;0),"",ROUND(($B58-J$6)*'국어 표준점수 테이블'!$H$10+J$6*'국어 표준점수 테이블'!$H$12+'국어 표준점수 테이블'!$H$14,0))</f>
        <v>91</v>
      </c>
      <c r="K58" s="154">
        <f>IF(OR($B58-K$6&gt;76, $B58-K$6=75, $B58-K$6=1, $B58-K$6&lt;0),"",ROUND(($B58-K$6)*'국어 표준점수 테이블'!$H$10+K$6*'국어 표준점수 테이블'!$H$12+'국어 표준점수 테이블'!$H$14,0))</f>
        <v>92</v>
      </c>
      <c r="L58" s="154">
        <f>IF(OR($B58-L$6&gt;76, $B58-L$6=75, $B58-L$6=1, $B58-L$6&lt;0),"",ROUND(($B58-L$6)*'국어 표준점수 테이블'!$H$10+L$6*'국어 표준점수 테이블'!$H$12+'국어 표준점수 테이블'!$H$14,0))</f>
        <v>92</v>
      </c>
      <c r="M58" s="154">
        <f>IF(OR($B58-M$6&gt;76, $B58-M$6=75, $B58-M$6=1, $B58-M$6&lt;0),"",ROUND(($B58-M$6)*'국어 표준점수 테이블'!$H$10+M$6*'국어 표준점수 테이블'!$H$12+'국어 표준점수 테이블'!$H$14,0))</f>
        <v>92</v>
      </c>
      <c r="N58" s="154">
        <f>IF(OR($B58-N$6&gt;76, $B58-N$6=75, $B58-N$6=1, $B58-N$6&lt;0),"",ROUND(($B58-N$6)*'국어 표준점수 테이블'!$H$10+N$6*'국어 표준점수 테이블'!$H$12+'국어 표준점수 테이블'!$H$14,0))</f>
        <v>92</v>
      </c>
      <c r="O58" s="154">
        <f>IF(OR($B58-O$6&gt;76, $B58-O$6=75, $B58-O$6=1, $B58-O$6&lt;0),"",ROUND(($B58-O$6)*'국어 표준점수 테이블'!$H$10+O$6*'국어 표준점수 테이블'!$H$12+'국어 표준점수 테이블'!$H$14,0))</f>
        <v>92</v>
      </c>
      <c r="P58" s="154">
        <f>IF(OR($B58-P$6&gt;76, $B58-P$6=75, $B58-P$6=1, $B58-P$6&lt;0),"",ROUND(($B58-P$6)*'국어 표준점수 테이블'!$H$10+P$6*'국어 표준점수 테이블'!$H$12+'국어 표준점수 테이블'!$H$14,0))</f>
        <v>93</v>
      </c>
      <c r="Q58" s="154">
        <f>IF(OR($B58-Q$6&gt;76, $B58-Q$6=75, $B58-Q$6=1, $B58-Q$6&lt;0),"",ROUND(($B58-Q$6)*'국어 표준점수 테이블'!$H$10+Q$6*'국어 표준점수 테이블'!$H$12+'국어 표준점수 테이블'!$H$14,0))</f>
        <v>93</v>
      </c>
      <c r="R58" s="154">
        <f>IF(OR($B58-R$6&gt;76, $B58-R$6=75, $B58-R$6=1, $B58-R$6&lt;0),"",ROUND(($B58-R$6)*'국어 표준점수 테이블'!$H$10+R$6*'국어 표준점수 테이블'!$H$12+'국어 표준점수 테이블'!$H$14,0))</f>
        <v>93</v>
      </c>
      <c r="S58" s="154">
        <f>IF(OR($B58-S$6&gt;76, $B58-S$6=75, $B58-S$6=1, $B58-S$6&lt;0),"",ROUND(($B58-S$6)*'국어 표준점수 테이블'!$H$10+S$6*'국어 표준점수 테이블'!$H$12+'국어 표준점수 테이블'!$H$14,0))</f>
        <v>93</v>
      </c>
      <c r="T58" s="154">
        <f>IF(OR($B58-T$6&gt;76, $B58-T$6=75, $B58-T$6=1, $B58-T$6&lt;0),"",ROUND(($B58-T$6)*'국어 표준점수 테이블'!$H$10+T$6*'국어 표준점수 테이블'!$H$12+'국어 표준점수 테이블'!$H$14,0))</f>
        <v>94</v>
      </c>
      <c r="U58" s="154">
        <f>IF(OR($B58-U$6&gt;76, $B58-U$6=75, $B58-U$6=1, $B58-U$6&lt;0),"",ROUND(($B58-U$6)*'국어 표준점수 테이블'!$H$10+U$6*'국어 표준점수 테이블'!$H$12+'국어 표준점수 테이블'!$H$14,0))</f>
        <v>94</v>
      </c>
      <c r="V58" s="154">
        <f>IF(OR($B58-V$6&gt;76, $B58-V$6=75, $B58-V$6=1, $B58-V$6&lt;0),"",ROUND(($B58-V$6)*'국어 표준점수 테이블'!$H$10+V$6*'국어 표준점수 테이블'!$H$12+'국어 표준점수 테이블'!$H$14,0))</f>
        <v>94</v>
      </c>
      <c r="W58" s="154">
        <f>IF(OR($B58-W$6&gt;76, $B58-W$6=75, $B58-W$6=1, $B58-W$6&lt;0),"",ROUND(($B58-W$6)*'국어 표준점수 테이블'!$H$10+W$6*'국어 표준점수 테이블'!$H$12+'국어 표준점수 테이블'!$H$14,0))</f>
        <v>94</v>
      </c>
      <c r="X58" s="154">
        <f>IF(OR($B58-X$6&gt;76, $B58-X$6=75, $B58-X$6=1, $B58-X$6&lt;0),"",ROUND(($B58-X$6)*'국어 표준점수 테이블'!$H$10+X$6*'국어 표준점수 테이블'!$H$12+'국어 표준점수 테이블'!$H$14,0))</f>
        <v>94</v>
      </c>
      <c r="Y58" s="73">
        <f>IF(OR($B58-Y$6&gt;76, $B58-Y$6=75, $B58-Y$6=1, $B58-Y$6&lt;0),"",ROUND(($B58-Y$6)*'국어 표준점수 테이블'!$H$10+Y$6*'국어 표준점수 테이블'!$H$12+'국어 표준점수 테이블'!$H$14,0))</f>
        <v>95</v>
      </c>
      <c r="Z58" s="16"/>
      <c r="AA58" s="16"/>
    </row>
    <row r="59" spans="1:27">
      <c r="A59" s="16"/>
      <c r="B59" s="313">
        <v>48</v>
      </c>
      <c r="C59" s="156">
        <f>IF(OR($B59-C$6&gt;76, $B59-C$6=75, $B59-C$6=1, $B59-C$6&lt;0),"",ROUND(($B59-C$6)*'국어 표준점수 테이블'!$H$10+C$6*'국어 표준점수 테이블'!$H$12+'국어 표준점수 테이블'!$H$14,0))</f>
        <v>89</v>
      </c>
      <c r="D59" s="156">
        <f>IF(OR($B59-D$6&gt;76, $B59-D$6=75, $B59-D$6=1, $B59-D$6&lt;0),"",ROUND(($B59-D$6)*'국어 표준점수 테이블'!$H$10+D$6*'국어 표준점수 테이블'!$H$12+'국어 표준점수 테이블'!$H$14,0))</f>
        <v>89</v>
      </c>
      <c r="E59" s="156">
        <f>IF(OR($B59-E$6&gt;76, $B59-E$6=75, $B59-E$6=1, $B59-E$6&lt;0),"",ROUND(($B59-E$6)*'국어 표준점수 테이블'!$H$10+E$6*'국어 표준점수 테이블'!$H$12+'국어 표준점수 테이블'!$H$14,0))</f>
        <v>89</v>
      </c>
      <c r="F59" s="156">
        <f>IF(OR($B59-F$6&gt;76, $B59-F$6=75, $B59-F$6=1, $B59-F$6&lt;0),"",ROUND(($B59-F$6)*'국어 표준점수 테이블'!$H$10+F$6*'국어 표준점수 테이블'!$H$12+'국어 표준점수 테이블'!$H$14,0))</f>
        <v>89</v>
      </c>
      <c r="G59" s="156">
        <f>IF(OR($B59-G$6&gt;76, $B59-G$6=75, $B59-G$6=1, $B59-G$6&lt;0),"",ROUND(($B59-G$6)*'국어 표준점수 테이블'!$H$10+G$6*'국어 표준점수 테이블'!$H$12+'국어 표준점수 테이블'!$H$14,0))</f>
        <v>90</v>
      </c>
      <c r="H59" s="156">
        <f>IF(OR($B59-H$6&gt;76, $B59-H$6=75, $B59-H$6=1, $B59-H$6&lt;0),"",ROUND(($B59-H$6)*'국어 표준점수 테이블'!$H$10+H$6*'국어 표준점수 테이블'!$H$12+'국어 표준점수 테이블'!$H$14,0))</f>
        <v>90</v>
      </c>
      <c r="I59" s="156">
        <f>IF(OR($B59-I$6&gt;76, $B59-I$6=75, $B59-I$6=1, $B59-I$6&lt;0),"",ROUND(($B59-I$6)*'국어 표준점수 테이블'!$H$10+I$6*'국어 표준점수 테이블'!$H$12+'국어 표준점수 테이블'!$H$14,0))</f>
        <v>90</v>
      </c>
      <c r="J59" s="156">
        <f>IF(OR($B59-J$6&gt;76, $B59-J$6=75, $B59-J$6=1, $B59-J$6&lt;0),"",ROUND(($B59-J$6)*'국어 표준점수 테이블'!$H$10+J$6*'국어 표준점수 테이블'!$H$12+'국어 표준점수 테이블'!$H$14,0))</f>
        <v>90</v>
      </c>
      <c r="K59" s="156">
        <f>IF(OR($B59-K$6&gt;76, $B59-K$6=75, $B59-K$6=1, $B59-K$6&lt;0),"",ROUND(($B59-K$6)*'국어 표준점수 테이블'!$H$10+K$6*'국어 표준점수 테이블'!$H$12+'국어 표준점수 테이블'!$H$14,0))</f>
        <v>90</v>
      </c>
      <c r="L59" s="156">
        <f>IF(OR($B59-L$6&gt;76, $B59-L$6=75, $B59-L$6=1, $B59-L$6&lt;0),"",ROUND(($B59-L$6)*'국어 표준점수 테이블'!$H$10+L$6*'국어 표준점수 테이블'!$H$12+'국어 표준점수 테이블'!$H$14,0))</f>
        <v>91</v>
      </c>
      <c r="M59" s="156">
        <f>IF(OR($B59-M$6&gt;76, $B59-M$6=75, $B59-M$6=1, $B59-M$6&lt;0),"",ROUND(($B59-M$6)*'국어 표준점수 테이블'!$H$10+M$6*'국어 표준점수 테이블'!$H$12+'국어 표준점수 테이블'!$H$14,0))</f>
        <v>91</v>
      </c>
      <c r="N59" s="156">
        <f>IF(OR($B59-N$6&gt;76, $B59-N$6=75, $B59-N$6=1, $B59-N$6&lt;0),"",ROUND(($B59-N$6)*'국어 표준점수 테이블'!$H$10+N$6*'국어 표준점수 테이블'!$H$12+'국어 표준점수 테이블'!$H$14,0))</f>
        <v>91</v>
      </c>
      <c r="O59" s="156">
        <f>IF(OR($B59-O$6&gt;76, $B59-O$6=75, $B59-O$6=1, $B59-O$6&lt;0),"",ROUND(($B59-O$6)*'국어 표준점수 테이블'!$H$10+O$6*'국어 표준점수 테이블'!$H$12+'국어 표준점수 테이블'!$H$14,0))</f>
        <v>91</v>
      </c>
      <c r="P59" s="156">
        <f>IF(OR($B59-P$6&gt;76, $B59-P$6=75, $B59-P$6=1, $B59-P$6&lt;0),"",ROUND(($B59-P$6)*'국어 표준점수 테이블'!$H$10+P$6*'국어 표준점수 테이블'!$H$12+'국어 표준점수 테이블'!$H$14,0))</f>
        <v>92</v>
      </c>
      <c r="Q59" s="156">
        <f>IF(OR($B59-Q$6&gt;76, $B59-Q$6=75, $B59-Q$6=1, $B59-Q$6&lt;0),"",ROUND(($B59-Q$6)*'국어 표준점수 테이블'!$H$10+Q$6*'국어 표준점수 테이블'!$H$12+'국어 표준점수 테이블'!$H$14,0))</f>
        <v>92</v>
      </c>
      <c r="R59" s="156">
        <f>IF(OR($B59-R$6&gt;76, $B59-R$6=75, $B59-R$6=1, $B59-R$6&lt;0),"",ROUND(($B59-R$6)*'국어 표준점수 테이블'!$H$10+R$6*'국어 표준점수 테이블'!$H$12+'국어 표준점수 테이블'!$H$14,0))</f>
        <v>92</v>
      </c>
      <c r="S59" s="156">
        <f>IF(OR($B59-S$6&gt;76, $B59-S$6=75, $B59-S$6=1, $B59-S$6&lt;0),"",ROUND(($B59-S$6)*'국어 표준점수 테이블'!$H$10+S$6*'국어 표준점수 테이블'!$H$12+'국어 표준점수 테이블'!$H$14,0))</f>
        <v>92</v>
      </c>
      <c r="T59" s="156">
        <f>IF(OR($B59-T$6&gt;76, $B59-T$6=75, $B59-T$6=1, $B59-T$6&lt;0),"",ROUND(($B59-T$6)*'국어 표준점수 테이블'!$H$10+T$6*'국어 표준점수 테이블'!$H$12+'국어 표준점수 테이블'!$H$14,0))</f>
        <v>92</v>
      </c>
      <c r="U59" s="156">
        <f>IF(OR($B59-U$6&gt;76, $B59-U$6=75, $B59-U$6=1, $B59-U$6&lt;0),"",ROUND(($B59-U$6)*'국어 표준점수 테이블'!$H$10+U$6*'국어 표준점수 테이블'!$H$12+'국어 표준점수 테이블'!$H$14,0))</f>
        <v>93</v>
      </c>
      <c r="V59" s="156">
        <f>IF(OR($B59-V$6&gt;76, $B59-V$6=75, $B59-V$6=1, $B59-V$6&lt;0),"",ROUND(($B59-V$6)*'국어 표준점수 테이블'!$H$10+V$6*'국어 표준점수 테이블'!$H$12+'국어 표준점수 테이블'!$H$14,0))</f>
        <v>93</v>
      </c>
      <c r="W59" s="156">
        <f>IF(OR($B59-W$6&gt;76, $B59-W$6=75, $B59-W$6=1, $B59-W$6&lt;0),"",ROUND(($B59-W$6)*'국어 표준점수 테이블'!$H$10+W$6*'국어 표준점수 테이블'!$H$12+'국어 표준점수 테이블'!$H$14,0))</f>
        <v>93</v>
      </c>
      <c r="X59" s="156">
        <f>IF(OR($B59-X$6&gt;76, $B59-X$6=75, $B59-X$6=1, $B59-X$6&lt;0),"",ROUND(($B59-X$6)*'국어 표준점수 테이블'!$H$10+X$6*'국어 표준점수 테이블'!$H$12+'국어 표준점수 테이블'!$H$14,0))</f>
        <v>93</v>
      </c>
      <c r="Y59" s="75">
        <f>IF(OR($B59-Y$6&gt;76, $B59-Y$6=75, $B59-Y$6=1, $B59-Y$6&lt;0),"",ROUND(($B59-Y$6)*'국어 표준점수 테이블'!$H$10+Y$6*'국어 표준점수 테이블'!$H$12+'국어 표준점수 테이블'!$H$14,0))</f>
        <v>94</v>
      </c>
      <c r="Z59" s="16"/>
      <c r="AA59" s="16"/>
    </row>
    <row r="60" spans="1:27">
      <c r="A60" s="16"/>
      <c r="B60" s="313">
        <v>47</v>
      </c>
      <c r="C60" s="156">
        <f>IF(OR($B60-C$6&gt;76, $B60-C$6=75, $B60-C$6=1, $B60-C$6&lt;0),"",ROUND(($B60-C$6)*'국어 표준점수 테이블'!$H$10+C$6*'국어 표준점수 테이블'!$H$12+'국어 표준점수 테이블'!$H$14,0))</f>
        <v>87</v>
      </c>
      <c r="D60" s="156">
        <f>IF(OR($B60-D$6&gt;76, $B60-D$6=75, $B60-D$6=1, $B60-D$6&lt;0),"",ROUND(($B60-D$6)*'국어 표준점수 테이블'!$H$10+D$6*'국어 표준점수 테이블'!$H$12+'국어 표준점수 테이블'!$H$14,0))</f>
        <v>88</v>
      </c>
      <c r="E60" s="156">
        <f>IF(OR($B60-E$6&gt;76, $B60-E$6=75, $B60-E$6=1, $B60-E$6&lt;0),"",ROUND(($B60-E$6)*'국어 표준점수 테이블'!$H$10+E$6*'국어 표준점수 테이블'!$H$12+'국어 표준점수 테이블'!$H$14,0))</f>
        <v>88</v>
      </c>
      <c r="F60" s="156">
        <f>IF(OR($B60-F$6&gt;76, $B60-F$6=75, $B60-F$6=1, $B60-F$6&lt;0),"",ROUND(($B60-F$6)*'국어 표준점수 테이블'!$H$10+F$6*'국어 표준점수 테이블'!$H$12+'국어 표준점수 테이블'!$H$14,0))</f>
        <v>88</v>
      </c>
      <c r="G60" s="156">
        <f>IF(OR($B60-G$6&gt;76, $B60-G$6=75, $B60-G$6=1, $B60-G$6&lt;0),"",ROUND(($B60-G$6)*'국어 표준점수 테이블'!$H$10+G$6*'국어 표준점수 테이블'!$H$12+'국어 표준점수 테이블'!$H$14,0))</f>
        <v>88</v>
      </c>
      <c r="H60" s="156">
        <f>IF(OR($B60-H$6&gt;76, $B60-H$6=75, $B60-H$6=1, $B60-H$6&lt;0),"",ROUND(($B60-H$6)*'국어 표준점수 테이블'!$H$10+H$6*'국어 표준점수 테이블'!$H$12+'국어 표준점수 테이블'!$H$14,0))</f>
        <v>89</v>
      </c>
      <c r="I60" s="156">
        <f>IF(OR($B60-I$6&gt;76, $B60-I$6=75, $B60-I$6=1, $B60-I$6&lt;0),"",ROUND(($B60-I$6)*'국어 표준점수 테이블'!$H$10+I$6*'국어 표준점수 테이블'!$H$12+'국어 표준점수 테이블'!$H$14,0))</f>
        <v>89</v>
      </c>
      <c r="J60" s="156">
        <f>IF(OR($B60-J$6&gt;76, $B60-J$6=75, $B60-J$6=1, $B60-J$6&lt;0),"",ROUND(($B60-J$6)*'국어 표준점수 테이블'!$H$10+J$6*'국어 표준점수 테이블'!$H$12+'국어 표준점수 테이블'!$H$14,0))</f>
        <v>89</v>
      </c>
      <c r="K60" s="156">
        <f>IF(OR($B60-K$6&gt;76, $B60-K$6=75, $B60-K$6=1, $B60-K$6&lt;0),"",ROUND(($B60-K$6)*'국어 표준점수 테이블'!$H$10+K$6*'국어 표준점수 테이블'!$H$12+'국어 표준점수 테이블'!$H$14,0))</f>
        <v>89</v>
      </c>
      <c r="L60" s="156">
        <f>IF(OR($B60-L$6&gt;76, $B60-L$6=75, $B60-L$6=1, $B60-L$6&lt;0),"",ROUND(($B60-L$6)*'국어 표준점수 테이블'!$H$10+L$6*'국어 표준점수 테이블'!$H$12+'국어 표준점수 테이블'!$H$14,0))</f>
        <v>90</v>
      </c>
      <c r="M60" s="156">
        <f>IF(OR($B60-M$6&gt;76, $B60-M$6=75, $B60-M$6=1, $B60-M$6&lt;0),"",ROUND(($B60-M$6)*'국어 표준점수 테이블'!$H$10+M$6*'국어 표준점수 테이블'!$H$12+'국어 표준점수 테이블'!$H$14,0))</f>
        <v>90</v>
      </c>
      <c r="N60" s="156">
        <f>IF(OR($B60-N$6&gt;76, $B60-N$6=75, $B60-N$6=1, $B60-N$6&lt;0),"",ROUND(($B60-N$6)*'국어 표준점수 테이블'!$H$10+N$6*'국어 표준점수 테이블'!$H$12+'국어 표준점수 테이블'!$H$14,0))</f>
        <v>90</v>
      </c>
      <c r="O60" s="156">
        <f>IF(OR($B60-O$6&gt;76, $B60-O$6=75, $B60-O$6=1, $B60-O$6&lt;0),"",ROUND(($B60-O$6)*'국어 표준점수 테이블'!$H$10+O$6*'국어 표준점수 테이블'!$H$12+'국어 표준점수 테이블'!$H$14,0))</f>
        <v>90</v>
      </c>
      <c r="P60" s="156">
        <f>IF(OR($B60-P$6&gt;76, $B60-P$6=75, $B60-P$6=1, $B60-P$6&lt;0),"",ROUND(($B60-P$6)*'국어 표준점수 테이블'!$H$10+P$6*'국어 표준점수 테이블'!$H$12+'국어 표준점수 테이블'!$H$14,0))</f>
        <v>90</v>
      </c>
      <c r="Q60" s="156">
        <f>IF(OR($B60-Q$6&gt;76, $B60-Q$6=75, $B60-Q$6=1, $B60-Q$6&lt;0),"",ROUND(($B60-Q$6)*'국어 표준점수 테이블'!$H$10+Q$6*'국어 표준점수 테이블'!$H$12+'국어 표준점수 테이블'!$H$14,0))</f>
        <v>91</v>
      </c>
      <c r="R60" s="156">
        <f>IF(OR($B60-R$6&gt;76, $B60-R$6=75, $B60-R$6=1, $B60-R$6&lt;0),"",ROUND(($B60-R$6)*'국어 표준점수 테이블'!$H$10+R$6*'국어 표준점수 테이블'!$H$12+'국어 표준점수 테이블'!$H$14,0))</f>
        <v>91</v>
      </c>
      <c r="S60" s="156">
        <f>IF(OR($B60-S$6&gt;76, $B60-S$6=75, $B60-S$6=1, $B60-S$6&lt;0),"",ROUND(($B60-S$6)*'국어 표준점수 테이블'!$H$10+S$6*'국어 표준점수 테이블'!$H$12+'국어 표준점수 테이블'!$H$14,0))</f>
        <v>91</v>
      </c>
      <c r="T60" s="156">
        <f>IF(OR($B60-T$6&gt;76, $B60-T$6=75, $B60-T$6=1, $B60-T$6&lt;0),"",ROUND(($B60-T$6)*'국어 표준점수 테이블'!$H$10+T$6*'국어 표준점수 테이블'!$H$12+'국어 표준점수 테이블'!$H$14,0))</f>
        <v>91</v>
      </c>
      <c r="U60" s="156">
        <f>IF(OR($B60-U$6&gt;76, $B60-U$6=75, $B60-U$6=1, $B60-U$6&lt;0),"",ROUND(($B60-U$6)*'국어 표준점수 테이블'!$H$10+U$6*'국어 표준점수 테이블'!$H$12+'국어 표준점수 테이블'!$H$14,0))</f>
        <v>91</v>
      </c>
      <c r="V60" s="156">
        <f>IF(OR($B60-V$6&gt;76, $B60-V$6=75, $B60-V$6=1, $B60-V$6&lt;0),"",ROUND(($B60-V$6)*'국어 표준점수 테이블'!$H$10+V$6*'국어 표준점수 테이블'!$H$12+'국어 표준점수 테이블'!$H$14,0))</f>
        <v>92</v>
      </c>
      <c r="W60" s="156">
        <f>IF(OR($B60-W$6&gt;76, $B60-W$6=75, $B60-W$6=1, $B60-W$6&lt;0),"",ROUND(($B60-W$6)*'국어 표준점수 테이블'!$H$10+W$6*'국어 표준점수 테이블'!$H$12+'국어 표준점수 테이블'!$H$14,0))</f>
        <v>92</v>
      </c>
      <c r="X60" s="156">
        <f>IF(OR($B60-X$6&gt;76, $B60-X$6=75, $B60-X$6=1, $B60-X$6&lt;0),"",ROUND(($B60-X$6)*'국어 표준점수 테이블'!$H$10+X$6*'국어 표준점수 테이블'!$H$12+'국어 표준점수 테이블'!$H$14,0))</f>
        <v>92</v>
      </c>
      <c r="Y60" s="75">
        <f>IF(OR($B60-Y$6&gt;76, $B60-Y$6=75, $B60-Y$6=1, $B60-Y$6&lt;0),"",ROUND(($B60-Y$6)*'국어 표준점수 테이블'!$H$10+Y$6*'국어 표준점수 테이블'!$H$12+'국어 표준점수 테이블'!$H$14,0))</f>
        <v>93</v>
      </c>
      <c r="Z60" s="16"/>
      <c r="AA60" s="16"/>
    </row>
    <row r="61" spans="1:27">
      <c r="A61" s="16"/>
      <c r="B61" s="313">
        <v>46</v>
      </c>
      <c r="C61" s="156">
        <f>IF(OR($B61-C$6&gt;76, $B61-C$6=75, $B61-C$6=1, $B61-C$6&lt;0),"",ROUND(($B61-C$6)*'국어 표준점수 테이블'!$H$10+C$6*'국어 표준점수 테이블'!$H$12+'국어 표준점수 테이블'!$H$14,0))</f>
        <v>86</v>
      </c>
      <c r="D61" s="156">
        <f>IF(OR($B61-D$6&gt;76, $B61-D$6=75, $B61-D$6=1, $B61-D$6&lt;0),"",ROUND(($B61-D$6)*'국어 표준점수 테이블'!$H$10+D$6*'국어 표준점수 테이블'!$H$12+'국어 표준점수 테이블'!$H$14,0))</f>
        <v>87</v>
      </c>
      <c r="E61" s="156">
        <f>IF(OR($B61-E$6&gt;76, $B61-E$6=75, $B61-E$6=1, $B61-E$6&lt;0),"",ROUND(($B61-E$6)*'국어 표준점수 테이블'!$H$10+E$6*'국어 표준점수 테이블'!$H$12+'국어 표준점수 테이블'!$H$14,0))</f>
        <v>87</v>
      </c>
      <c r="F61" s="156">
        <f>IF(OR($B61-F$6&gt;76, $B61-F$6=75, $B61-F$6=1, $B61-F$6&lt;0),"",ROUND(($B61-F$6)*'국어 표준점수 테이블'!$H$10+F$6*'국어 표준점수 테이블'!$H$12+'국어 표준점수 테이블'!$H$14,0))</f>
        <v>87</v>
      </c>
      <c r="G61" s="156">
        <f>IF(OR($B61-G$6&gt;76, $B61-G$6=75, $B61-G$6=1, $B61-G$6&lt;0),"",ROUND(($B61-G$6)*'국어 표준점수 테이블'!$H$10+G$6*'국어 표준점수 테이블'!$H$12+'국어 표준점수 테이블'!$H$14,0))</f>
        <v>87</v>
      </c>
      <c r="H61" s="156">
        <f>IF(OR($B61-H$6&gt;76, $B61-H$6=75, $B61-H$6=1, $B61-H$6&lt;0),"",ROUND(($B61-H$6)*'국어 표준점수 테이블'!$H$10+H$6*'국어 표준점수 테이블'!$H$12+'국어 표준점수 테이블'!$H$14,0))</f>
        <v>88</v>
      </c>
      <c r="I61" s="156">
        <f>IF(OR($B61-I$6&gt;76, $B61-I$6=75, $B61-I$6=1, $B61-I$6&lt;0),"",ROUND(($B61-I$6)*'국어 표준점수 테이블'!$H$10+I$6*'국어 표준점수 테이블'!$H$12+'국어 표준점수 테이블'!$H$14,0))</f>
        <v>88</v>
      </c>
      <c r="J61" s="156">
        <f>IF(OR($B61-J$6&gt;76, $B61-J$6=75, $B61-J$6=1, $B61-J$6&lt;0),"",ROUND(($B61-J$6)*'국어 표준점수 테이블'!$H$10+J$6*'국어 표준점수 테이블'!$H$12+'국어 표준점수 테이블'!$H$14,0))</f>
        <v>88</v>
      </c>
      <c r="K61" s="156">
        <f>IF(OR($B61-K$6&gt;76, $B61-K$6=75, $B61-K$6=1, $B61-K$6&lt;0),"",ROUND(($B61-K$6)*'국어 표준점수 테이블'!$H$10+K$6*'국어 표준점수 테이블'!$H$12+'국어 표준점수 테이블'!$H$14,0))</f>
        <v>88</v>
      </c>
      <c r="L61" s="156">
        <f>IF(OR($B61-L$6&gt;76, $B61-L$6=75, $B61-L$6=1, $B61-L$6&lt;0),"",ROUND(($B61-L$6)*'국어 표준점수 테이블'!$H$10+L$6*'국어 표준점수 테이블'!$H$12+'국어 표준점수 테이블'!$H$14,0))</f>
        <v>88</v>
      </c>
      <c r="M61" s="156">
        <f>IF(OR($B61-M$6&gt;76, $B61-M$6=75, $B61-M$6=1, $B61-M$6&lt;0),"",ROUND(($B61-M$6)*'국어 표준점수 테이블'!$H$10+M$6*'국어 표준점수 테이블'!$H$12+'국어 표준점수 테이블'!$H$14,0))</f>
        <v>89</v>
      </c>
      <c r="N61" s="156">
        <f>IF(OR($B61-N$6&gt;76, $B61-N$6=75, $B61-N$6=1, $B61-N$6&lt;0),"",ROUND(($B61-N$6)*'국어 표준점수 테이블'!$H$10+N$6*'국어 표준점수 테이블'!$H$12+'국어 표준점수 테이블'!$H$14,0))</f>
        <v>89</v>
      </c>
      <c r="O61" s="156">
        <f>IF(OR($B61-O$6&gt;76, $B61-O$6=75, $B61-O$6=1, $B61-O$6&lt;0),"",ROUND(($B61-O$6)*'국어 표준점수 테이블'!$H$10+O$6*'국어 표준점수 테이블'!$H$12+'국어 표준점수 테이블'!$H$14,0))</f>
        <v>89</v>
      </c>
      <c r="P61" s="156">
        <f>IF(OR($B61-P$6&gt;76, $B61-P$6=75, $B61-P$6=1, $B61-P$6&lt;0),"",ROUND(($B61-P$6)*'국어 표준점수 테이블'!$H$10+P$6*'국어 표준점수 테이블'!$H$12+'국어 표준점수 테이블'!$H$14,0))</f>
        <v>89</v>
      </c>
      <c r="Q61" s="156">
        <f>IF(OR($B61-Q$6&gt;76, $B61-Q$6=75, $B61-Q$6=1, $B61-Q$6&lt;0),"",ROUND(($B61-Q$6)*'국어 표준점수 테이블'!$H$10+Q$6*'국어 표준점수 테이블'!$H$12+'국어 표준점수 테이블'!$H$14,0))</f>
        <v>89</v>
      </c>
      <c r="R61" s="156">
        <f>IF(OR($B61-R$6&gt;76, $B61-R$6=75, $B61-R$6=1, $B61-R$6&lt;0),"",ROUND(($B61-R$6)*'국어 표준점수 테이블'!$H$10+R$6*'국어 표준점수 테이블'!$H$12+'국어 표준점수 테이블'!$H$14,0))</f>
        <v>90</v>
      </c>
      <c r="S61" s="156">
        <f>IF(OR($B61-S$6&gt;76, $B61-S$6=75, $B61-S$6=1, $B61-S$6&lt;0),"",ROUND(($B61-S$6)*'국어 표준점수 테이블'!$H$10+S$6*'국어 표준점수 테이블'!$H$12+'국어 표준점수 테이블'!$H$14,0))</f>
        <v>90</v>
      </c>
      <c r="T61" s="156">
        <f>IF(OR($B61-T$6&gt;76, $B61-T$6=75, $B61-T$6=1, $B61-T$6&lt;0),"",ROUND(($B61-T$6)*'국어 표준점수 테이블'!$H$10+T$6*'국어 표준점수 테이블'!$H$12+'국어 표준점수 테이블'!$H$14,0))</f>
        <v>90</v>
      </c>
      <c r="U61" s="156">
        <f>IF(OR($B61-U$6&gt;76, $B61-U$6=75, $B61-U$6=1, $B61-U$6&lt;0),"",ROUND(($B61-U$6)*'국어 표준점수 테이블'!$H$10+U$6*'국어 표준점수 테이블'!$H$12+'국어 표준점수 테이블'!$H$14,0))</f>
        <v>90</v>
      </c>
      <c r="V61" s="156">
        <f>IF(OR($B61-V$6&gt;76, $B61-V$6=75, $B61-V$6=1, $B61-V$6&lt;0),"",ROUND(($B61-V$6)*'국어 표준점수 테이블'!$H$10+V$6*'국어 표준점수 테이블'!$H$12+'국어 표준점수 테이블'!$H$14,0))</f>
        <v>91</v>
      </c>
      <c r="W61" s="156">
        <f>IF(OR($B61-W$6&gt;76, $B61-W$6=75, $B61-W$6=1, $B61-W$6&lt;0),"",ROUND(($B61-W$6)*'국어 표준점수 테이블'!$H$10+W$6*'국어 표준점수 테이블'!$H$12+'국어 표준점수 테이블'!$H$14,0))</f>
        <v>91</v>
      </c>
      <c r="X61" s="156">
        <f>IF(OR($B61-X$6&gt;76, $B61-X$6=75, $B61-X$6=1, $B61-X$6&lt;0),"",ROUND(($B61-X$6)*'국어 표준점수 테이블'!$H$10+X$6*'국어 표준점수 테이블'!$H$12+'국어 표준점수 테이블'!$H$14,0))</f>
        <v>91</v>
      </c>
      <c r="Y61" s="75">
        <f>IF(OR($B61-Y$6&gt;76, $B61-Y$6=75, $B61-Y$6=1, $B61-Y$6&lt;0),"",ROUND(($B61-Y$6)*'국어 표준점수 테이블'!$H$10+Y$6*'국어 표준점수 테이블'!$H$12+'국어 표준점수 테이블'!$H$14,0))</f>
        <v>91</v>
      </c>
      <c r="Z61" s="16"/>
      <c r="AA61" s="16"/>
    </row>
    <row r="62" spans="1:27">
      <c r="A62" s="16"/>
      <c r="B62" s="313">
        <v>45</v>
      </c>
      <c r="C62" s="156">
        <f>IF(OR($B62-C$6&gt;76, $B62-C$6=75, $B62-C$6=1, $B62-C$6&lt;0),"",ROUND(($B62-C$6)*'국어 표준점수 테이블'!$H$10+C$6*'국어 표준점수 테이블'!$H$12+'국어 표준점수 테이블'!$H$14,0))</f>
        <v>85</v>
      </c>
      <c r="D62" s="156">
        <f>IF(OR($B62-D$6&gt;76, $B62-D$6=75, $B62-D$6=1, $B62-D$6&lt;0),"",ROUND(($B62-D$6)*'국어 표준점수 테이블'!$H$10+D$6*'국어 표준점수 테이블'!$H$12+'국어 표준점수 테이블'!$H$14,0))</f>
        <v>85</v>
      </c>
      <c r="E62" s="156">
        <f>IF(OR($B62-E$6&gt;76, $B62-E$6=75, $B62-E$6=1, $B62-E$6&lt;0),"",ROUND(($B62-E$6)*'국어 표준점수 테이블'!$H$10+E$6*'국어 표준점수 테이블'!$H$12+'국어 표준점수 테이블'!$H$14,0))</f>
        <v>86</v>
      </c>
      <c r="F62" s="156">
        <f>IF(OR($B62-F$6&gt;76, $B62-F$6=75, $B62-F$6=1, $B62-F$6&lt;0),"",ROUND(($B62-F$6)*'국어 표준점수 테이블'!$H$10+F$6*'국어 표준점수 테이블'!$H$12+'국어 표준점수 테이블'!$H$14,0))</f>
        <v>86</v>
      </c>
      <c r="G62" s="156">
        <f>IF(OR($B62-G$6&gt;76, $B62-G$6=75, $B62-G$6=1, $B62-G$6&lt;0),"",ROUND(($B62-G$6)*'국어 표준점수 테이블'!$H$10+G$6*'국어 표준점수 테이블'!$H$12+'국어 표준점수 테이블'!$H$14,0))</f>
        <v>86</v>
      </c>
      <c r="H62" s="156">
        <f>IF(OR($B62-H$6&gt;76, $B62-H$6=75, $B62-H$6=1, $B62-H$6&lt;0),"",ROUND(($B62-H$6)*'국어 표준점수 테이블'!$H$10+H$6*'국어 표준점수 테이블'!$H$12+'국어 표준점수 테이블'!$H$14,0))</f>
        <v>86</v>
      </c>
      <c r="I62" s="156">
        <f>IF(OR($B62-I$6&gt;76, $B62-I$6=75, $B62-I$6=1, $B62-I$6&lt;0),"",ROUND(($B62-I$6)*'국어 표준점수 테이블'!$H$10+I$6*'국어 표준점수 테이블'!$H$12+'국어 표준점수 테이블'!$H$14,0))</f>
        <v>87</v>
      </c>
      <c r="J62" s="156">
        <f>IF(OR($B62-J$6&gt;76, $B62-J$6=75, $B62-J$6=1, $B62-J$6&lt;0),"",ROUND(($B62-J$6)*'국어 표준점수 테이블'!$H$10+J$6*'국어 표준점수 테이블'!$H$12+'국어 표준점수 테이블'!$H$14,0))</f>
        <v>87</v>
      </c>
      <c r="K62" s="156">
        <f>IF(OR($B62-K$6&gt;76, $B62-K$6=75, $B62-K$6=1, $B62-K$6&lt;0),"",ROUND(($B62-K$6)*'국어 표준점수 테이블'!$H$10+K$6*'국어 표준점수 테이블'!$H$12+'국어 표준점수 테이블'!$H$14,0))</f>
        <v>87</v>
      </c>
      <c r="L62" s="156">
        <f>IF(OR($B62-L$6&gt;76, $B62-L$6=75, $B62-L$6=1, $B62-L$6&lt;0),"",ROUND(($B62-L$6)*'국어 표준점수 테이블'!$H$10+L$6*'국어 표준점수 테이블'!$H$12+'국어 표준점수 테이블'!$H$14,0))</f>
        <v>87</v>
      </c>
      <c r="M62" s="156">
        <f>IF(OR($B62-M$6&gt;76, $B62-M$6=75, $B62-M$6=1, $B62-M$6&lt;0),"",ROUND(($B62-M$6)*'국어 표준점수 테이블'!$H$10+M$6*'국어 표준점수 테이블'!$H$12+'국어 표준점수 테이블'!$H$14,0))</f>
        <v>87</v>
      </c>
      <c r="N62" s="156">
        <f>IF(OR($B62-N$6&gt;76, $B62-N$6=75, $B62-N$6=1, $B62-N$6&lt;0),"",ROUND(($B62-N$6)*'국어 표준점수 테이블'!$H$10+N$6*'국어 표준점수 테이블'!$H$12+'국어 표준점수 테이블'!$H$14,0))</f>
        <v>88</v>
      </c>
      <c r="O62" s="156">
        <f>IF(OR($B62-O$6&gt;76, $B62-O$6=75, $B62-O$6=1, $B62-O$6&lt;0),"",ROUND(($B62-O$6)*'국어 표준점수 테이블'!$H$10+O$6*'국어 표준점수 테이블'!$H$12+'국어 표준점수 테이블'!$H$14,0))</f>
        <v>88</v>
      </c>
      <c r="P62" s="156">
        <f>IF(OR($B62-P$6&gt;76, $B62-P$6=75, $B62-P$6=1, $B62-P$6&lt;0),"",ROUND(($B62-P$6)*'국어 표준점수 테이블'!$H$10+P$6*'국어 표준점수 테이블'!$H$12+'국어 표준점수 테이블'!$H$14,0))</f>
        <v>88</v>
      </c>
      <c r="Q62" s="156">
        <f>IF(OR($B62-Q$6&gt;76, $B62-Q$6=75, $B62-Q$6=1, $B62-Q$6&lt;0),"",ROUND(($B62-Q$6)*'국어 표준점수 테이블'!$H$10+Q$6*'국어 표준점수 테이블'!$H$12+'국어 표준점수 테이블'!$H$14,0))</f>
        <v>88</v>
      </c>
      <c r="R62" s="156">
        <f>IF(OR($B62-R$6&gt;76, $B62-R$6=75, $B62-R$6=1, $B62-R$6&lt;0),"",ROUND(($B62-R$6)*'국어 표준점수 테이블'!$H$10+R$6*'국어 표준점수 테이블'!$H$12+'국어 표준점수 테이블'!$H$14,0))</f>
        <v>89</v>
      </c>
      <c r="S62" s="156">
        <f>IF(OR($B62-S$6&gt;76, $B62-S$6=75, $B62-S$6=1, $B62-S$6&lt;0),"",ROUND(($B62-S$6)*'국어 표준점수 테이블'!$H$10+S$6*'국어 표준점수 테이블'!$H$12+'국어 표준점수 테이블'!$H$14,0))</f>
        <v>89</v>
      </c>
      <c r="T62" s="156">
        <f>IF(OR($B62-T$6&gt;76, $B62-T$6=75, $B62-T$6=1, $B62-T$6&lt;0),"",ROUND(($B62-T$6)*'국어 표준점수 테이블'!$H$10+T$6*'국어 표준점수 테이블'!$H$12+'국어 표준점수 테이블'!$H$14,0))</f>
        <v>89</v>
      </c>
      <c r="U62" s="156">
        <f>IF(OR($B62-U$6&gt;76, $B62-U$6=75, $B62-U$6=1, $B62-U$6&lt;0),"",ROUND(($B62-U$6)*'국어 표준점수 테이블'!$H$10+U$6*'국어 표준점수 테이블'!$H$12+'국어 표준점수 테이블'!$H$14,0))</f>
        <v>89</v>
      </c>
      <c r="V62" s="156">
        <f>IF(OR($B62-V$6&gt;76, $B62-V$6=75, $B62-V$6=1, $B62-V$6&lt;0),"",ROUND(($B62-V$6)*'국어 표준점수 테이블'!$H$10+V$6*'국어 표준점수 테이블'!$H$12+'국어 표준점수 테이블'!$H$14,0))</f>
        <v>89</v>
      </c>
      <c r="W62" s="156">
        <f>IF(OR($B62-W$6&gt;76, $B62-W$6=75, $B62-W$6=1, $B62-W$6&lt;0),"",ROUND(($B62-W$6)*'국어 표준점수 테이블'!$H$10+W$6*'국어 표준점수 테이블'!$H$12+'국어 표준점수 테이블'!$H$14,0))</f>
        <v>90</v>
      </c>
      <c r="X62" s="156">
        <f>IF(OR($B62-X$6&gt;76, $B62-X$6=75, $B62-X$6=1, $B62-X$6&lt;0),"",ROUND(($B62-X$6)*'국어 표준점수 테이블'!$H$10+X$6*'국어 표준점수 테이블'!$H$12+'국어 표준점수 테이블'!$H$14,0))</f>
        <v>90</v>
      </c>
      <c r="Y62" s="75">
        <f>IF(OR($B62-Y$6&gt;76, $B62-Y$6=75, $B62-Y$6=1, $B62-Y$6&lt;0),"",ROUND(($B62-Y$6)*'국어 표준점수 테이블'!$H$10+Y$6*'국어 표준점수 테이블'!$H$12+'국어 표준점수 테이블'!$H$14,0))</f>
        <v>90</v>
      </c>
      <c r="Z62" s="16"/>
      <c r="AA62" s="16"/>
    </row>
    <row r="63" spans="1:27">
      <c r="A63" s="16"/>
      <c r="B63" s="314">
        <v>44</v>
      </c>
      <c r="C63" s="158">
        <f>IF(OR($B63-C$6&gt;76, $B63-C$6=75, $B63-C$6=1, $B63-C$6&lt;0),"",ROUND(($B63-C$6)*'국어 표준점수 테이블'!$H$10+C$6*'국어 표준점수 테이블'!$H$12+'국어 표준점수 테이블'!$H$14,0))</f>
        <v>84</v>
      </c>
      <c r="D63" s="158">
        <f>IF(OR($B63-D$6&gt;76, $B63-D$6=75, $B63-D$6=1, $B63-D$6&lt;0),"",ROUND(($B63-D$6)*'국어 표준점수 테이블'!$H$10+D$6*'국어 표준점수 테이블'!$H$12+'국어 표준점수 테이블'!$H$14,0))</f>
        <v>84</v>
      </c>
      <c r="E63" s="158">
        <f>IF(OR($B63-E$6&gt;76, $B63-E$6=75, $B63-E$6=1, $B63-E$6&lt;0),"",ROUND(($B63-E$6)*'국어 표준점수 테이블'!$H$10+E$6*'국어 표준점수 테이블'!$H$12+'국어 표준점수 테이블'!$H$14,0))</f>
        <v>85</v>
      </c>
      <c r="F63" s="158">
        <f>IF(OR($B63-F$6&gt;76, $B63-F$6=75, $B63-F$6=1, $B63-F$6&lt;0),"",ROUND(($B63-F$6)*'국어 표준점수 테이블'!$H$10+F$6*'국어 표준점수 테이블'!$H$12+'국어 표준점수 테이블'!$H$14,0))</f>
        <v>85</v>
      </c>
      <c r="G63" s="158">
        <f>IF(OR($B63-G$6&gt;76, $B63-G$6=75, $B63-G$6=1, $B63-G$6&lt;0),"",ROUND(($B63-G$6)*'국어 표준점수 테이블'!$H$10+G$6*'국어 표준점수 테이블'!$H$12+'국어 표준점수 테이블'!$H$14,0))</f>
        <v>85</v>
      </c>
      <c r="H63" s="158">
        <f>IF(OR($B63-H$6&gt;76, $B63-H$6=75, $B63-H$6=1, $B63-H$6&lt;0),"",ROUND(($B63-H$6)*'국어 표준점수 테이블'!$H$10+H$6*'국어 표준점수 테이블'!$H$12+'국어 표준점수 테이블'!$H$14,0))</f>
        <v>85</v>
      </c>
      <c r="I63" s="158">
        <f>IF(OR($B63-I$6&gt;76, $B63-I$6=75, $B63-I$6=1, $B63-I$6&lt;0),"",ROUND(($B63-I$6)*'국어 표준점수 테이블'!$H$10+I$6*'국어 표준점수 테이블'!$H$12+'국어 표준점수 테이블'!$H$14,0))</f>
        <v>85</v>
      </c>
      <c r="J63" s="158">
        <f>IF(OR($B63-J$6&gt;76, $B63-J$6=75, $B63-J$6=1, $B63-J$6&lt;0),"",ROUND(($B63-J$6)*'국어 표준점수 테이블'!$H$10+J$6*'국어 표준점수 테이블'!$H$12+'국어 표준점수 테이블'!$H$14,0))</f>
        <v>86</v>
      </c>
      <c r="K63" s="158">
        <f>IF(OR($B63-K$6&gt;76, $B63-K$6=75, $B63-K$6=1, $B63-K$6&lt;0),"",ROUND(($B63-K$6)*'국어 표준점수 테이블'!$H$10+K$6*'국어 표준점수 테이블'!$H$12+'국어 표준점수 테이블'!$H$14,0))</f>
        <v>86</v>
      </c>
      <c r="L63" s="158">
        <f>IF(OR($B63-L$6&gt;76, $B63-L$6=75, $B63-L$6=1, $B63-L$6&lt;0),"",ROUND(($B63-L$6)*'국어 표준점수 테이블'!$H$10+L$6*'국어 표준점수 테이블'!$H$12+'국어 표준점수 테이블'!$H$14,0))</f>
        <v>86</v>
      </c>
      <c r="M63" s="158">
        <f>IF(OR($B63-M$6&gt;76, $B63-M$6=75, $B63-M$6=1, $B63-M$6&lt;0),"",ROUND(($B63-M$6)*'국어 표준점수 테이블'!$H$10+M$6*'국어 표준점수 테이블'!$H$12+'국어 표준점수 테이블'!$H$14,0))</f>
        <v>86</v>
      </c>
      <c r="N63" s="158">
        <f>IF(OR($B63-N$6&gt;76, $B63-N$6=75, $B63-N$6=1, $B63-N$6&lt;0),"",ROUND(($B63-N$6)*'국어 표준점수 테이블'!$H$10+N$6*'국어 표준점수 테이블'!$H$12+'국어 표준점수 테이블'!$H$14,0))</f>
        <v>86</v>
      </c>
      <c r="O63" s="158">
        <f>IF(OR($B63-O$6&gt;76, $B63-O$6=75, $B63-O$6=1, $B63-O$6&lt;0),"",ROUND(($B63-O$6)*'국어 표준점수 테이블'!$H$10+O$6*'국어 표준점수 테이블'!$H$12+'국어 표준점수 테이블'!$H$14,0))</f>
        <v>87</v>
      </c>
      <c r="P63" s="158">
        <f>IF(OR($B63-P$6&gt;76, $B63-P$6=75, $B63-P$6=1, $B63-P$6&lt;0),"",ROUND(($B63-P$6)*'국어 표준점수 테이블'!$H$10+P$6*'국어 표준점수 테이블'!$H$12+'국어 표준점수 테이블'!$H$14,0))</f>
        <v>87</v>
      </c>
      <c r="Q63" s="158">
        <f>IF(OR($B63-Q$6&gt;76, $B63-Q$6=75, $B63-Q$6=1, $B63-Q$6&lt;0),"",ROUND(($B63-Q$6)*'국어 표준점수 테이블'!$H$10+Q$6*'국어 표준점수 테이블'!$H$12+'국어 표준점수 테이블'!$H$14,0))</f>
        <v>87</v>
      </c>
      <c r="R63" s="158">
        <f>IF(OR($B63-R$6&gt;76, $B63-R$6=75, $B63-R$6=1, $B63-R$6&lt;0),"",ROUND(($B63-R$6)*'국어 표준점수 테이블'!$H$10+R$6*'국어 표준점수 테이블'!$H$12+'국어 표준점수 테이블'!$H$14,0))</f>
        <v>87</v>
      </c>
      <c r="S63" s="158">
        <f>IF(OR($B63-S$6&gt;76, $B63-S$6=75, $B63-S$6=1, $B63-S$6&lt;0),"",ROUND(($B63-S$6)*'국어 표준점수 테이블'!$H$10+S$6*'국어 표준점수 테이블'!$H$12+'국어 표준점수 테이블'!$H$14,0))</f>
        <v>88</v>
      </c>
      <c r="T63" s="158">
        <f>IF(OR($B63-T$6&gt;76, $B63-T$6=75, $B63-T$6=1, $B63-T$6&lt;0),"",ROUND(($B63-T$6)*'국어 표준점수 테이블'!$H$10+T$6*'국어 표준점수 테이블'!$H$12+'국어 표준점수 테이블'!$H$14,0))</f>
        <v>88</v>
      </c>
      <c r="U63" s="158">
        <f>IF(OR($B63-U$6&gt;76, $B63-U$6=75, $B63-U$6=1, $B63-U$6&lt;0),"",ROUND(($B63-U$6)*'국어 표준점수 테이블'!$H$10+U$6*'국어 표준점수 테이블'!$H$12+'국어 표준점수 테이블'!$H$14,0))</f>
        <v>88</v>
      </c>
      <c r="V63" s="158">
        <f>IF(OR($B63-V$6&gt;76, $B63-V$6=75, $B63-V$6=1, $B63-V$6&lt;0),"",ROUND(($B63-V$6)*'국어 표준점수 테이블'!$H$10+V$6*'국어 표준점수 테이블'!$H$12+'국어 표준점수 테이블'!$H$14,0))</f>
        <v>88</v>
      </c>
      <c r="W63" s="158">
        <f>IF(OR($B63-W$6&gt;76, $B63-W$6=75, $B63-W$6=1, $B63-W$6&lt;0),"",ROUND(($B63-W$6)*'국어 표준점수 테이블'!$H$10+W$6*'국어 표준점수 테이블'!$H$12+'국어 표준점수 테이블'!$H$14,0))</f>
        <v>88</v>
      </c>
      <c r="X63" s="158">
        <f>IF(OR($B63-X$6&gt;76, $B63-X$6=75, $B63-X$6=1, $B63-X$6&lt;0),"",ROUND(($B63-X$6)*'국어 표준점수 테이블'!$H$10+X$6*'국어 표준점수 테이블'!$H$12+'국어 표준점수 테이블'!$H$14,0))</f>
        <v>89</v>
      </c>
      <c r="Y63" s="77">
        <f>IF(OR($B63-Y$6&gt;76, $B63-Y$6=75, $B63-Y$6=1, $B63-Y$6&lt;0),"",ROUND(($B63-Y$6)*'국어 표준점수 테이블'!$H$10+Y$6*'국어 표준점수 테이블'!$H$12+'국어 표준점수 테이블'!$H$14,0))</f>
        <v>89</v>
      </c>
      <c r="Z63" s="16"/>
      <c r="AA63" s="16"/>
    </row>
    <row r="64" spans="1:27">
      <c r="A64" s="16"/>
      <c r="B64" s="314">
        <v>43</v>
      </c>
      <c r="C64" s="158">
        <f>IF(OR($B64-C$6&gt;76, $B64-C$6=75, $B64-C$6=1, $B64-C$6&lt;0),"",ROUND(($B64-C$6)*'국어 표준점수 테이블'!$H$10+C$6*'국어 표준점수 테이블'!$H$12+'국어 표준점수 테이블'!$H$14,0))</f>
        <v>83</v>
      </c>
      <c r="D64" s="158">
        <f>IF(OR($B64-D$6&gt;76, $B64-D$6=75, $B64-D$6=1, $B64-D$6&lt;0),"",ROUND(($B64-D$6)*'국어 표준점수 테이블'!$H$10+D$6*'국어 표준점수 테이블'!$H$12+'국어 표준점수 테이블'!$H$14,0))</f>
        <v>83</v>
      </c>
      <c r="E64" s="158">
        <f>IF(OR($B64-E$6&gt;76, $B64-E$6=75, $B64-E$6=1, $B64-E$6&lt;0),"",ROUND(($B64-E$6)*'국어 표준점수 테이블'!$H$10+E$6*'국어 표준점수 테이블'!$H$12+'국어 표준점수 테이블'!$H$14,0))</f>
        <v>83</v>
      </c>
      <c r="F64" s="158">
        <f>IF(OR($B64-F$6&gt;76, $B64-F$6=75, $B64-F$6=1, $B64-F$6&lt;0),"",ROUND(($B64-F$6)*'국어 표준점수 테이블'!$H$10+F$6*'국어 표준점수 테이블'!$H$12+'국어 표준점수 테이블'!$H$14,0))</f>
        <v>84</v>
      </c>
      <c r="G64" s="158">
        <f>IF(OR($B64-G$6&gt;76, $B64-G$6=75, $B64-G$6=1, $B64-G$6&lt;0),"",ROUND(($B64-G$6)*'국어 표준점수 테이블'!$H$10+G$6*'국어 표준점수 테이블'!$H$12+'국어 표준점수 테이블'!$H$14,0))</f>
        <v>84</v>
      </c>
      <c r="H64" s="158">
        <f>IF(OR($B64-H$6&gt;76, $B64-H$6=75, $B64-H$6=1, $B64-H$6&lt;0),"",ROUND(($B64-H$6)*'국어 표준점수 테이블'!$H$10+H$6*'국어 표준점수 테이블'!$H$12+'국어 표준점수 테이블'!$H$14,0))</f>
        <v>84</v>
      </c>
      <c r="I64" s="158">
        <f>IF(OR($B64-I$6&gt;76, $B64-I$6=75, $B64-I$6=1, $B64-I$6&lt;0),"",ROUND(($B64-I$6)*'국어 표준점수 테이블'!$H$10+I$6*'국어 표준점수 테이블'!$H$12+'국어 표준점수 테이블'!$H$14,0))</f>
        <v>84</v>
      </c>
      <c r="J64" s="158">
        <f>IF(OR($B64-J$6&gt;76, $B64-J$6=75, $B64-J$6=1, $B64-J$6&lt;0),"",ROUND(($B64-J$6)*'국어 표준점수 테이블'!$H$10+J$6*'국어 표준점수 테이블'!$H$12+'국어 표준점수 테이블'!$H$14,0))</f>
        <v>84</v>
      </c>
      <c r="K64" s="158">
        <f>IF(OR($B64-K$6&gt;76, $B64-K$6=75, $B64-K$6=1, $B64-K$6&lt;0),"",ROUND(($B64-K$6)*'국어 표준점수 테이블'!$H$10+K$6*'국어 표준점수 테이블'!$H$12+'국어 표준점수 테이블'!$H$14,0))</f>
        <v>85</v>
      </c>
      <c r="L64" s="158">
        <f>IF(OR($B64-L$6&gt;76, $B64-L$6=75, $B64-L$6=1, $B64-L$6&lt;0),"",ROUND(($B64-L$6)*'국어 표준점수 테이블'!$H$10+L$6*'국어 표준점수 테이블'!$H$12+'국어 표준점수 테이블'!$H$14,0))</f>
        <v>85</v>
      </c>
      <c r="M64" s="158">
        <f>IF(OR($B64-M$6&gt;76, $B64-M$6=75, $B64-M$6=1, $B64-M$6&lt;0),"",ROUND(($B64-M$6)*'국어 표준점수 테이블'!$H$10+M$6*'국어 표준점수 테이블'!$H$12+'국어 표준점수 테이블'!$H$14,0))</f>
        <v>85</v>
      </c>
      <c r="N64" s="158">
        <f>IF(OR($B64-N$6&gt;76, $B64-N$6=75, $B64-N$6=1, $B64-N$6&lt;0),"",ROUND(($B64-N$6)*'국어 표준점수 테이블'!$H$10+N$6*'국어 표준점수 테이블'!$H$12+'국어 표준점수 테이블'!$H$14,0))</f>
        <v>85</v>
      </c>
      <c r="O64" s="158">
        <f>IF(OR($B64-O$6&gt;76, $B64-O$6=75, $B64-O$6=1, $B64-O$6&lt;0),"",ROUND(($B64-O$6)*'국어 표준점수 테이블'!$H$10+O$6*'국어 표준점수 테이블'!$H$12+'국어 표준점수 테이블'!$H$14,0))</f>
        <v>86</v>
      </c>
      <c r="P64" s="158">
        <f>IF(OR($B64-P$6&gt;76, $B64-P$6=75, $B64-P$6=1, $B64-P$6&lt;0),"",ROUND(($B64-P$6)*'국어 표준점수 테이블'!$H$10+P$6*'국어 표준점수 테이블'!$H$12+'국어 표준점수 테이블'!$H$14,0))</f>
        <v>86</v>
      </c>
      <c r="Q64" s="158">
        <f>IF(OR($B64-Q$6&gt;76, $B64-Q$6=75, $B64-Q$6=1, $B64-Q$6&lt;0),"",ROUND(($B64-Q$6)*'국어 표준점수 테이블'!$H$10+Q$6*'국어 표준점수 테이블'!$H$12+'국어 표준점수 테이블'!$H$14,0))</f>
        <v>86</v>
      </c>
      <c r="R64" s="158">
        <f>IF(OR($B64-R$6&gt;76, $B64-R$6=75, $B64-R$6=1, $B64-R$6&lt;0),"",ROUND(($B64-R$6)*'국어 표준점수 테이블'!$H$10+R$6*'국어 표준점수 테이블'!$H$12+'국어 표준점수 테이블'!$H$14,0))</f>
        <v>86</v>
      </c>
      <c r="S64" s="158">
        <f>IF(OR($B64-S$6&gt;76, $B64-S$6=75, $B64-S$6=1, $B64-S$6&lt;0),"",ROUND(($B64-S$6)*'국어 표준점수 테이블'!$H$10+S$6*'국어 표준점수 테이블'!$H$12+'국어 표준점수 테이블'!$H$14,0))</f>
        <v>86</v>
      </c>
      <c r="T64" s="158">
        <f>IF(OR($B64-T$6&gt;76, $B64-T$6=75, $B64-T$6=1, $B64-T$6&lt;0),"",ROUND(($B64-T$6)*'국어 표준점수 테이블'!$H$10+T$6*'국어 표준점수 테이블'!$H$12+'국어 표준점수 테이블'!$H$14,0))</f>
        <v>87</v>
      </c>
      <c r="U64" s="158">
        <f>IF(OR($B64-U$6&gt;76, $B64-U$6=75, $B64-U$6=1, $B64-U$6&lt;0),"",ROUND(($B64-U$6)*'국어 표준점수 테이블'!$H$10+U$6*'국어 표준점수 테이블'!$H$12+'국어 표준점수 테이블'!$H$14,0))</f>
        <v>87</v>
      </c>
      <c r="V64" s="158">
        <f>IF(OR($B64-V$6&gt;76, $B64-V$6=75, $B64-V$6=1, $B64-V$6&lt;0),"",ROUND(($B64-V$6)*'국어 표준점수 테이블'!$H$10+V$6*'국어 표준점수 테이블'!$H$12+'국어 표준점수 테이블'!$H$14,0))</f>
        <v>87</v>
      </c>
      <c r="W64" s="158">
        <f>IF(OR($B64-W$6&gt;76, $B64-W$6=75, $B64-W$6=1, $B64-W$6&lt;0),"",ROUND(($B64-W$6)*'국어 표준점수 테이블'!$H$10+W$6*'국어 표준점수 테이블'!$H$12+'국어 표준점수 테이블'!$H$14,0))</f>
        <v>87</v>
      </c>
      <c r="X64" s="158">
        <f>IF(OR($B64-X$6&gt;76, $B64-X$6=75, $B64-X$6=1, $B64-X$6&lt;0),"",ROUND(($B64-X$6)*'국어 표준점수 테이블'!$H$10+X$6*'국어 표준점수 테이블'!$H$12+'국어 표준점수 테이블'!$H$14,0))</f>
        <v>87</v>
      </c>
      <c r="Y64" s="77">
        <f>IF(OR($B64-Y$6&gt;76, $B64-Y$6=75, $B64-Y$6=1, $B64-Y$6&lt;0),"",ROUND(($B64-Y$6)*'국어 표준점수 테이블'!$H$10+Y$6*'국어 표준점수 테이블'!$H$12+'국어 표준점수 테이블'!$H$14,0))</f>
        <v>88</v>
      </c>
      <c r="Z64" s="16"/>
      <c r="AA64" s="16"/>
    </row>
    <row r="65" spans="1:27">
      <c r="A65" s="16"/>
      <c r="B65" s="314">
        <v>42</v>
      </c>
      <c r="C65" s="158">
        <f>IF(OR($B65-C$6&gt;76, $B65-C$6=75, $B65-C$6=1, $B65-C$6&lt;0),"",ROUND(($B65-C$6)*'국어 표준점수 테이블'!$H$10+C$6*'국어 표준점수 테이블'!$H$12+'국어 표준점수 테이블'!$H$14,0))</f>
        <v>82</v>
      </c>
      <c r="D65" s="158">
        <f>IF(OR($B65-D$6&gt;76, $B65-D$6=75, $B65-D$6=1, $B65-D$6&lt;0),"",ROUND(($B65-D$6)*'국어 표준점수 테이블'!$H$10+D$6*'국어 표준점수 테이블'!$H$12+'국어 표준점수 테이블'!$H$14,0))</f>
        <v>82</v>
      </c>
      <c r="E65" s="158">
        <f>IF(OR($B65-E$6&gt;76, $B65-E$6=75, $B65-E$6=1, $B65-E$6&lt;0),"",ROUND(($B65-E$6)*'국어 표준점수 테이블'!$H$10+E$6*'국어 표준점수 테이블'!$H$12+'국어 표준점수 테이블'!$H$14,0))</f>
        <v>82</v>
      </c>
      <c r="F65" s="158">
        <f>IF(OR($B65-F$6&gt;76, $B65-F$6=75, $B65-F$6=1, $B65-F$6&lt;0),"",ROUND(($B65-F$6)*'국어 표준점수 테이블'!$H$10+F$6*'국어 표준점수 테이블'!$H$12+'국어 표준점수 테이블'!$H$14,0))</f>
        <v>82</v>
      </c>
      <c r="G65" s="158">
        <f>IF(OR($B65-G$6&gt;76, $B65-G$6=75, $B65-G$6=1, $B65-G$6&lt;0),"",ROUND(($B65-G$6)*'국어 표준점수 테이블'!$H$10+G$6*'국어 표준점수 테이블'!$H$12+'국어 표준점수 테이블'!$H$14,0))</f>
        <v>83</v>
      </c>
      <c r="H65" s="158">
        <f>IF(OR($B65-H$6&gt;76, $B65-H$6=75, $B65-H$6=1, $B65-H$6&lt;0),"",ROUND(($B65-H$6)*'국어 표준점수 테이블'!$H$10+H$6*'국어 표준점수 테이블'!$H$12+'국어 표준점수 테이블'!$H$14,0))</f>
        <v>83</v>
      </c>
      <c r="I65" s="158">
        <f>IF(OR($B65-I$6&gt;76, $B65-I$6=75, $B65-I$6=1, $B65-I$6&lt;0),"",ROUND(($B65-I$6)*'국어 표준점수 테이블'!$H$10+I$6*'국어 표준점수 테이블'!$H$12+'국어 표준점수 테이블'!$H$14,0))</f>
        <v>83</v>
      </c>
      <c r="J65" s="158">
        <f>IF(OR($B65-J$6&gt;76, $B65-J$6=75, $B65-J$6=1, $B65-J$6&lt;0),"",ROUND(($B65-J$6)*'국어 표준점수 테이블'!$H$10+J$6*'국어 표준점수 테이블'!$H$12+'국어 표준점수 테이블'!$H$14,0))</f>
        <v>83</v>
      </c>
      <c r="K65" s="158">
        <f>IF(OR($B65-K$6&gt;76, $B65-K$6=75, $B65-K$6=1, $B65-K$6&lt;0),"",ROUND(($B65-K$6)*'국어 표준점수 테이블'!$H$10+K$6*'국어 표준점수 테이블'!$H$12+'국어 표준점수 테이블'!$H$14,0))</f>
        <v>84</v>
      </c>
      <c r="L65" s="158">
        <f>IF(OR($B65-L$6&gt;76, $B65-L$6=75, $B65-L$6=1, $B65-L$6&lt;0),"",ROUND(($B65-L$6)*'국어 표준점수 테이블'!$H$10+L$6*'국어 표준점수 테이블'!$H$12+'국어 표준점수 테이블'!$H$14,0))</f>
        <v>84</v>
      </c>
      <c r="M65" s="158">
        <f>IF(OR($B65-M$6&gt;76, $B65-M$6=75, $B65-M$6=1, $B65-M$6&lt;0),"",ROUND(($B65-M$6)*'국어 표준점수 테이블'!$H$10+M$6*'국어 표준점수 테이블'!$H$12+'국어 표준점수 테이블'!$H$14,0))</f>
        <v>84</v>
      </c>
      <c r="N65" s="158">
        <f>IF(OR($B65-N$6&gt;76, $B65-N$6=75, $B65-N$6=1, $B65-N$6&lt;0),"",ROUND(($B65-N$6)*'국어 표준점수 테이블'!$H$10+N$6*'국어 표준점수 테이블'!$H$12+'국어 표준점수 테이블'!$H$14,0))</f>
        <v>84</v>
      </c>
      <c r="O65" s="158">
        <f>IF(OR($B65-O$6&gt;76, $B65-O$6=75, $B65-O$6=1, $B65-O$6&lt;0),"",ROUND(($B65-O$6)*'국어 표준점수 테이블'!$H$10+O$6*'국어 표준점수 테이블'!$H$12+'국어 표준점수 테이블'!$H$14,0))</f>
        <v>84</v>
      </c>
      <c r="P65" s="158">
        <f>IF(OR($B65-P$6&gt;76, $B65-P$6=75, $B65-P$6=1, $B65-P$6&lt;0),"",ROUND(($B65-P$6)*'국어 표준점수 테이블'!$H$10+P$6*'국어 표준점수 테이블'!$H$12+'국어 표준점수 테이블'!$H$14,0))</f>
        <v>85</v>
      </c>
      <c r="Q65" s="158">
        <f>IF(OR($B65-Q$6&gt;76, $B65-Q$6=75, $B65-Q$6=1, $B65-Q$6&lt;0),"",ROUND(($B65-Q$6)*'국어 표준점수 테이블'!$H$10+Q$6*'국어 표준점수 테이블'!$H$12+'국어 표준점수 테이블'!$H$14,0))</f>
        <v>85</v>
      </c>
      <c r="R65" s="158">
        <f>IF(OR($B65-R$6&gt;76, $B65-R$6=75, $B65-R$6=1, $B65-R$6&lt;0),"",ROUND(($B65-R$6)*'국어 표준점수 테이블'!$H$10+R$6*'국어 표준점수 테이블'!$H$12+'국어 표준점수 테이블'!$H$14,0))</f>
        <v>85</v>
      </c>
      <c r="S65" s="158">
        <f>IF(OR($B65-S$6&gt;76, $B65-S$6=75, $B65-S$6=1, $B65-S$6&lt;0),"",ROUND(($B65-S$6)*'국어 표준점수 테이블'!$H$10+S$6*'국어 표준점수 테이블'!$H$12+'국어 표준점수 테이블'!$H$14,0))</f>
        <v>85</v>
      </c>
      <c r="T65" s="158">
        <f>IF(OR($B65-T$6&gt;76, $B65-T$6=75, $B65-T$6=1, $B65-T$6&lt;0),"",ROUND(($B65-T$6)*'국어 표준점수 테이블'!$H$10+T$6*'국어 표준점수 테이블'!$H$12+'국어 표준점수 테이블'!$H$14,0))</f>
        <v>85</v>
      </c>
      <c r="U65" s="158">
        <f>IF(OR($B65-U$6&gt;76, $B65-U$6=75, $B65-U$6=1, $B65-U$6&lt;0),"",ROUND(($B65-U$6)*'국어 표준점수 테이블'!$H$10+U$6*'국어 표준점수 테이블'!$H$12+'국어 표준점수 테이블'!$H$14,0))</f>
        <v>86</v>
      </c>
      <c r="V65" s="158">
        <f>IF(OR($B65-V$6&gt;76, $B65-V$6=75, $B65-V$6=1, $B65-V$6&lt;0),"",ROUND(($B65-V$6)*'국어 표준점수 테이블'!$H$10+V$6*'국어 표준점수 테이블'!$H$12+'국어 표준점수 테이블'!$H$14,0))</f>
        <v>86</v>
      </c>
      <c r="W65" s="158">
        <f>IF(OR($B65-W$6&gt;76, $B65-W$6=75, $B65-W$6=1, $B65-W$6&lt;0),"",ROUND(($B65-W$6)*'국어 표준점수 테이블'!$H$10+W$6*'국어 표준점수 테이블'!$H$12+'국어 표준점수 테이블'!$H$14,0))</f>
        <v>86</v>
      </c>
      <c r="X65" s="158">
        <f>IF(OR($B65-X$6&gt;76, $B65-X$6=75, $B65-X$6=1, $B65-X$6&lt;0),"",ROUND(($B65-X$6)*'국어 표준점수 테이블'!$H$10+X$6*'국어 표준점수 테이블'!$H$12+'국어 표준점수 테이블'!$H$14,0))</f>
        <v>86</v>
      </c>
      <c r="Y65" s="77">
        <f>IF(OR($B65-Y$6&gt;76, $B65-Y$6=75, $B65-Y$6=1, $B65-Y$6&lt;0),"",ROUND(($B65-Y$6)*'국어 표준점수 테이블'!$H$10+Y$6*'국어 표준점수 테이블'!$H$12+'국어 표준점수 테이블'!$H$14,0))</f>
        <v>87</v>
      </c>
      <c r="Z65" s="16"/>
      <c r="AA65" s="16"/>
    </row>
    <row r="66" spans="1:27">
      <c r="A66" s="16"/>
      <c r="B66" s="314">
        <v>41</v>
      </c>
      <c r="C66" s="158">
        <f>IF(OR($B66-C$6&gt;76, $B66-C$6=75, $B66-C$6=1, $B66-C$6&lt;0),"",ROUND(($B66-C$6)*'국어 표준점수 테이블'!$H$10+C$6*'국어 표준점수 테이블'!$H$12+'국어 표준점수 테이블'!$H$14,0))</f>
        <v>80</v>
      </c>
      <c r="D66" s="158">
        <f>IF(OR($B66-D$6&gt;76, $B66-D$6=75, $B66-D$6=1, $B66-D$6&lt;0),"",ROUND(($B66-D$6)*'국어 표준점수 테이블'!$H$10+D$6*'국어 표준점수 테이블'!$H$12+'국어 표준점수 테이블'!$H$14,0))</f>
        <v>81</v>
      </c>
      <c r="E66" s="158">
        <f>IF(OR($B66-E$6&gt;76, $B66-E$6=75, $B66-E$6=1, $B66-E$6&lt;0),"",ROUND(($B66-E$6)*'국어 표준점수 테이블'!$H$10+E$6*'국어 표준점수 테이블'!$H$12+'국어 표준점수 테이블'!$H$14,0))</f>
        <v>81</v>
      </c>
      <c r="F66" s="158">
        <f>IF(OR($B66-F$6&gt;76, $B66-F$6=75, $B66-F$6=1, $B66-F$6&lt;0),"",ROUND(($B66-F$6)*'국어 표준점수 테이블'!$H$10+F$6*'국어 표준점수 테이블'!$H$12+'국어 표준점수 테이블'!$H$14,0))</f>
        <v>81</v>
      </c>
      <c r="G66" s="158">
        <f>IF(OR($B66-G$6&gt;76, $B66-G$6=75, $B66-G$6=1, $B66-G$6&lt;0),"",ROUND(($B66-G$6)*'국어 표준점수 테이블'!$H$10+G$6*'국어 표준점수 테이블'!$H$12+'국어 표준점수 테이블'!$H$14,0))</f>
        <v>82</v>
      </c>
      <c r="H66" s="158">
        <f>IF(OR($B66-H$6&gt;76, $B66-H$6=75, $B66-H$6=1, $B66-H$6&lt;0),"",ROUND(($B66-H$6)*'국어 표준점수 테이블'!$H$10+H$6*'국어 표준점수 테이블'!$H$12+'국어 표준점수 테이블'!$H$14,0))</f>
        <v>82</v>
      </c>
      <c r="I66" s="158">
        <f>IF(OR($B66-I$6&gt;76, $B66-I$6=75, $B66-I$6=1, $B66-I$6&lt;0),"",ROUND(($B66-I$6)*'국어 표준점수 테이블'!$H$10+I$6*'국어 표준점수 테이블'!$H$12+'국어 표준점수 테이블'!$H$14,0))</f>
        <v>82</v>
      </c>
      <c r="J66" s="158">
        <f>IF(OR($B66-J$6&gt;76, $B66-J$6=75, $B66-J$6=1, $B66-J$6&lt;0),"",ROUND(($B66-J$6)*'국어 표준점수 테이블'!$H$10+J$6*'국어 표준점수 테이블'!$H$12+'국어 표준점수 테이블'!$H$14,0))</f>
        <v>82</v>
      </c>
      <c r="K66" s="158">
        <f>IF(OR($B66-K$6&gt;76, $B66-K$6=75, $B66-K$6=1, $B66-K$6&lt;0),"",ROUND(($B66-K$6)*'국어 표준점수 테이블'!$H$10+K$6*'국어 표준점수 테이블'!$H$12+'국어 표준점수 테이블'!$H$14,0))</f>
        <v>82</v>
      </c>
      <c r="L66" s="158">
        <f>IF(OR($B66-L$6&gt;76, $B66-L$6=75, $B66-L$6=1, $B66-L$6&lt;0),"",ROUND(($B66-L$6)*'국어 표준점수 테이블'!$H$10+L$6*'국어 표준점수 테이블'!$H$12+'국어 표준점수 테이블'!$H$14,0))</f>
        <v>83</v>
      </c>
      <c r="M66" s="158">
        <f>IF(OR($B66-M$6&gt;76, $B66-M$6=75, $B66-M$6=1, $B66-M$6&lt;0),"",ROUND(($B66-M$6)*'국어 표준점수 테이블'!$H$10+M$6*'국어 표준점수 테이블'!$H$12+'국어 표준점수 테이블'!$H$14,0))</f>
        <v>83</v>
      </c>
      <c r="N66" s="158">
        <f>IF(OR($B66-N$6&gt;76, $B66-N$6=75, $B66-N$6=1, $B66-N$6&lt;0),"",ROUND(($B66-N$6)*'국어 표준점수 테이블'!$H$10+N$6*'국어 표준점수 테이블'!$H$12+'국어 표준점수 테이블'!$H$14,0))</f>
        <v>83</v>
      </c>
      <c r="O66" s="158">
        <f>IF(OR($B66-O$6&gt;76, $B66-O$6=75, $B66-O$6=1, $B66-O$6&lt;0),"",ROUND(($B66-O$6)*'국어 표준점수 테이블'!$H$10+O$6*'국어 표준점수 테이블'!$H$12+'국어 표준점수 테이블'!$H$14,0))</f>
        <v>83</v>
      </c>
      <c r="P66" s="158">
        <f>IF(OR($B66-P$6&gt;76, $B66-P$6=75, $B66-P$6=1, $B66-P$6&lt;0),"",ROUND(($B66-P$6)*'국어 표준점수 테이블'!$H$10+P$6*'국어 표준점수 테이블'!$H$12+'국어 표준점수 테이블'!$H$14,0))</f>
        <v>83</v>
      </c>
      <c r="Q66" s="158">
        <f>IF(OR($B66-Q$6&gt;76, $B66-Q$6=75, $B66-Q$6=1, $B66-Q$6&lt;0),"",ROUND(($B66-Q$6)*'국어 표준점수 테이블'!$H$10+Q$6*'국어 표준점수 테이블'!$H$12+'국어 표준점수 테이블'!$H$14,0))</f>
        <v>84</v>
      </c>
      <c r="R66" s="158">
        <f>IF(OR($B66-R$6&gt;76, $B66-R$6=75, $B66-R$6=1, $B66-R$6&lt;0),"",ROUND(($B66-R$6)*'국어 표준점수 테이블'!$H$10+R$6*'국어 표준점수 테이블'!$H$12+'국어 표준점수 테이블'!$H$14,0))</f>
        <v>84</v>
      </c>
      <c r="S66" s="158">
        <f>IF(OR($B66-S$6&gt;76, $B66-S$6=75, $B66-S$6=1, $B66-S$6&lt;0),"",ROUND(($B66-S$6)*'국어 표준점수 테이블'!$H$10+S$6*'국어 표준점수 테이블'!$H$12+'국어 표준점수 테이블'!$H$14,0))</f>
        <v>84</v>
      </c>
      <c r="T66" s="158">
        <f>IF(OR($B66-T$6&gt;76, $B66-T$6=75, $B66-T$6=1, $B66-T$6&lt;0),"",ROUND(($B66-T$6)*'국어 표준점수 테이블'!$H$10+T$6*'국어 표준점수 테이블'!$H$12+'국어 표준점수 테이블'!$H$14,0))</f>
        <v>84</v>
      </c>
      <c r="U66" s="158">
        <f>IF(OR($B66-U$6&gt;76, $B66-U$6=75, $B66-U$6=1, $B66-U$6&lt;0),"",ROUND(($B66-U$6)*'국어 표준점수 테이블'!$H$10+U$6*'국어 표준점수 테이블'!$H$12+'국어 표준점수 테이블'!$H$14,0))</f>
        <v>85</v>
      </c>
      <c r="V66" s="158">
        <f>IF(OR($B66-V$6&gt;76, $B66-V$6=75, $B66-V$6=1, $B66-V$6&lt;0),"",ROUND(($B66-V$6)*'국어 표준점수 테이블'!$H$10+V$6*'국어 표준점수 테이블'!$H$12+'국어 표준점수 테이블'!$H$14,0))</f>
        <v>85</v>
      </c>
      <c r="W66" s="158">
        <f>IF(OR($B66-W$6&gt;76, $B66-W$6=75, $B66-W$6=1, $B66-W$6&lt;0),"",ROUND(($B66-W$6)*'국어 표준점수 테이블'!$H$10+W$6*'국어 표준점수 테이블'!$H$12+'국어 표준점수 테이블'!$H$14,0))</f>
        <v>85</v>
      </c>
      <c r="X66" s="158">
        <f>IF(OR($B66-X$6&gt;76, $B66-X$6=75, $B66-X$6=1, $B66-X$6&lt;0),"",ROUND(($B66-X$6)*'국어 표준점수 테이블'!$H$10+X$6*'국어 표준점수 테이블'!$H$12+'국어 표준점수 테이블'!$H$14,0))</f>
        <v>85</v>
      </c>
      <c r="Y66" s="77">
        <f>IF(OR($B66-Y$6&gt;76, $B66-Y$6=75, $B66-Y$6=1, $B66-Y$6&lt;0),"",ROUND(($B66-Y$6)*'국어 표준점수 테이블'!$H$10+Y$6*'국어 표준점수 테이블'!$H$12+'국어 표준점수 테이블'!$H$14,0))</f>
        <v>86</v>
      </c>
      <c r="Z66" s="16"/>
      <c r="AA66" s="16"/>
    </row>
    <row r="67" spans="1:27">
      <c r="A67" s="16"/>
      <c r="B67" s="310">
        <v>40</v>
      </c>
      <c r="C67" s="150">
        <f>IF(OR($B67-C$6&gt;76, $B67-C$6=75, $B67-C$6=1, $B67-C$6&lt;0),"",ROUND(($B67-C$6)*'국어 표준점수 테이블'!$H$10+C$6*'국어 표준점수 테이블'!$H$12+'국어 표준점수 테이블'!$H$14,0))</f>
        <v>79</v>
      </c>
      <c r="D67" s="150">
        <f>IF(OR($B67-D$6&gt;76, $B67-D$6=75, $B67-D$6=1, $B67-D$6&lt;0),"",ROUND(($B67-D$6)*'국어 표준점수 테이블'!$H$10+D$6*'국어 표준점수 테이블'!$H$12+'국어 표준점수 테이블'!$H$14,0))</f>
        <v>80</v>
      </c>
      <c r="E67" s="150">
        <f>IF(OR($B67-E$6&gt;76, $B67-E$6=75, $B67-E$6=1, $B67-E$6&lt;0),"",ROUND(($B67-E$6)*'국어 표준점수 테이블'!$H$10+E$6*'국어 표준점수 테이블'!$H$12+'국어 표준점수 테이블'!$H$14,0))</f>
        <v>80</v>
      </c>
      <c r="F67" s="150">
        <f>IF(OR($B67-F$6&gt;76, $B67-F$6=75, $B67-F$6=1, $B67-F$6&lt;0),"",ROUND(($B67-F$6)*'국어 표준점수 테이블'!$H$10+F$6*'국어 표준점수 테이블'!$H$12+'국어 표준점수 테이블'!$H$14,0))</f>
        <v>80</v>
      </c>
      <c r="G67" s="150">
        <f>IF(OR($B67-G$6&gt;76, $B67-G$6=75, $B67-G$6=1, $B67-G$6&lt;0),"",ROUND(($B67-G$6)*'국어 표준점수 테이블'!$H$10+G$6*'국어 표준점수 테이블'!$H$12+'국어 표준점수 테이블'!$H$14,0))</f>
        <v>80</v>
      </c>
      <c r="H67" s="150">
        <f>IF(OR($B67-H$6&gt;76, $B67-H$6=75, $B67-H$6=1, $B67-H$6&lt;0),"",ROUND(($B67-H$6)*'국어 표준점수 테이블'!$H$10+H$6*'국어 표준점수 테이블'!$H$12+'국어 표준점수 테이블'!$H$14,0))</f>
        <v>81</v>
      </c>
      <c r="I67" s="150">
        <f>IF(OR($B67-I$6&gt;76, $B67-I$6=75, $B67-I$6=1, $B67-I$6&lt;0),"",ROUND(($B67-I$6)*'국어 표준점수 테이블'!$H$10+I$6*'국어 표준점수 테이블'!$H$12+'국어 표준점수 테이블'!$H$14,0))</f>
        <v>81</v>
      </c>
      <c r="J67" s="150">
        <f>IF(OR($B67-J$6&gt;76, $B67-J$6=75, $B67-J$6=1, $B67-J$6&lt;0),"",ROUND(($B67-J$6)*'국어 표준점수 테이블'!$H$10+J$6*'국어 표준점수 테이블'!$H$12+'국어 표준점수 테이블'!$H$14,0))</f>
        <v>81</v>
      </c>
      <c r="K67" s="150">
        <f>IF(OR($B67-K$6&gt;76, $B67-K$6=75, $B67-K$6=1, $B67-K$6&lt;0),"",ROUND(($B67-K$6)*'국어 표준점수 테이블'!$H$10+K$6*'국어 표준점수 테이블'!$H$12+'국어 표준점수 테이블'!$H$14,0))</f>
        <v>81</v>
      </c>
      <c r="L67" s="150">
        <f>IF(OR($B67-L$6&gt;76, $B67-L$6=75, $B67-L$6=1, $B67-L$6&lt;0),"",ROUND(($B67-L$6)*'국어 표준점수 테이블'!$H$10+L$6*'국어 표준점수 테이블'!$H$12+'국어 표준점수 테이블'!$H$14,0))</f>
        <v>81</v>
      </c>
      <c r="M67" s="150">
        <f>IF(OR($B67-M$6&gt;76, $B67-M$6=75, $B67-M$6=1, $B67-M$6&lt;0),"",ROUND(($B67-M$6)*'국어 표준점수 테이블'!$H$10+M$6*'국어 표준점수 테이블'!$H$12+'국어 표준점수 테이블'!$H$14,0))</f>
        <v>82</v>
      </c>
      <c r="N67" s="150">
        <f>IF(OR($B67-N$6&gt;76, $B67-N$6=75, $B67-N$6=1, $B67-N$6&lt;0),"",ROUND(($B67-N$6)*'국어 표준점수 테이블'!$H$10+N$6*'국어 표준점수 테이블'!$H$12+'국어 표준점수 테이블'!$H$14,0))</f>
        <v>82</v>
      </c>
      <c r="O67" s="150">
        <f>IF(OR($B67-O$6&gt;76, $B67-O$6=75, $B67-O$6=1, $B67-O$6&lt;0),"",ROUND(($B67-O$6)*'국어 표준점수 테이블'!$H$10+O$6*'국어 표준점수 테이블'!$H$12+'국어 표준점수 테이블'!$H$14,0))</f>
        <v>82</v>
      </c>
      <c r="P67" s="150">
        <f>IF(OR($B67-P$6&gt;76, $B67-P$6=75, $B67-P$6=1, $B67-P$6&lt;0),"",ROUND(($B67-P$6)*'국어 표준점수 테이블'!$H$10+P$6*'국어 표준점수 테이블'!$H$12+'국어 표준점수 테이블'!$H$14,0))</f>
        <v>82</v>
      </c>
      <c r="Q67" s="150">
        <f>IF(OR($B67-Q$6&gt;76, $B67-Q$6=75, $B67-Q$6=1, $B67-Q$6&lt;0),"",ROUND(($B67-Q$6)*'국어 표준점수 테이블'!$H$10+Q$6*'국어 표준점수 테이블'!$H$12+'국어 표준점수 테이블'!$H$14,0))</f>
        <v>83</v>
      </c>
      <c r="R67" s="150">
        <f>IF(OR($B67-R$6&gt;76, $B67-R$6=75, $B67-R$6=1, $B67-R$6&lt;0),"",ROUND(($B67-R$6)*'국어 표준점수 테이블'!$H$10+R$6*'국어 표준점수 테이블'!$H$12+'국어 표준점수 테이블'!$H$14,0))</f>
        <v>83</v>
      </c>
      <c r="S67" s="150">
        <f>IF(OR($B67-S$6&gt;76, $B67-S$6=75, $B67-S$6=1, $B67-S$6&lt;0),"",ROUND(($B67-S$6)*'국어 표준점수 테이블'!$H$10+S$6*'국어 표준점수 테이블'!$H$12+'국어 표준점수 테이블'!$H$14,0))</f>
        <v>83</v>
      </c>
      <c r="T67" s="150">
        <f>IF(OR($B67-T$6&gt;76, $B67-T$6=75, $B67-T$6=1, $B67-T$6&lt;0),"",ROUND(($B67-T$6)*'국어 표준점수 테이블'!$H$10+T$6*'국어 표준점수 테이블'!$H$12+'국어 표준점수 테이블'!$H$14,0))</f>
        <v>83</v>
      </c>
      <c r="U67" s="150">
        <f>IF(OR($B67-U$6&gt;76, $B67-U$6=75, $B67-U$6=1, $B67-U$6&lt;0),"",ROUND(($B67-U$6)*'국어 표준점수 테이블'!$H$10+U$6*'국어 표준점수 테이블'!$H$12+'국어 표준점수 테이블'!$H$14,0))</f>
        <v>83</v>
      </c>
      <c r="V67" s="150">
        <f>IF(OR($B67-V$6&gt;76, $B67-V$6=75, $B67-V$6=1, $B67-V$6&lt;0),"",ROUND(($B67-V$6)*'국어 표준점수 테이블'!$H$10+V$6*'국어 표준점수 테이블'!$H$12+'국어 표준점수 테이블'!$H$14,0))</f>
        <v>84</v>
      </c>
      <c r="W67" s="150">
        <f>IF(OR($B67-W$6&gt;76, $B67-W$6=75, $B67-W$6=1, $B67-W$6&lt;0),"",ROUND(($B67-W$6)*'국어 표준점수 테이블'!$H$10+W$6*'국어 표준점수 테이블'!$H$12+'국어 표준점수 테이블'!$H$14,0))</f>
        <v>84</v>
      </c>
      <c r="X67" s="150">
        <f>IF(OR($B67-X$6&gt;76, $B67-X$6=75, $B67-X$6=1, $B67-X$6&lt;0),"",ROUND(($B67-X$6)*'국어 표준점수 테이블'!$H$10+X$6*'국어 표준점수 테이블'!$H$12+'국어 표준점수 테이블'!$H$14,0))</f>
        <v>84</v>
      </c>
      <c r="Y67" s="69">
        <f>IF(OR($B67-Y$6&gt;76, $B67-Y$6=75, $B67-Y$6=1, $B67-Y$6&lt;0),"",ROUND(($B67-Y$6)*'국어 표준점수 테이블'!$H$10+Y$6*'국어 표준점수 테이블'!$H$12+'국어 표준점수 테이블'!$H$14,0))</f>
        <v>84</v>
      </c>
      <c r="Z67" s="16"/>
      <c r="AA67" s="16"/>
    </row>
    <row r="68" spans="1:27">
      <c r="A68" s="16"/>
      <c r="B68" s="310">
        <v>39</v>
      </c>
      <c r="C68" s="150">
        <f>IF(OR($B68-C$6&gt;76, $B68-C$6=75, $B68-C$6=1, $B68-C$6&lt;0),"",ROUND(($B68-C$6)*'국어 표준점수 테이블'!$H$10+C$6*'국어 표준점수 테이블'!$H$12+'국어 표준점수 테이블'!$H$14,0))</f>
        <v>78</v>
      </c>
      <c r="D68" s="150">
        <f>IF(OR($B68-D$6&gt;76, $B68-D$6=75, $B68-D$6=1, $B68-D$6&lt;0),"",ROUND(($B68-D$6)*'국어 표준점수 테이블'!$H$10+D$6*'국어 표준점수 테이블'!$H$12+'국어 표준점수 테이블'!$H$14,0))</f>
        <v>79</v>
      </c>
      <c r="E68" s="150">
        <f>IF(OR($B68-E$6&gt;76, $B68-E$6=75, $B68-E$6=1, $B68-E$6&lt;0),"",ROUND(($B68-E$6)*'국어 표준점수 테이블'!$H$10+E$6*'국어 표준점수 테이블'!$H$12+'국어 표준점수 테이블'!$H$14,0))</f>
        <v>79</v>
      </c>
      <c r="F68" s="150">
        <f>IF(OR($B68-F$6&gt;76, $B68-F$6=75, $B68-F$6=1, $B68-F$6&lt;0),"",ROUND(($B68-F$6)*'국어 표준점수 테이블'!$H$10+F$6*'국어 표준점수 테이블'!$H$12+'국어 표준점수 테이블'!$H$14,0))</f>
        <v>79</v>
      </c>
      <c r="G68" s="150">
        <f>IF(OR($B68-G$6&gt;76, $B68-G$6=75, $B68-G$6=1, $B68-G$6&lt;0),"",ROUND(($B68-G$6)*'국어 표준점수 테이블'!$H$10+G$6*'국어 표준점수 테이블'!$H$12+'국어 표준점수 테이블'!$H$14,0))</f>
        <v>79</v>
      </c>
      <c r="H68" s="150">
        <f>IF(OR($B68-H$6&gt;76, $B68-H$6=75, $B68-H$6=1, $B68-H$6&lt;0),"",ROUND(($B68-H$6)*'국어 표준점수 테이블'!$H$10+H$6*'국어 표준점수 테이블'!$H$12+'국어 표준점수 테이블'!$H$14,0))</f>
        <v>79</v>
      </c>
      <c r="I68" s="150">
        <f>IF(OR($B68-I$6&gt;76, $B68-I$6=75, $B68-I$6=1, $B68-I$6&lt;0),"",ROUND(($B68-I$6)*'국어 표준점수 테이블'!$H$10+I$6*'국어 표준점수 테이블'!$H$12+'국어 표준점수 테이블'!$H$14,0))</f>
        <v>80</v>
      </c>
      <c r="J68" s="150">
        <f>IF(OR($B68-J$6&gt;76, $B68-J$6=75, $B68-J$6=1, $B68-J$6&lt;0),"",ROUND(($B68-J$6)*'국어 표준점수 테이블'!$H$10+J$6*'국어 표준점수 테이블'!$H$12+'국어 표준점수 테이블'!$H$14,0))</f>
        <v>80</v>
      </c>
      <c r="K68" s="150">
        <f>IF(OR($B68-K$6&gt;76, $B68-K$6=75, $B68-K$6=1, $B68-K$6&lt;0),"",ROUND(($B68-K$6)*'국어 표준점수 테이블'!$H$10+K$6*'국어 표준점수 테이블'!$H$12+'국어 표준점수 테이블'!$H$14,0))</f>
        <v>80</v>
      </c>
      <c r="L68" s="150">
        <f>IF(OR($B68-L$6&gt;76, $B68-L$6=75, $B68-L$6=1, $B68-L$6&lt;0),"",ROUND(($B68-L$6)*'국어 표준점수 테이블'!$H$10+L$6*'국어 표준점수 테이블'!$H$12+'국어 표준점수 테이블'!$H$14,0))</f>
        <v>80</v>
      </c>
      <c r="M68" s="150">
        <f>IF(OR($B68-M$6&gt;76, $B68-M$6=75, $B68-M$6=1, $B68-M$6&lt;0),"",ROUND(($B68-M$6)*'국어 표준점수 테이블'!$H$10+M$6*'국어 표준점수 테이블'!$H$12+'국어 표준점수 테이블'!$H$14,0))</f>
        <v>80</v>
      </c>
      <c r="N68" s="150">
        <f>IF(OR($B68-N$6&gt;76, $B68-N$6=75, $B68-N$6=1, $B68-N$6&lt;0),"",ROUND(($B68-N$6)*'국어 표준점수 테이블'!$H$10+N$6*'국어 표준점수 테이블'!$H$12+'국어 표준점수 테이블'!$H$14,0))</f>
        <v>81</v>
      </c>
      <c r="O68" s="150">
        <f>IF(OR($B68-O$6&gt;76, $B68-O$6=75, $B68-O$6=1, $B68-O$6&lt;0),"",ROUND(($B68-O$6)*'국어 표준점수 테이블'!$H$10+O$6*'국어 표준점수 테이블'!$H$12+'국어 표준점수 테이블'!$H$14,0))</f>
        <v>81</v>
      </c>
      <c r="P68" s="150">
        <f>IF(OR($B68-P$6&gt;76, $B68-P$6=75, $B68-P$6=1, $B68-P$6&lt;0),"",ROUND(($B68-P$6)*'국어 표준점수 테이블'!$H$10+P$6*'국어 표준점수 테이블'!$H$12+'국어 표준점수 테이블'!$H$14,0))</f>
        <v>81</v>
      </c>
      <c r="Q68" s="150">
        <f>IF(OR($B68-Q$6&gt;76, $B68-Q$6=75, $B68-Q$6=1, $B68-Q$6&lt;0),"",ROUND(($B68-Q$6)*'국어 표준점수 테이블'!$H$10+Q$6*'국어 표준점수 테이블'!$H$12+'국어 표준점수 테이블'!$H$14,0))</f>
        <v>81</v>
      </c>
      <c r="R68" s="150">
        <f>IF(OR($B68-R$6&gt;76, $B68-R$6=75, $B68-R$6=1, $B68-R$6&lt;0),"",ROUND(($B68-R$6)*'국어 표준점수 테이블'!$H$10+R$6*'국어 표준점수 테이블'!$H$12+'국어 표준점수 테이블'!$H$14,0))</f>
        <v>82</v>
      </c>
      <c r="S68" s="150">
        <f>IF(OR($B68-S$6&gt;76, $B68-S$6=75, $B68-S$6=1, $B68-S$6&lt;0),"",ROUND(($B68-S$6)*'국어 표준점수 테이블'!$H$10+S$6*'국어 표준점수 테이블'!$H$12+'국어 표준점수 테이블'!$H$14,0))</f>
        <v>82</v>
      </c>
      <c r="T68" s="150">
        <f>IF(OR($B68-T$6&gt;76, $B68-T$6=75, $B68-T$6=1, $B68-T$6&lt;0),"",ROUND(($B68-T$6)*'국어 표준점수 테이블'!$H$10+T$6*'국어 표준점수 테이블'!$H$12+'국어 표준점수 테이블'!$H$14,0))</f>
        <v>82</v>
      </c>
      <c r="U68" s="150">
        <f>IF(OR($B68-U$6&gt;76, $B68-U$6=75, $B68-U$6=1, $B68-U$6&lt;0),"",ROUND(($B68-U$6)*'국어 표준점수 테이블'!$H$10+U$6*'국어 표준점수 테이블'!$H$12+'국어 표준점수 테이블'!$H$14,0))</f>
        <v>82</v>
      </c>
      <c r="V68" s="150">
        <f>IF(OR($B68-V$6&gt;76, $B68-V$6=75, $B68-V$6=1, $B68-V$6&lt;0),"",ROUND(($B68-V$6)*'국어 표준점수 테이블'!$H$10+V$6*'국어 표준점수 테이블'!$H$12+'국어 표준점수 테이블'!$H$14,0))</f>
        <v>82</v>
      </c>
      <c r="W68" s="150">
        <f>IF(OR($B68-W$6&gt;76, $B68-W$6=75, $B68-W$6=1, $B68-W$6&lt;0),"",ROUND(($B68-W$6)*'국어 표준점수 테이블'!$H$10+W$6*'국어 표준점수 테이블'!$H$12+'국어 표준점수 테이블'!$H$14,0))</f>
        <v>83</v>
      </c>
      <c r="X68" s="150">
        <f>IF(OR($B68-X$6&gt;76, $B68-X$6=75, $B68-X$6=1, $B68-X$6&lt;0),"",ROUND(($B68-X$6)*'국어 표준점수 테이블'!$H$10+X$6*'국어 표준점수 테이블'!$H$12+'국어 표준점수 테이블'!$H$14,0))</f>
        <v>83</v>
      </c>
      <c r="Y68" s="69">
        <f>IF(OR($B68-Y$6&gt;76, $B68-Y$6=75, $B68-Y$6=1, $B68-Y$6&lt;0),"",ROUND(($B68-Y$6)*'국어 표준점수 테이블'!$H$10+Y$6*'국어 표준점수 테이블'!$H$12+'국어 표준점수 테이블'!$H$14,0))</f>
        <v>83</v>
      </c>
      <c r="Z68" s="16"/>
      <c r="AA68" s="16"/>
    </row>
    <row r="69" spans="1:27">
      <c r="A69" s="16"/>
      <c r="B69" s="310">
        <v>38</v>
      </c>
      <c r="C69" s="150">
        <f>IF(OR($B69-C$6&gt;76, $B69-C$6=75, $B69-C$6=1, $B69-C$6&lt;0),"",ROUND(($B69-C$6)*'국어 표준점수 테이블'!$H$10+C$6*'국어 표준점수 테이블'!$H$12+'국어 표준점수 테이블'!$H$14,0))</f>
        <v>77</v>
      </c>
      <c r="D69" s="150">
        <f>IF(OR($B69-D$6&gt;76, $B69-D$6=75, $B69-D$6=1, $B69-D$6&lt;0),"",ROUND(($B69-D$6)*'국어 표준점수 테이블'!$H$10+D$6*'국어 표준점수 테이블'!$H$12+'국어 표준점수 테이블'!$H$14,0))</f>
        <v>77</v>
      </c>
      <c r="E69" s="150">
        <f>IF(OR($B69-E$6&gt;76, $B69-E$6=75, $B69-E$6=1, $B69-E$6&lt;0),"",ROUND(($B69-E$6)*'국어 표준점수 테이블'!$H$10+E$6*'국어 표준점수 테이블'!$H$12+'국어 표준점수 테이블'!$H$14,0))</f>
        <v>78</v>
      </c>
      <c r="F69" s="150">
        <f>IF(OR($B69-F$6&gt;76, $B69-F$6=75, $B69-F$6=1, $B69-F$6&lt;0),"",ROUND(($B69-F$6)*'국어 표준점수 테이블'!$H$10+F$6*'국어 표준점수 테이블'!$H$12+'국어 표준점수 테이블'!$H$14,0))</f>
        <v>78</v>
      </c>
      <c r="G69" s="150">
        <f>IF(OR($B69-G$6&gt;76, $B69-G$6=75, $B69-G$6=1, $B69-G$6&lt;0),"",ROUND(($B69-G$6)*'국어 표준점수 테이블'!$H$10+G$6*'국어 표준점수 테이블'!$H$12+'국어 표준점수 테이블'!$H$14,0))</f>
        <v>78</v>
      </c>
      <c r="H69" s="150">
        <f>IF(OR($B69-H$6&gt;76, $B69-H$6=75, $B69-H$6=1, $B69-H$6&lt;0),"",ROUND(($B69-H$6)*'국어 표준점수 테이블'!$H$10+H$6*'국어 표준점수 테이블'!$H$12+'국어 표준점수 테이블'!$H$14,0))</f>
        <v>78</v>
      </c>
      <c r="I69" s="150">
        <f>IF(OR($B69-I$6&gt;76, $B69-I$6=75, $B69-I$6=1, $B69-I$6&lt;0),"",ROUND(($B69-I$6)*'국어 표준점수 테이블'!$H$10+I$6*'국어 표준점수 테이블'!$H$12+'국어 표준점수 테이블'!$H$14,0))</f>
        <v>78</v>
      </c>
      <c r="J69" s="150">
        <f>IF(OR($B69-J$6&gt;76, $B69-J$6=75, $B69-J$6=1, $B69-J$6&lt;0),"",ROUND(($B69-J$6)*'국어 표준점수 테이블'!$H$10+J$6*'국어 표준점수 테이블'!$H$12+'국어 표준점수 테이블'!$H$14,0))</f>
        <v>79</v>
      </c>
      <c r="K69" s="150">
        <f>IF(OR($B69-K$6&gt;76, $B69-K$6=75, $B69-K$6=1, $B69-K$6&lt;0),"",ROUND(($B69-K$6)*'국어 표준점수 테이블'!$H$10+K$6*'국어 표준점수 테이블'!$H$12+'국어 표준점수 테이블'!$H$14,0))</f>
        <v>79</v>
      </c>
      <c r="L69" s="150">
        <f>IF(OR($B69-L$6&gt;76, $B69-L$6=75, $B69-L$6=1, $B69-L$6&lt;0),"",ROUND(($B69-L$6)*'국어 표준점수 테이블'!$H$10+L$6*'국어 표준점수 테이블'!$H$12+'국어 표준점수 테이블'!$H$14,0))</f>
        <v>79</v>
      </c>
      <c r="M69" s="150">
        <f>IF(OR($B69-M$6&gt;76, $B69-M$6=75, $B69-M$6=1, $B69-M$6&lt;0),"",ROUND(($B69-M$6)*'국어 표준점수 테이블'!$H$10+M$6*'국어 표준점수 테이블'!$H$12+'국어 표준점수 테이블'!$H$14,0))</f>
        <v>79</v>
      </c>
      <c r="N69" s="150">
        <f>IF(OR($B69-N$6&gt;76, $B69-N$6=75, $B69-N$6=1, $B69-N$6&lt;0),"",ROUND(($B69-N$6)*'국어 표준점수 테이블'!$H$10+N$6*'국어 표준점수 테이블'!$H$12+'국어 표준점수 테이블'!$H$14,0))</f>
        <v>80</v>
      </c>
      <c r="O69" s="150">
        <f>IF(OR($B69-O$6&gt;76, $B69-O$6=75, $B69-O$6=1, $B69-O$6&lt;0),"",ROUND(($B69-O$6)*'국어 표준점수 테이블'!$H$10+O$6*'국어 표준점수 테이블'!$H$12+'국어 표준점수 테이블'!$H$14,0))</f>
        <v>80</v>
      </c>
      <c r="P69" s="150">
        <f>IF(OR($B69-P$6&gt;76, $B69-P$6=75, $B69-P$6=1, $B69-P$6&lt;0),"",ROUND(($B69-P$6)*'국어 표준점수 테이블'!$H$10+P$6*'국어 표준점수 테이블'!$H$12+'국어 표준점수 테이블'!$H$14,0))</f>
        <v>80</v>
      </c>
      <c r="Q69" s="150">
        <f>IF(OR($B69-Q$6&gt;76, $B69-Q$6=75, $B69-Q$6=1, $B69-Q$6&lt;0),"",ROUND(($B69-Q$6)*'국어 표준점수 테이블'!$H$10+Q$6*'국어 표준점수 테이블'!$H$12+'국어 표준점수 테이블'!$H$14,0))</f>
        <v>80</v>
      </c>
      <c r="R69" s="150">
        <f>IF(OR($B69-R$6&gt;76, $B69-R$6=75, $B69-R$6=1, $B69-R$6&lt;0),"",ROUND(($B69-R$6)*'국어 표준점수 테이블'!$H$10+R$6*'국어 표준점수 테이블'!$H$12+'국어 표준점수 테이블'!$H$14,0))</f>
        <v>80</v>
      </c>
      <c r="S69" s="150">
        <f>IF(OR($B69-S$6&gt;76, $B69-S$6=75, $B69-S$6=1, $B69-S$6&lt;0),"",ROUND(($B69-S$6)*'국어 표준점수 테이블'!$H$10+S$6*'국어 표준점수 테이블'!$H$12+'국어 표준점수 테이블'!$H$14,0))</f>
        <v>81</v>
      </c>
      <c r="T69" s="150">
        <f>IF(OR($B69-T$6&gt;76, $B69-T$6=75, $B69-T$6=1, $B69-T$6&lt;0),"",ROUND(($B69-T$6)*'국어 표준점수 테이블'!$H$10+T$6*'국어 표준점수 테이블'!$H$12+'국어 표준점수 테이블'!$H$14,0))</f>
        <v>81</v>
      </c>
      <c r="U69" s="150">
        <f>IF(OR($B69-U$6&gt;76, $B69-U$6=75, $B69-U$6=1, $B69-U$6&lt;0),"",ROUND(($B69-U$6)*'국어 표준점수 테이블'!$H$10+U$6*'국어 표준점수 테이블'!$H$12+'국어 표준점수 테이블'!$H$14,0))</f>
        <v>81</v>
      </c>
      <c r="V69" s="150">
        <f>IF(OR($B69-V$6&gt;76, $B69-V$6=75, $B69-V$6=1, $B69-V$6&lt;0),"",ROUND(($B69-V$6)*'국어 표준점수 테이블'!$H$10+V$6*'국어 표준점수 테이블'!$H$12+'국어 표준점수 테이블'!$H$14,0))</f>
        <v>81</v>
      </c>
      <c r="W69" s="150">
        <f>IF(OR($B69-W$6&gt;76, $B69-W$6=75, $B69-W$6=1, $B69-W$6&lt;0),"",ROUND(($B69-W$6)*'국어 표준점수 테이블'!$H$10+W$6*'국어 표준점수 테이블'!$H$12+'국어 표준점수 테이블'!$H$14,0))</f>
        <v>81</v>
      </c>
      <c r="X69" s="150">
        <f>IF(OR($B69-X$6&gt;76, $B69-X$6=75, $B69-X$6=1, $B69-X$6&lt;0),"",ROUND(($B69-X$6)*'국어 표준점수 테이블'!$H$10+X$6*'국어 표준점수 테이블'!$H$12+'국어 표준점수 테이블'!$H$14,0))</f>
        <v>82</v>
      </c>
      <c r="Y69" s="69">
        <f>IF(OR($B69-Y$6&gt;76, $B69-Y$6=75, $B69-Y$6=1, $B69-Y$6&lt;0),"",ROUND(($B69-Y$6)*'국어 표준점수 테이블'!$H$10+Y$6*'국어 표준점수 테이블'!$H$12+'국어 표준점수 테이블'!$H$14,0))</f>
        <v>82</v>
      </c>
      <c r="Z69" s="16"/>
      <c r="AA69" s="16"/>
    </row>
    <row r="70" spans="1:27">
      <c r="A70" s="16"/>
      <c r="B70" s="310">
        <v>37</v>
      </c>
      <c r="C70" s="150">
        <f>IF(OR($B70-C$6&gt;76, $B70-C$6=75, $B70-C$6=1, $B70-C$6&lt;0),"",ROUND(($B70-C$6)*'국어 표준점수 테이블'!$H$10+C$6*'국어 표준점수 테이블'!$H$12+'국어 표준점수 테이블'!$H$14,0))</f>
        <v>76</v>
      </c>
      <c r="D70" s="150">
        <f>IF(OR($B70-D$6&gt;76, $B70-D$6=75, $B70-D$6=1, $B70-D$6&lt;0),"",ROUND(($B70-D$6)*'국어 표준점수 테이블'!$H$10+D$6*'국어 표준점수 테이블'!$H$12+'국어 표준점수 테이블'!$H$14,0))</f>
        <v>76</v>
      </c>
      <c r="E70" s="150">
        <f>IF(OR($B70-E$6&gt;76, $B70-E$6=75, $B70-E$6=1, $B70-E$6&lt;0),"",ROUND(($B70-E$6)*'국어 표준점수 테이블'!$H$10+E$6*'국어 표준점수 테이블'!$H$12+'국어 표준점수 테이블'!$H$14,0))</f>
        <v>76</v>
      </c>
      <c r="F70" s="150">
        <f>IF(OR($B70-F$6&gt;76, $B70-F$6=75, $B70-F$6=1, $B70-F$6&lt;0),"",ROUND(($B70-F$6)*'국어 표준점수 테이블'!$H$10+F$6*'국어 표준점수 테이블'!$H$12+'국어 표준점수 테이블'!$H$14,0))</f>
        <v>77</v>
      </c>
      <c r="G70" s="150">
        <f>IF(OR($B70-G$6&gt;76, $B70-G$6=75, $B70-G$6=1, $B70-G$6&lt;0),"",ROUND(($B70-G$6)*'국어 표준점수 테이블'!$H$10+G$6*'국어 표준점수 테이블'!$H$12+'국어 표준점수 테이블'!$H$14,0))</f>
        <v>77</v>
      </c>
      <c r="H70" s="150">
        <f>IF(OR($B70-H$6&gt;76, $B70-H$6=75, $B70-H$6=1, $B70-H$6&lt;0),"",ROUND(($B70-H$6)*'국어 표준점수 테이블'!$H$10+H$6*'국어 표준점수 테이블'!$H$12+'국어 표준점수 테이블'!$H$14,0))</f>
        <v>77</v>
      </c>
      <c r="I70" s="150">
        <f>IF(OR($B70-I$6&gt;76, $B70-I$6=75, $B70-I$6=1, $B70-I$6&lt;0),"",ROUND(($B70-I$6)*'국어 표준점수 테이블'!$H$10+I$6*'국어 표준점수 테이블'!$H$12+'국어 표준점수 테이블'!$H$14,0))</f>
        <v>77</v>
      </c>
      <c r="J70" s="150">
        <f>IF(OR($B70-J$6&gt;76, $B70-J$6=75, $B70-J$6=1, $B70-J$6&lt;0),"",ROUND(($B70-J$6)*'국어 표준점수 테이블'!$H$10+J$6*'국어 표준점수 테이블'!$H$12+'국어 표준점수 테이블'!$H$14,0))</f>
        <v>78</v>
      </c>
      <c r="K70" s="150">
        <f>IF(OR($B70-K$6&gt;76, $B70-K$6=75, $B70-K$6=1, $B70-K$6&lt;0),"",ROUND(($B70-K$6)*'국어 표준점수 테이블'!$H$10+K$6*'국어 표준점수 테이블'!$H$12+'국어 표준점수 테이블'!$H$14,0))</f>
        <v>78</v>
      </c>
      <c r="L70" s="150">
        <f>IF(OR($B70-L$6&gt;76, $B70-L$6=75, $B70-L$6=1, $B70-L$6&lt;0),"",ROUND(($B70-L$6)*'국어 표준점수 테이블'!$H$10+L$6*'국어 표준점수 테이블'!$H$12+'국어 표준점수 테이블'!$H$14,0))</f>
        <v>78</v>
      </c>
      <c r="M70" s="150">
        <f>IF(OR($B70-M$6&gt;76, $B70-M$6=75, $B70-M$6=1, $B70-M$6&lt;0),"",ROUND(($B70-M$6)*'국어 표준점수 테이블'!$H$10+M$6*'국어 표준점수 테이블'!$H$12+'국어 표준점수 테이블'!$H$14,0))</f>
        <v>78</v>
      </c>
      <c r="N70" s="150">
        <f>IF(OR($B70-N$6&gt;76, $B70-N$6=75, $B70-N$6=1, $B70-N$6&lt;0),"",ROUND(($B70-N$6)*'국어 표준점수 테이블'!$H$10+N$6*'국어 표준점수 테이블'!$H$12+'국어 표준점수 테이블'!$H$14,0))</f>
        <v>78</v>
      </c>
      <c r="O70" s="150">
        <f>IF(OR($B70-O$6&gt;76, $B70-O$6=75, $B70-O$6=1, $B70-O$6&lt;0),"",ROUND(($B70-O$6)*'국어 표준점수 테이블'!$H$10+O$6*'국어 표준점수 테이블'!$H$12+'국어 표준점수 테이블'!$H$14,0))</f>
        <v>79</v>
      </c>
      <c r="P70" s="150">
        <f>IF(OR($B70-P$6&gt;76, $B70-P$6=75, $B70-P$6=1, $B70-P$6&lt;0),"",ROUND(($B70-P$6)*'국어 표준점수 테이블'!$H$10+P$6*'국어 표준점수 테이블'!$H$12+'국어 표준점수 테이블'!$H$14,0))</f>
        <v>79</v>
      </c>
      <c r="Q70" s="150">
        <f>IF(OR($B70-Q$6&gt;76, $B70-Q$6=75, $B70-Q$6=1, $B70-Q$6&lt;0),"",ROUND(($B70-Q$6)*'국어 표준점수 테이블'!$H$10+Q$6*'국어 표준점수 테이블'!$H$12+'국어 표준점수 테이블'!$H$14,0))</f>
        <v>79</v>
      </c>
      <c r="R70" s="150">
        <f>IF(OR($B70-R$6&gt;76, $B70-R$6=75, $B70-R$6=1, $B70-R$6&lt;0),"",ROUND(($B70-R$6)*'국어 표준점수 테이블'!$H$10+R$6*'국어 표준점수 테이블'!$H$12+'국어 표준점수 테이블'!$H$14,0))</f>
        <v>79</v>
      </c>
      <c r="S70" s="150">
        <f>IF(OR($B70-S$6&gt;76, $B70-S$6=75, $B70-S$6=1, $B70-S$6&lt;0),"",ROUND(($B70-S$6)*'국어 표준점수 테이블'!$H$10+S$6*'국어 표준점수 테이블'!$H$12+'국어 표준점수 테이블'!$H$14,0))</f>
        <v>79</v>
      </c>
      <c r="T70" s="150">
        <f>IF(OR($B70-T$6&gt;76, $B70-T$6=75, $B70-T$6=1, $B70-T$6&lt;0),"",ROUND(($B70-T$6)*'국어 표준점수 테이블'!$H$10+T$6*'국어 표준점수 테이블'!$H$12+'국어 표준점수 테이블'!$H$14,0))</f>
        <v>80</v>
      </c>
      <c r="U70" s="150">
        <f>IF(OR($B70-U$6&gt;76, $B70-U$6=75, $B70-U$6=1, $B70-U$6&lt;0),"",ROUND(($B70-U$6)*'국어 표준점수 테이블'!$H$10+U$6*'국어 표준점수 테이블'!$H$12+'국어 표준점수 테이블'!$H$14,0))</f>
        <v>80</v>
      </c>
      <c r="V70" s="150">
        <f>IF(OR($B70-V$6&gt;76, $B70-V$6=75, $B70-V$6=1, $B70-V$6&lt;0),"",ROUND(($B70-V$6)*'국어 표준점수 테이블'!$H$10+V$6*'국어 표준점수 테이블'!$H$12+'국어 표준점수 테이블'!$H$14,0))</f>
        <v>80</v>
      </c>
      <c r="W70" s="150">
        <f>IF(OR($B70-W$6&gt;76, $B70-W$6=75, $B70-W$6=1, $B70-W$6&lt;0),"",ROUND(($B70-W$6)*'국어 표준점수 테이블'!$H$10+W$6*'국어 표준점수 테이블'!$H$12+'국어 표준점수 테이블'!$H$14,0))</f>
        <v>80</v>
      </c>
      <c r="X70" s="150">
        <f>IF(OR($B70-X$6&gt;76, $B70-X$6=75, $B70-X$6=1, $B70-X$6&lt;0),"",ROUND(($B70-X$6)*'국어 표준점수 테이블'!$H$10+X$6*'국어 표준점수 테이블'!$H$12+'국어 표준점수 테이블'!$H$14,0))</f>
        <v>81</v>
      </c>
      <c r="Y70" s="69">
        <f>IF(OR($B70-Y$6&gt;76, $B70-Y$6=75, $B70-Y$6=1, $B70-Y$6&lt;0),"",ROUND(($B70-Y$6)*'국어 표준점수 테이블'!$H$10+Y$6*'국어 표준점수 테이블'!$H$12+'국어 표준점수 테이블'!$H$14,0))</f>
        <v>81</v>
      </c>
      <c r="Z70" s="16"/>
      <c r="AA70" s="16"/>
    </row>
    <row r="71" spans="1:27">
      <c r="A71" s="16"/>
      <c r="B71" s="311">
        <v>36</v>
      </c>
      <c r="C71" s="152">
        <f>IF(OR($B71-C$6&gt;76, $B71-C$6=75, $B71-C$6=1, $B71-C$6&lt;0),"",ROUND(($B71-C$6)*'국어 표준점수 테이블'!$H$10+C$6*'국어 표준점수 테이블'!$H$12+'국어 표준점수 테이블'!$H$14,0))</f>
        <v>75</v>
      </c>
      <c r="D71" s="152">
        <f>IF(OR($B71-D$6&gt;76, $B71-D$6=75, $B71-D$6=1, $B71-D$6&lt;0),"",ROUND(($B71-D$6)*'국어 표준점수 테이블'!$H$10+D$6*'국어 표준점수 테이블'!$H$12+'국어 표준점수 테이블'!$H$14,0))</f>
        <v>75</v>
      </c>
      <c r="E71" s="152">
        <f>IF(OR($B71-E$6&gt;76, $B71-E$6=75, $B71-E$6=1, $B71-E$6&lt;0),"",ROUND(($B71-E$6)*'국어 표준점수 테이블'!$H$10+E$6*'국어 표준점수 테이블'!$H$12+'국어 표준점수 테이블'!$H$14,0))</f>
        <v>75</v>
      </c>
      <c r="F71" s="152">
        <f>IF(OR($B71-F$6&gt;76, $B71-F$6=75, $B71-F$6=1, $B71-F$6&lt;0),"",ROUND(($B71-F$6)*'국어 표준점수 테이블'!$H$10+F$6*'국어 표준점수 테이블'!$H$12+'국어 표준점수 테이블'!$H$14,0))</f>
        <v>76</v>
      </c>
      <c r="G71" s="152">
        <f>IF(OR($B71-G$6&gt;76, $B71-G$6=75, $B71-G$6=1, $B71-G$6&lt;0),"",ROUND(($B71-G$6)*'국어 표준점수 테이블'!$H$10+G$6*'국어 표준점수 테이블'!$H$12+'국어 표준점수 테이블'!$H$14,0))</f>
        <v>76</v>
      </c>
      <c r="H71" s="152">
        <f>IF(OR($B71-H$6&gt;76, $B71-H$6=75, $B71-H$6=1, $B71-H$6&lt;0),"",ROUND(($B71-H$6)*'국어 표준점수 테이블'!$H$10+H$6*'국어 표준점수 테이블'!$H$12+'국어 표준점수 테이블'!$H$14,0))</f>
        <v>76</v>
      </c>
      <c r="I71" s="152">
        <f>IF(OR($B71-I$6&gt;76, $B71-I$6=75, $B71-I$6=1, $B71-I$6&lt;0),"",ROUND(($B71-I$6)*'국어 표준점수 테이블'!$H$10+I$6*'국어 표준점수 테이블'!$H$12+'국어 표준점수 테이블'!$H$14,0))</f>
        <v>76</v>
      </c>
      <c r="J71" s="152">
        <f>IF(OR($B71-J$6&gt;76, $B71-J$6=75, $B71-J$6=1, $B71-J$6&lt;0),"",ROUND(($B71-J$6)*'국어 표준점수 테이블'!$H$10+J$6*'국어 표준점수 테이블'!$H$12+'국어 표준점수 테이블'!$H$14,0))</f>
        <v>76</v>
      </c>
      <c r="K71" s="152">
        <f>IF(OR($B71-K$6&gt;76, $B71-K$6=75, $B71-K$6=1, $B71-K$6&lt;0),"",ROUND(($B71-K$6)*'국어 표준점수 테이블'!$H$10+K$6*'국어 표준점수 테이블'!$H$12+'국어 표준점수 테이블'!$H$14,0))</f>
        <v>77</v>
      </c>
      <c r="L71" s="152">
        <f>IF(OR($B71-L$6&gt;76, $B71-L$6=75, $B71-L$6=1, $B71-L$6&lt;0),"",ROUND(($B71-L$6)*'국어 표준점수 테이블'!$H$10+L$6*'국어 표준점수 테이블'!$H$12+'국어 표준점수 테이블'!$H$14,0))</f>
        <v>77</v>
      </c>
      <c r="M71" s="152">
        <f>IF(OR($B71-M$6&gt;76, $B71-M$6=75, $B71-M$6=1, $B71-M$6&lt;0),"",ROUND(($B71-M$6)*'국어 표준점수 테이블'!$H$10+M$6*'국어 표준점수 테이블'!$H$12+'국어 표준점수 테이블'!$H$14,0))</f>
        <v>77</v>
      </c>
      <c r="N71" s="152">
        <f>IF(OR($B71-N$6&gt;76, $B71-N$6=75, $B71-N$6=1, $B71-N$6&lt;0),"",ROUND(($B71-N$6)*'국어 표준점수 테이블'!$H$10+N$6*'국어 표준점수 테이블'!$H$12+'국어 표준점수 테이블'!$H$14,0))</f>
        <v>77</v>
      </c>
      <c r="O71" s="152">
        <f>IF(OR($B71-O$6&gt;76, $B71-O$6=75, $B71-O$6=1, $B71-O$6&lt;0),"",ROUND(($B71-O$6)*'국어 표준점수 테이블'!$H$10+O$6*'국어 표준점수 테이블'!$H$12+'국어 표준점수 테이블'!$H$14,0))</f>
        <v>77</v>
      </c>
      <c r="P71" s="152">
        <f>IF(OR($B71-P$6&gt;76, $B71-P$6=75, $B71-P$6=1, $B71-P$6&lt;0),"",ROUND(($B71-P$6)*'국어 표준점수 테이블'!$H$10+P$6*'국어 표준점수 테이블'!$H$12+'국어 표준점수 테이블'!$H$14,0))</f>
        <v>78</v>
      </c>
      <c r="Q71" s="152">
        <f>IF(OR($B71-Q$6&gt;76, $B71-Q$6=75, $B71-Q$6=1, $B71-Q$6&lt;0),"",ROUND(($B71-Q$6)*'국어 표준점수 테이블'!$H$10+Q$6*'국어 표준점수 테이블'!$H$12+'국어 표준점수 테이블'!$H$14,0))</f>
        <v>78</v>
      </c>
      <c r="R71" s="152">
        <f>IF(OR($B71-R$6&gt;76, $B71-R$6=75, $B71-R$6=1, $B71-R$6&lt;0),"",ROUND(($B71-R$6)*'국어 표준점수 테이블'!$H$10+R$6*'국어 표준점수 테이블'!$H$12+'국어 표준점수 테이블'!$H$14,0))</f>
        <v>78</v>
      </c>
      <c r="S71" s="152">
        <f>IF(OR($B71-S$6&gt;76, $B71-S$6=75, $B71-S$6=1, $B71-S$6&lt;0),"",ROUND(($B71-S$6)*'국어 표준점수 테이블'!$H$10+S$6*'국어 표준점수 테이블'!$H$12+'국어 표준점수 테이블'!$H$14,0))</f>
        <v>78</v>
      </c>
      <c r="T71" s="152">
        <f>IF(OR($B71-T$6&gt;76, $B71-T$6=75, $B71-T$6=1, $B71-T$6&lt;0),"",ROUND(($B71-T$6)*'국어 표준점수 테이블'!$H$10+T$6*'국어 표준점수 테이블'!$H$12+'국어 표준점수 테이블'!$H$14,0))</f>
        <v>79</v>
      </c>
      <c r="U71" s="152">
        <f>IF(OR($B71-U$6&gt;76, $B71-U$6=75, $B71-U$6=1, $B71-U$6&lt;0),"",ROUND(($B71-U$6)*'국어 표준점수 테이블'!$H$10+U$6*'국어 표준점수 테이블'!$H$12+'국어 표준점수 테이블'!$H$14,0))</f>
        <v>79</v>
      </c>
      <c r="V71" s="152">
        <f>IF(OR($B71-V$6&gt;76, $B71-V$6=75, $B71-V$6=1, $B71-V$6&lt;0),"",ROUND(($B71-V$6)*'국어 표준점수 테이블'!$H$10+V$6*'국어 표준점수 테이블'!$H$12+'국어 표준점수 테이블'!$H$14,0))</f>
        <v>79</v>
      </c>
      <c r="W71" s="152">
        <f>IF(OR($B71-W$6&gt;76, $B71-W$6=75, $B71-W$6=1, $B71-W$6&lt;0),"",ROUND(($B71-W$6)*'국어 표준점수 테이블'!$H$10+W$6*'국어 표준점수 테이블'!$H$12+'국어 표준점수 테이블'!$H$14,0))</f>
        <v>79</v>
      </c>
      <c r="X71" s="152">
        <f>IF(OR($B71-X$6&gt;76, $B71-X$6=75, $B71-X$6=1, $B71-X$6&lt;0),"",ROUND(($B71-X$6)*'국어 표준점수 테이블'!$H$10+X$6*'국어 표준점수 테이블'!$H$12+'국어 표준점수 테이블'!$H$14,0))</f>
        <v>79</v>
      </c>
      <c r="Y71" s="71">
        <f>IF(OR($B71-Y$6&gt;76, $B71-Y$6=75, $B71-Y$6=1, $B71-Y$6&lt;0),"",ROUND(($B71-Y$6)*'국어 표준점수 테이블'!$H$10+Y$6*'국어 표준점수 테이블'!$H$12+'국어 표준점수 테이블'!$H$14,0))</f>
        <v>80</v>
      </c>
      <c r="Z71" s="16"/>
      <c r="AA71" s="16"/>
    </row>
    <row r="72" spans="1:27">
      <c r="A72" s="16"/>
      <c r="B72" s="311">
        <v>35</v>
      </c>
      <c r="C72" s="152">
        <f>IF(OR($B72-C$6&gt;76, $B72-C$6=75, $B72-C$6=1, $B72-C$6&lt;0),"",ROUND(($B72-C$6)*'국어 표준점수 테이블'!$H$10+C$6*'국어 표준점수 테이블'!$H$12+'국어 표준점수 테이블'!$H$14,0))</f>
        <v>74</v>
      </c>
      <c r="D72" s="152">
        <f>IF(OR($B72-D$6&gt;76, $B72-D$6=75, $B72-D$6=1, $B72-D$6&lt;0),"",ROUND(($B72-D$6)*'국어 표준점수 테이블'!$H$10+D$6*'국어 표준점수 테이블'!$H$12+'국어 표준점수 테이블'!$H$14,0))</f>
        <v>74</v>
      </c>
      <c r="E72" s="152">
        <f>IF(OR($B72-E$6&gt;76, $B72-E$6=75, $B72-E$6=1, $B72-E$6&lt;0),"",ROUND(($B72-E$6)*'국어 표준점수 테이블'!$H$10+E$6*'국어 표준점수 테이블'!$H$12+'국어 표준점수 테이블'!$H$14,0))</f>
        <v>74</v>
      </c>
      <c r="F72" s="152">
        <f>IF(OR($B72-F$6&gt;76, $B72-F$6=75, $B72-F$6=1, $B72-F$6&lt;0),"",ROUND(($B72-F$6)*'국어 표준점수 테이블'!$H$10+F$6*'국어 표준점수 테이블'!$H$12+'국어 표준점수 테이블'!$H$14,0))</f>
        <v>74</v>
      </c>
      <c r="G72" s="152">
        <f>IF(OR($B72-G$6&gt;76, $B72-G$6=75, $B72-G$6=1, $B72-G$6&lt;0),"",ROUND(($B72-G$6)*'국어 표준점수 테이블'!$H$10+G$6*'국어 표준점수 테이블'!$H$12+'국어 표준점수 테이블'!$H$14,0))</f>
        <v>75</v>
      </c>
      <c r="H72" s="152">
        <f>IF(OR($B72-H$6&gt;76, $B72-H$6=75, $B72-H$6=1, $B72-H$6&lt;0),"",ROUND(($B72-H$6)*'국어 표준점수 테이블'!$H$10+H$6*'국어 표준점수 테이블'!$H$12+'국어 표준점수 테이블'!$H$14,0))</f>
        <v>75</v>
      </c>
      <c r="I72" s="152">
        <f>IF(OR($B72-I$6&gt;76, $B72-I$6=75, $B72-I$6=1, $B72-I$6&lt;0),"",ROUND(($B72-I$6)*'국어 표준점수 테이블'!$H$10+I$6*'국어 표준점수 테이블'!$H$12+'국어 표준점수 테이블'!$H$14,0))</f>
        <v>75</v>
      </c>
      <c r="J72" s="152">
        <f>IF(OR($B72-J$6&gt;76, $B72-J$6=75, $B72-J$6=1, $B72-J$6&lt;0),"",ROUND(($B72-J$6)*'국어 표준점수 테이블'!$H$10+J$6*'국어 표준점수 테이블'!$H$12+'국어 표준점수 테이블'!$H$14,0))</f>
        <v>75</v>
      </c>
      <c r="K72" s="152">
        <f>IF(OR($B72-K$6&gt;76, $B72-K$6=75, $B72-K$6=1, $B72-K$6&lt;0),"",ROUND(($B72-K$6)*'국어 표준점수 테이블'!$H$10+K$6*'국어 표준점수 테이블'!$H$12+'국어 표준점수 테이블'!$H$14,0))</f>
        <v>75</v>
      </c>
      <c r="L72" s="152">
        <f>IF(OR($B72-L$6&gt;76, $B72-L$6=75, $B72-L$6=1, $B72-L$6&lt;0),"",ROUND(($B72-L$6)*'국어 표준점수 테이블'!$H$10+L$6*'국어 표준점수 테이블'!$H$12+'국어 표준점수 테이블'!$H$14,0))</f>
        <v>76</v>
      </c>
      <c r="M72" s="152">
        <f>IF(OR($B72-M$6&gt;76, $B72-M$6=75, $B72-M$6=1, $B72-M$6&lt;0),"",ROUND(($B72-M$6)*'국어 표준점수 테이블'!$H$10+M$6*'국어 표준점수 테이블'!$H$12+'국어 표준점수 테이블'!$H$14,0))</f>
        <v>76</v>
      </c>
      <c r="N72" s="152">
        <f>IF(OR($B72-N$6&gt;76, $B72-N$6=75, $B72-N$6=1, $B72-N$6&lt;0),"",ROUND(($B72-N$6)*'국어 표준점수 테이블'!$H$10+N$6*'국어 표준점수 테이블'!$H$12+'국어 표준점수 테이블'!$H$14,0))</f>
        <v>76</v>
      </c>
      <c r="O72" s="152">
        <f>IF(OR($B72-O$6&gt;76, $B72-O$6=75, $B72-O$6=1, $B72-O$6&lt;0),"",ROUND(($B72-O$6)*'국어 표준점수 테이블'!$H$10+O$6*'국어 표준점수 테이블'!$H$12+'국어 표준점수 테이블'!$H$14,0))</f>
        <v>76</v>
      </c>
      <c r="P72" s="152">
        <f>IF(OR($B72-P$6&gt;76, $B72-P$6=75, $B72-P$6=1, $B72-P$6&lt;0),"",ROUND(($B72-P$6)*'국어 표준점수 테이블'!$H$10+P$6*'국어 표준점수 테이블'!$H$12+'국어 표준점수 테이블'!$H$14,0))</f>
        <v>77</v>
      </c>
      <c r="Q72" s="152">
        <f>IF(OR($B72-Q$6&gt;76, $B72-Q$6=75, $B72-Q$6=1, $B72-Q$6&lt;0),"",ROUND(($B72-Q$6)*'국어 표준점수 테이블'!$H$10+Q$6*'국어 표준점수 테이블'!$H$12+'국어 표준점수 테이블'!$H$14,0))</f>
        <v>77</v>
      </c>
      <c r="R72" s="152">
        <f>IF(OR($B72-R$6&gt;76, $B72-R$6=75, $B72-R$6=1, $B72-R$6&lt;0),"",ROUND(($B72-R$6)*'국어 표준점수 테이블'!$H$10+R$6*'국어 표준점수 테이블'!$H$12+'국어 표준점수 테이블'!$H$14,0))</f>
        <v>77</v>
      </c>
      <c r="S72" s="152">
        <f>IF(OR($B72-S$6&gt;76, $B72-S$6=75, $B72-S$6=1, $B72-S$6&lt;0),"",ROUND(($B72-S$6)*'국어 표준점수 테이블'!$H$10+S$6*'국어 표준점수 테이블'!$H$12+'국어 표준점수 테이블'!$H$14,0))</f>
        <v>77</v>
      </c>
      <c r="T72" s="152">
        <f>IF(OR($B72-T$6&gt;76, $B72-T$6=75, $B72-T$6=1, $B72-T$6&lt;0),"",ROUND(($B72-T$6)*'국어 표준점수 테이블'!$H$10+T$6*'국어 표준점수 테이블'!$H$12+'국어 표준점수 테이블'!$H$14,0))</f>
        <v>77</v>
      </c>
      <c r="U72" s="152">
        <f>IF(OR($B72-U$6&gt;76, $B72-U$6=75, $B72-U$6=1, $B72-U$6&lt;0),"",ROUND(($B72-U$6)*'국어 표준점수 테이블'!$H$10+U$6*'국어 표준점수 테이블'!$H$12+'국어 표준점수 테이블'!$H$14,0))</f>
        <v>78</v>
      </c>
      <c r="V72" s="152">
        <f>IF(OR($B72-V$6&gt;76, $B72-V$6=75, $B72-V$6=1, $B72-V$6&lt;0),"",ROUND(($B72-V$6)*'국어 표준점수 테이블'!$H$10+V$6*'국어 표준점수 테이블'!$H$12+'국어 표준점수 테이블'!$H$14,0))</f>
        <v>78</v>
      </c>
      <c r="W72" s="152">
        <f>IF(OR($B72-W$6&gt;76, $B72-W$6=75, $B72-W$6=1, $B72-W$6&lt;0),"",ROUND(($B72-W$6)*'국어 표준점수 테이블'!$H$10+W$6*'국어 표준점수 테이블'!$H$12+'국어 표준점수 테이블'!$H$14,0))</f>
        <v>78</v>
      </c>
      <c r="X72" s="152">
        <f>IF(OR($B72-X$6&gt;76, $B72-X$6=75, $B72-X$6=1, $B72-X$6&lt;0),"",ROUND(($B72-X$6)*'국어 표준점수 테이블'!$H$10+X$6*'국어 표준점수 테이블'!$H$12+'국어 표준점수 테이블'!$H$14,0))</f>
        <v>78</v>
      </c>
      <c r="Y72" s="71">
        <f>IF(OR($B72-Y$6&gt;76, $B72-Y$6=75, $B72-Y$6=1, $B72-Y$6&lt;0),"",ROUND(($B72-Y$6)*'국어 표준점수 테이블'!$H$10+Y$6*'국어 표준점수 테이블'!$H$12+'국어 표준점수 테이블'!$H$14,0))</f>
        <v>79</v>
      </c>
      <c r="Z72" s="16"/>
      <c r="AA72" s="16"/>
    </row>
    <row r="73" spans="1:27">
      <c r="A73" s="16"/>
      <c r="B73" s="311">
        <v>34</v>
      </c>
      <c r="C73" s="152">
        <f>IF(OR($B73-C$6&gt;76, $B73-C$6=75, $B73-C$6=1, $B73-C$6&lt;0),"",ROUND(($B73-C$6)*'국어 표준점수 테이블'!$H$10+C$6*'국어 표준점수 테이블'!$H$12+'국어 표준점수 테이블'!$H$14,0))</f>
        <v>72</v>
      </c>
      <c r="D73" s="152">
        <f>IF(OR($B73-D$6&gt;76, $B73-D$6=75, $B73-D$6=1, $B73-D$6&lt;0),"",ROUND(($B73-D$6)*'국어 표준점수 테이블'!$H$10+D$6*'국어 표준점수 테이블'!$H$12+'국어 표준점수 테이블'!$H$14,0))</f>
        <v>73</v>
      </c>
      <c r="E73" s="152">
        <f>IF(OR($B73-E$6&gt;76, $B73-E$6=75, $B73-E$6=1, $B73-E$6&lt;0),"",ROUND(($B73-E$6)*'국어 표준점수 테이블'!$H$10+E$6*'국어 표준점수 테이블'!$H$12+'국어 표준점수 테이블'!$H$14,0))</f>
        <v>73</v>
      </c>
      <c r="F73" s="152">
        <f>IF(OR($B73-F$6&gt;76, $B73-F$6=75, $B73-F$6=1, $B73-F$6&lt;0),"",ROUND(($B73-F$6)*'국어 표준점수 테이블'!$H$10+F$6*'국어 표준점수 테이블'!$H$12+'국어 표준점수 테이블'!$H$14,0))</f>
        <v>73</v>
      </c>
      <c r="G73" s="152">
        <f>IF(OR($B73-G$6&gt;76, $B73-G$6=75, $B73-G$6=1, $B73-G$6&lt;0),"",ROUND(($B73-G$6)*'국어 표준점수 테이블'!$H$10+G$6*'국어 표준점수 테이블'!$H$12+'국어 표준점수 테이블'!$H$14,0))</f>
        <v>73</v>
      </c>
      <c r="H73" s="152">
        <f>IF(OR($B73-H$6&gt;76, $B73-H$6=75, $B73-H$6=1, $B73-H$6&lt;0),"",ROUND(($B73-H$6)*'국어 표준점수 테이블'!$H$10+H$6*'국어 표준점수 테이블'!$H$12+'국어 표준점수 테이블'!$H$14,0))</f>
        <v>74</v>
      </c>
      <c r="I73" s="152">
        <f>IF(OR($B73-I$6&gt;76, $B73-I$6=75, $B73-I$6=1, $B73-I$6&lt;0),"",ROUND(($B73-I$6)*'국어 표준점수 테이블'!$H$10+I$6*'국어 표준점수 테이블'!$H$12+'국어 표준점수 테이블'!$H$14,0))</f>
        <v>74</v>
      </c>
      <c r="J73" s="152">
        <f>IF(OR($B73-J$6&gt;76, $B73-J$6=75, $B73-J$6=1, $B73-J$6&lt;0),"",ROUND(($B73-J$6)*'국어 표준점수 테이블'!$H$10+J$6*'국어 표준점수 테이블'!$H$12+'국어 표준점수 테이블'!$H$14,0))</f>
        <v>74</v>
      </c>
      <c r="K73" s="152">
        <f>IF(OR($B73-K$6&gt;76, $B73-K$6=75, $B73-K$6=1, $B73-K$6&lt;0),"",ROUND(($B73-K$6)*'국어 표준점수 테이블'!$H$10+K$6*'국어 표준점수 테이블'!$H$12+'국어 표준점수 테이블'!$H$14,0))</f>
        <v>74</v>
      </c>
      <c r="L73" s="152">
        <f>IF(OR($B73-L$6&gt;76, $B73-L$6=75, $B73-L$6=1, $B73-L$6&lt;0),"",ROUND(($B73-L$6)*'국어 표준점수 테이블'!$H$10+L$6*'국어 표준점수 테이블'!$H$12+'국어 표준점수 테이블'!$H$14,0))</f>
        <v>74</v>
      </c>
      <c r="M73" s="152">
        <f>IF(OR($B73-M$6&gt;76, $B73-M$6=75, $B73-M$6=1, $B73-M$6&lt;0),"",ROUND(($B73-M$6)*'국어 표준점수 테이블'!$H$10+M$6*'국어 표준점수 테이블'!$H$12+'국어 표준점수 테이블'!$H$14,0))</f>
        <v>75</v>
      </c>
      <c r="N73" s="152">
        <f>IF(OR($B73-N$6&gt;76, $B73-N$6=75, $B73-N$6=1, $B73-N$6&lt;0),"",ROUND(($B73-N$6)*'국어 표준점수 테이블'!$H$10+N$6*'국어 표준점수 테이블'!$H$12+'국어 표준점수 테이블'!$H$14,0))</f>
        <v>75</v>
      </c>
      <c r="O73" s="152">
        <f>IF(OR($B73-O$6&gt;76, $B73-O$6=75, $B73-O$6=1, $B73-O$6&lt;0),"",ROUND(($B73-O$6)*'국어 표준점수 테이블'!$H$10+O$6*'국어 표준점수 테이블'!$H$12+'국어 표준점수 테이블'!$H$14,0))</f>
        <v>75</v>
      </c>
      <c r="P73" s="152">
        <f>IF(OR($B73-P$6&gt;76, $B73-P$6=75, $B73-P$6=1, $B73-P$6&lt;0),"",ROUND(($B73-P$6)*'국어 표준점수 테이블'!$H$10+P$6*'국어 표준점수 테이블'!$H$12+'국어 표준점수 테이블'!$H$14,0))</f>
        <v>75</v>
      </c>
      <c r="Q73" s="152">
        <f>IF(OR($B73-Q$6&gt;76, $B73-Q$6=75, $B73-Q$6=1, $B73-Q$6&lt;0),"",ROUND(($B73-Q$6)*'국어 표준점수 테이블'!$H$10+Q$6*'국어 표준점수 테이블'!$H$12+'국어 표준점수 테이블'!$H$14,0))</f>
        <v>76</v>
      </c>
      <c r="R73" s="152">
        <f>IF(OR($B73-R$6&gt;76, $B73-R$6=75, $B73-R$6=1, $B73-R$6&lt;0),"",ROUND(($B73-R$6)*'국어 표준점수 테이블'!$H$10+R$6*'국어 표준점수 테이블'!$H$12+'국어 표준점수 테이블'!$H$14,0))</f>
        <v>76</v>
      </c>
      <c r="S73" s="152">
        <f>IF(OR($B73-S$6&gt;76, $B73-S$6=75, $B73-S$6=1, $B73-S$6&lt;0),"",ROUND(($B73-S$6)*'국어 표준점수 테이블'!$H$10+S$6*'국어 표준점수 테이블'!$H$12+'국어 표준점수 테이블'!$H$14,0))</f>
        <v>76</v>
      </c>
      <c r="T73" s="152">
        <f>IF(OR($B73-T$6&gt;76, $B73-T$6=75, $B73-T$6=1, $B73-T$6&lt;0),"",ROUND(($B73-T$6)*'국어 표준점수 테이블'!$H$10+T$6*'국어 표준점수 테이블'!$H$12+'국어 표준점수 테이블'!$H$14,0))</f>
        <v>76</v>
      </c>
      <c r="U73" s="152">
        <f>IF(OR($B73-U$6&gt;76, $B73-U$6=75, $B73-U$6=1, $B73-U$6&lt;0),"",ROUND(($B73-U$6)*'국어 표준점수 테이블'!$H$10+U$6*'국어 표준점수 테이블'!$H$12+'국어 표준점수 테이블'!$H$14,0))</f>
        <v>76</v>
      </c>
      <c r="V73" s="152">
        <f>IF(OR($B73-V$6&gt;76, $B73-V$6=75, $B73-V$6=1, $B73-V$6&lt;0),"",ROUND(($B73-V$6)*'국어 표준점수 테이블'!$H$10+V$6*'국어 표준점수 테이블'!$H$12+'국어 표준점수 테이블'!$H$14,0))</f>
        <v>77</v>
      </c>
      <c r="W73" s="152">
        <f>IF(OR($B73-W$6&gt;76, $B73-W$6=75, $B73-W$6=1, $B73-W$6&lt;0),"",ROUND(($B73-W$6)*'국어 표준점수 테이블'!$H$10+W$6*'국어 표준점수 테이블'!$H$12+'국어 표준점수 테이블'!$H$14,0))</f>
        <v>77</v>
      </c>
      <c r="X73" s="152">
        <f>IF(OR($B73-X$6&gt;76, $B73-X$6=75, $B73-X$6=1, $B73-X$6&lt;0),"",ROUND(($B73-X$6)*'국어 표준점수 테이블'!$H$10+X$6*'국어 표준점수 테이블'!$H$12+'국어 표준점수 테이블'!$H$14,0))</f>
        <v>77</v>
      </c>
      <c r="Y73" s="71">
        <f>IF(OR($B73-Y$6&gt;76, $B73-Y$6=75, $B73-Y$6=1, $B73-Y$6&lt;0),"",ROUND(($B73-Y$6)*'국어 표준점수 테이블'!$H$10+Y$6*'국어 표준점수 테이블'!$H$12+'국어 표준점수 테이블'!$H$14,0))</f>
        <v>78</v>
      </c>
      <c r="Z73" s="16"/>
      <c r="AA73" s="16"/>
    </row>
    <row r="74" spans="1:27">
      <c r="A74" s="16"/>
      <c r="B74" s="311">
        <v>33</v>
      </c>
      <c r="C74" s="152">
        <f>IF(OR($B74-C$6&gt;76, $B74-C$6=75, $B74-C$6=1, $B74-C$6&lt;0),"",ROUND(($B74-C$6)*'국어 표준점수 테이블'!$H$10+C$6*'국어 표준점수 테이블'!$H$12+'국어 표준점수 테이블'!$H$14,0))</f>
        <v>71</v>
      </c>
      <c r="D74" s="152">
        <f>IF(OR($B74-D$6&gt;76, $B74-D$6=75, $B74-D$6=1, $B74-D$6&lt;0),"",ROUND(($B74-D$6)*'국어 표준점수 테이블'!$H$10+D$6*'국어 표준점수 테이블'!$H$12+'국어 표준점수 테이블'!$H$14,0))</f>
        <v>72</v>
      </c>
      <c r="E74" s="152">
        <f>IF(OR($B74-E$6&gt;76, $B74-E$6=75, $B74-E$6=1, $B74-E$6&lt;0),"",ROUND(($B74-E$6)*'국어 표준점수 테이블'!$H$10+E$6*'국어 표준점수 테이블'!$H$12+'국어 표준점수 테이블'!$H$14,0))</f>
        <v>72</v>
      </c>
      <c r="F74" s="152">
        <f>IF(OR($B74-F$6&gt;76, $B74-F$6=75, $B74-F$6=1, $B74-F$6&lt;0),"",ROUND(($B74-F$6)*'국어 표준점수 테이블'!$H$10+F$6*'국어 표준점수 테이블'!$H$12+'국어 표준점수 테이블'!$H$14,0))</f>
        <v>72</v>
      </c>
      <c r="G74" s="152">
        <f>IF(OR($B74-G$6&gt;76, $B74-G$6=75, $B74-G$6=1, $B74-G$6&lt;0),"",ROUND(($B74-G$6)*'국어 표준점수 테이블'!$H$10+G$6*'국어 표준점수 테이블'!$H$12+'국어 표준점수 테이블'!$H$14,0))</f>
        <v>72</v>
      </c>
      <c r="H74" s="152">
        <f>IF(OR($B74-H$6&gt;76, $B74-H$6=75, $B74-H$6=1, $B74-H$6&lt;0),"",ROUND(($B74-H$6)*'국어 표준점수 테이블'!$H$10+H$6*'국어 표준점수 테이블'!$H$12+'국어 표준점수 테이블'!$H$14,0))</f>
        <v>72</v>
      </c>
      <c r="I74" s="152">
        <f>IF(OR($B74-I$6&gt;76, $B74-I$6=75, $B74-I$6=1, $B74-I$6&lt;0),"",ROUND(($B74-I$6)*'국어 표준점수 테이블'!$H$10+I$6*'국어 표준점수 테이블'!$H$12+'국어 표준점수 테이블'!$H$14,0))</f>
        <v>73</v>
      </c>
      <c r="J74" s="152">
        <f>IF(OR($B74-J$6&gt;76, $B74-J$6=75, $B74-J$6=1, $B74-J$6&lt;0),"",ROUND(($B74-J$6)*'국어 표준점수 테이블'!$H$10+J$6*'국어 표준점수 테이블'!$H$12+'국어 표준점수 테이블'!$H$14,0))</f>
        <v>73</v>
      </c>
      <c r="K74" s="152">
        <f>IF(OR($B74-K$6&gt;76, $B74-K$6=75, $B74-K$6=1, $B74-K$6&lt;0),"",ROUND(($B74-K$6)*'국어 표준점수 테이블'!$H$10+K$6*'국어 표준점수 테이블'!$H$12+'국어 표준점수 테이블'!$H$14,0))</f>
        <v>73</v>
      </c>
      <c r="L74" s="152">
        <f>IF(OR($B74-L$6&gt;76, $B74-L$6=75, $B74-L$6=1, $B74-L$6&lt;0),"",ROUND(($B74-L$6)*'국어 표준점수 테이블'!$H$10+L$6*'국어 표준점수 테이블'!$H$12+'국어 표준점수 테이블'!$H$14,0))</f>
        <v>73</v>
      </c>
      <c r="M74" s="152">
        <f>IF(OR($B74-M$6&gt;76, $B74-M$6=75, $B74-M$6=1, $B74-M$6&lt;0),"",ROUND(($B74-M$6)*'국어 표준점수 테이블'!$H$10+M$6*'국어 표준점수 테이블'!$H$12+'국어 표준점수 테이블'!$H$14,0))</f>
        <v>74</v>
      </c>
      <c r="N74" s="152">
        <f>IF(OR($B74-N$6&gt;76, $B74-N$6=75, $B74-N$6=1, $B74-N$6&lt;0),"",ROUND(($B74-N$6)*'국어 표준점수 테이블'!$H$10+N$6*'국어 표준점수 테이블'!$H$12+'국어 표준점수 테이블'!$H$14,0))</f>
        <v>74</v>
      </c>
      <c r="O74" s="152">
        <f>IF(OR($B74-O$6&gt;76, $B74-O$6=75, $B74-O$6=1, $B74-O$6&lt;0),"",ROUND(($B74-O$6)*'국어 표준점수 테이블'!$H$10+O$6*'국어 표준점수 테이블'!$H$12+'국어 표준점수 테이블'!$H$14,0))</f>
        <v>74</v>
      </c>
      <c r="P74" s="152">
        <f>IF(OR($B74-P$6&gt;76, $B74-P$6=75, $B74-P$6=1, $B74-P$6&lt;0),"",ROUND(($B74-P$6)*'국어 표준점수 테이블'!$H$10+P$6*'국어 표준점수 테이블'!$H$12+'국어 표준점수 테이블'!$H$14,0))</f>
        <v>74</v>
      </c>
      <c r="Q74" s="152">
        <f>IF(OR($B74-Q$6&gt;76, $B74-Q$6=75, $B74-Q$6=1, $B74-Q$6&lt;0),"",ROUND(($B74-Q$6)*'국어 표준점수 테이블'!$H$10+Q$6*'국어 표준점수 테이블'!$H$12+'국어 표준점수 테이블'!$H$14,0))</f>
        <v>74</v>
      </c>
      <c r="R74" s="152">
        <f>IF(OR($B74-R$6&gt;76, $B74-R$6=75, $B74-R$6=1, $B74-R$6&lt;0),"",ROUND(($B74-R$6)*'국어 표준점수 테이블'!$H$10+R$6*'국어 표준점수 테이블'!$H$12+'국어 표준점수 테이블'!$H$14,0))</f>
        <v>75</v>
      </c>
      <c r="S74" s="152">
        <f>IF(OR($B74-S$6&gt;76, $B74-S$6=75, $B74-S$6=1, $B74-S$6&lt;0),"",ROUND(($B74-S$6)*'국어 표준점수 테이블'!$H$10+S$6*'국어 표준점수 테이블'!$H$12+'국어 표준점수 테이블'!$H$14,0))</f>
        <v>75</v>
      </c>
      <c r="T74" s="152">
        <f>IF(OR($B74-T$6&gt;76, $B74-T$6=75, $B74-T$6=1, $B74-T$6&lt;0),"",ROUND(($B74-T$6)*'국어 표준점수 테이블'!$H$10+T$6*'국어 표준점수 테이블'!$H$12+'국어 표준점수 테이블'!$H$14,0))</f>
        <v>75</v>
      </c>
      <c r="U74" s="152">
        <f>IF(OR($B74-U$6&gt;76, $B74-U$6=75, $B74-U$6=1, $B74-U$6&lt;0),"",ROUND(($B74-U$6)*'국어 표준점수 테이블'!$H$10+U$6*'국어 표준점수 테이블'!$H$12+'국어 표준점수 테이블'!$H$14,0))</f>
        <v>75</v>
      </c>
      <c r="V74" s="152">
        <f>IF(OR($B74-V$6&gt;76, $B74-V$6=75, $B74-V$6=1, $B74-V$6&lt;0),"",ROUND(($B74-V$6)*'국어 표준점수 테이블'!$H$10+V$6*'국어 표준점수 테이블'!$H$12+'국어 표준점수 테이블'!$H$14,0))</f>
        <v>75</v>
      </c>
      <c r="W74" s="152">
        <f>IF(OR($B74-W$6&gt;76, $B74-W$6=75, $B74-W$6=1, $B74-W$6&lt;0),"",ROUND(($B74-W$6)*'국어 표준점수 테이블'!$H$10+W$6*'국어 표준점수 테이블'!$H$12+'국어 표준점수 테이블'!$H$14,0))</f>
        <v>76</v>
      </c>
      <c r="X74" s="152">
        <f>IF(OR($B74-X$6&gt;76, $B74-X$6=75, $B74-X$6=1, $B74-X$6&lt;0),"",ROUND(($B74-X$6)*'국어 표준점수 테이블'!$H$10+X$6*'국어 표준점수 테이블'!$H$12+'국어 표준점수 테이블'!$H$14,0))</f>
        <v>76</v>
      </c>
      <c r="Y74" s="71">
        <f>IF(OR($B74-Y$6&gt;76, $B74-Y$6=75, $B74-Y$6=1, $B74-Y$6&lt;0),"",ROUND(($B74-Y$6)*'국어 표준점수 테이블'!$H$10+Y$6*'국어 표준점수 테이블'!$H$12+'국어 표준점수 테이블'!$H$14,0))</f>
        <v>76</v>
      </c>
      <c r="Z74" s="16"/>
      <c r="AA74" s="16"/>
    </row>
    <row r="75" spans="1:27">
      <c r="A75" s="16"/>
      <c r="B75" s="312">
        <v>32</v>
      </c>
      <c r="C75" s="154">
        <f>IF(OR($B75-C$6&gt;76, $B75-C$6=75, $B75-C$6=1, $B75-C$6&lt;0),"",ROUND(($B75-C$6)*'국어 표준점수 테이블'!$H$10+C$6*'국어 표준점수 테이블'!$H$12+'국어 표준점수 테이블'!$H$14,0))</f>
        <v>70</v>
      </c>
      <c r="D75" s="154">
        <f>IF(OR($B75-D$6&gt;76, $B75-D$6=75, $B75-D$6=1, $B75-D$6&lt;0),"",ROUND(($B75-D$6)*'국어 표준점수 테이블'!$H$10+D$6*'국어 표준점수 테이블'!$H$12+'국어 표준점수 테이블'!$H$14,0))</f>
        <v>70</v>
      </c>
      <c r="E75" s="154">
        <f>IF(OR($B75-E$6&gt;76, $B75-E$6=75, $B75-E$6=1, $B75-E$6&lt;0),"",ROUND(($B75-E$6)*'국어 표준점수 테이블'!$H$10+E$6*'국어 표준점수 테이블'!$H$12+'국어 표준점수 테이블'!$H$14,0))</f>
        <v>71</v>
      </c>
      <c r="F75" s="154">
        <f>IF(OR($B75-F$6&gt;76, $B75-F$6=75, $B75-F$6=1, $B75-F$6&lt;0),"",ROUND(($B75-F$6)*'국어 표준점수 테이블'!$H$10+F$6*'국어 표준점수 테이블'!$H$12+'국어 표준점수 테이블'!$H$14,0))</f>
        <v>71</v>
      </c>
      <c r="G75" s="154">
        <f>IF(OR($B75-G$6&gt;76, $B75-G$6=75, $B75-G$6=1, $B75-G$6&lt;0),"",ROUND(($B75-G$6)*'국어 표준점수 테이블'!$H$10+G$6*'국어 표준점수 테이블'!$H$12+'국어 표준점수 테이블'!$H$14,0))</f>
        <v>71</v>
      </c>
      <c r="H75" s="154">
        <f>IF(OR($B75-H$6&gt;76, $B75-H$6=75, $B75-H$6=1, $B75-H$6&lt;0),"",ROUND(($B75-H$6)*'국어 표준점수 테이블'!$H$10+H$6*'국어 표준점수 테이블'!$H$12+'국어 표준점수 테이블'!$H$14,0))</f>
        <v>71</v>
      </c>
      <c r="I75" s="154">
        <f>IF(OR($B75-I$6&gt;76, $B75-I$6=75, $B75-I$6=1, $B75-I$6&lt;0),"",ROUND(($B75-I$6)*'국어 표준점수 테이블'!$H$10+I$6*'국어 표준점수 테이블'!$H$12+'국어 표준점수 테이블'!$H$14,0))</f>
        <v>72</v>
      </c>
      <c r="J75" s="154">
        <f>IF(OR($B75-J$6&gt;76, $B75-J$6=75, $B75-J$6=1, $B75-J$6&lt;0),"",ROUND(($B75-J$6)*'국어 표준점수 테이블'!$H$10+J$6*'국어 표준점수 테이블'!$H$12+'국어 표준점수 테이블'!$H$14,0))</f>
        <v>72</v>
      </c>
      <c r="K75" s="154">
        <f>IF(OR($B75-K$6&gt;76, $B75-K$6=75, $B75-K$6=1, $B75-K$6&lt;0),"",ROUND(($B75-K$6)*'국어 표준점수 테이블'!$H$10+K$6*'국어 표준점수 테이블'!$H$12+'국어 표준점수 테이블'!$H$14,0))</f>
        <v>72</v>
      </c>
      <c r="L75" s="154">
        <f>IF(OR($B75-L$6&gt;76, $B75-L$6=75, $B75-L$6=1, $B75-L$6&lt;0),"",ROUND(($B75-L$6)*'국어 표준점수 테이블'!$H$10+L$6*'국어 표준점수 테이블'!$H$12+'국어 표준점수 테이블'!$H$14,0))</f>
        <v>72</v>
      </c>
      <c r="M75" s="154">
        <f>IF(OR($B75-M$6&gt;76, $B75-M$6=75, $B75-M$6=1, $B75-M$6&lt;0),"",ROUND(($B75-M$6)*'국어 표준점수 테이블'!$H$10+M$6*'국어 표준점수 테이블'!$H$12+'국어 표준점수 테이블'!$H$14,0))</f>
        <v>72</v>
      </c>
      <c r="N75" s="154">
        <f>IF(OR($B75-N$6&gt;76, $B75-N$6=75, $B75-N$6=1, $B75-N$6&lt;0),"",ROUND(($B75-N$6)*'국어 표준점수 테이블'!$H$10+N$6*'국어 표준점수 테이블'!$H$12+'국어 표준점수 테이블'!$H$14,0))</f>
        <v>73</v>
      </c>
      <c r="O75" s="154">
        <f>IF(OR($B75-O$6&gt;76, $B75-O$6=75, $B75-O$6=1, $B75-O$6&lt;0),"",ROUND(($B75-O$6)*'국어 표준점수 테이블'!$H$10+O$6*'국어 표준점수 테이블'!$H$12+'국어 표준점수 테이블'!$H$14,0))</f>
        <v>73</v>
      </c>
      <c r="P75" s="154">
        <f>IF(OR($B75-P$6&gt;76, $B75-P$6=75, $B75-P$6=1, $B75-P$6&lt;0),"",ROUND(($B75-P$6)*'국어 표준점수 테이블'!$H$10+P$6*'국어 표준점수 테이블'!$H$12+'국어 표준점수 테이블'!$H$14,0))</f>
        <v>73</v>
      </c>
      <c r="Q75" s="154">
        <f>IF(OR($B75-Q$6&gt;76, $B75-Q$6=75, $B75-Q$6=1, $B75-Q$6&lt;0),"",ROUND(($B75-Q$6)*'국어 표준점수 테이블'!$H$10+Q$6*'국어 표준점수 테이블'!$H$12+'국어 표준점수 테이블'!$H$14,0))</f>
        <v>73</v>
      </c>
      <c r="R75" s="154">
        <f>IF(OR($B75-R$6&gt;76, $B75-R$6=75, $B75-R$6=1, $B75-R$6&lt;0),"",ROUND(($B75-R$6)*'국어 표준점수 테이블'!$H$10+R$6*'국어 표준점수 테이블'!$H$12+'국어 표준점수 테이블'!$H$14,0))</f>
        <v>73</v>
      </c>
      <c r="S75" s="154">
        <f>IF(OR($B75-S$6&gt;76, $B75-S$6=75, $B75-S$6=1, $B75-S$6&lt;0),"",ROUND(($B75-S$6)*'국어 표준점수 테이블'!$H$10+S$6*'국어 표준점수 테이블'!$H$12+'국어 표준점수 테이블'!$H$14,0))</f>
        <v>74</v>
      </c>
      <c r="T75" s="154">
        <f>IF(OR($B75-T$6&gt;76, $B75-T$6=75, $B75-T$6=1, $B75-T$6&lt;0),"",ROUND(($B75-T$6)*'국어 표준점수 테이블'!$H$10+T$6*'국어 표준점수 테이블'!$H$12+'국어 표준점수 테이블'!$H$14,0))</f>
        <v>74</v>
      </c>
      <c r="U75" s="154">
        <f>IF(OR($B75-U$6&gt;76, $B75-U$6=75, $B75-U$6=1, $B75-U$6&lt;0),"",ROUND(($B75-U$6)*'국어 표준점수 테이블'!$H$10+U$6*'국어 표준점수 테이블'!$H$12+'국어 표준점수 테이블'!$H$14,0))</f>
        <v>74</v>
      </c>
      <c r="V75" s="154">
        <f>IF(OR($B75-V$6&gt;76, $B75-V$6=75, $B75-V$6=1, $B75-V$6&lt;0),"",ROUND(($B75-V$6)*'국어 표준점수 테이블'!$H$10+V$6*'국어 표준점수 테이블'!$H$12+'국어 표준점수 테이블'!$H$14,0))</f>
        <v>74</v>
      </c>
      <c r="W75" s="154">
        <f>IF(OR($B75-W$6&gt;76, $B75-W$6=75, $B75-W$6=1, $B75-W$6&lt;0),"",ROUND(($B75-W$6)*'국어 표준점수 테이블'!$H$10+W$6*'국어 표준점수 테이블'!$H$12+'국어 표준점수 테이블'!$H$14,0))</f>
        <v>75</v>
      </c>
      <c r="X75" s="154">
        <f>IF(OR($B75-X$6&gt;76, $B75-X$6=75, $B75-X$6=1, $B75-X$6&lt;0),"",ROUND(($B75-X$6)*'국어 표준점수 테이블'!$H$10+X$6*'국어 표준점수 테이블'!$H$12+'국어 표준점수 테이블'!$H$14,0))</f>
        <v>75</v>
      </c>
      <c r="Y75" s="73">
        <f>IF(OR($B75-Y$6&gt;76, $B75-Y$6=75, $B75-Y$6=1, $B75-Y$6&lt;0),"",ROUND(($B75-Y$6)*'국어 표준점수 테이블'!$H$10+Y$6*'국어 표준점수 테이블'!$H$12+'국어 표준점수 테이블'!$H$14,0))</f>
        <v>75</v>
      </c>
      <c r="Z75" s="16"/>
      <c r="AA75" s="16"/>
    </row>
    <row r="76" spans="1:27">
      <c r="A76" s="16"/>
      <c r="B76" s="312">
        <v>31</v>
      </c>
      <c r="C76" s="154">
        <f>IF(OR($B76-C$6&gt;76, $B76-C$6=75, $B76-C$6=1, $B76-C$6&lt;0),"",ROUND(($B76-C$6)*'국어 표준점수 테이블'!$H$10+C$6*'국어 표준점수 테이블'!$H$12+'국어 표준점수 테이블'!$H$14,0))</f>
        <v>69</v>
      </c>
      <c r="D76" s="154">
        <f>IF(OR($B76-D$6&gt;76, $B76-D$6=75, $B76-D$6=1, $B76-D$6&lt;0),"",ROUND(($B76-D$6)*'국어 표준점수 테이블'!$H$10+D$6*'국어 표준점수 테이블'!$H$12+'국어 표준점수 테이블'!$H$14,0))</f>
        <v>69</v>
      </c>
      <c r="E76" s="154">
        <f>IF(OR($B76-E$6&gt;76, $B76-E$6=75, $B76-E$6=1, $B76-E$6&lt;0),"",ROUND(($B76-E$6)*'국어 표준점수 테이블'!$H$10+E$6*'국어 표준점수 테이블'!$H$12+'국어 표준점수 테이블'!$H$14,0))</f>
        <v>70</v>
      </c>
      <c r="F76" s="154">
        <f>IF(OR($B76-F$6&gt;76, $B76-F$6=75, $B76-F$6=1, $B76-F$6&lt;0),"",ROUND(($B76-F$6)*'국어 표준점수 테이블'!$H$10+F$6*'국어 표준점수 테이블'!$H$12+'국어 표준점수 테이블'!$H$14,0))</f>
        <v>70</v>
      </c>
      <c r="G76" s="154">
        <f>IF(OR($B76-G$6&gt;76, $B76-G$6=75, $B76-G$6=1, $B76-G$6&lt;0),"",ROUND(($B76-G$6)*'국어 표준점수 테이블'!$H$10+G$6*'국어 표준점수 테이블'!$H$12+'국어 표준점수 테이블'!$H$14,0))</f>
        <v>70</v>
      </c>
      <c r="H76" s="154">
        <f>IF(OR($B76-H$6&gt;76, $B76-H$6=75, $B76-H$6=1, $B76-H$6&lt;0),"",ROUND(($B76-H$6)*'국어 표준점수 테이블'!$H$10+H$6*'국어 표준점수 테이블'!$H$12+'국어 표준점수 테이블'!$H$14,0))</f>
        <v>70</v>
      </c>
      <c r="I76" s="154">
        <f>IF(OR($B76-I$6&gt;76, $B76-I$6=75, $B76-I$6=1, $B76-I$6&lt;0),"",ROUND(($B76-I$6)*'국어 표준점수 테이블'!$H$10+I$6*'국어 표준점수 테이블'!$H$12+'국어 표준점수 테이블'!$H$14,0))</f>
        <v>70</v>
      </c>
      <c r="J76" s="154">
        <f>IF(OR($B76-J$6&gt;76, $B76-J$6=75, $B76-J$6=1, $B76-J$6&lt;0),"",ROUND(($B76-J$6)*'국어 표준점수 테이블'!$H$10+J$6*'국어 표준점수 테이블'!$H$12+'국어 표준점수 테이블'!$H$14,0))</f>
        <v>71</v>
      </c>
      <c r="K76" s="154">
        <f>IF(OR($B76-K$6&gt;76, $B76-K$6=75, $B76-K$6=1, $B76-K$6&lt;0),"",ROUND(($B76-K$6)*'국어 표준점수 테이블'!$H$10+K$6*'국어 표준점수 테이블'!$H$12+'국어 표준점수 테이블'!$H$14,0))</f>
        <v>71</v>
      </c>
      <c r="L76" s="154">
        <f>IF(OR($B76-L$6&gt;76, $B76-L$6=75, $B76-L$6=1, $B76-L$6&lt;0),"",ROUND(($B76-L$6)*'국어 표준점수 테이블'!$H$10+L$6*'국어 표준점수 테이블'!$H$12+'국어 표준점수 테이블'!$H$14,0))</f>
        <v>71</v>
      </c>
      <c r="M76" s="154">
        <f>IF(OR($B76-M$6&gt;76, $B76-M$6=75, $B76-M$6=1, $B76-M$6&lt;0),"",ROUND(($B76-M$6)*'국어 표준점수 테이블'!$H$10+M$6*'국어 표준점수 테이블'!$H$12+'국어 표준점수 테이블'!$H$14,0))</f>
        <v>71</v>
      </c>
      <c r="N76" s="154">
        <f>IF(OR($B76-N$6&gt;76, $B76-N$6=75, $B76-N$6=1, $B76-N$6&lt;0),"",ROUND(($B76-N$6)*'국어 표준점수 테이블'!$H$10+N$6*'국어 표준점수 테이블'!$H$12+'국어 표준점수 테이블'!$H$14,0))</f>
        <v>71</v>
      </c>
      <c r="O76" s="154">
        <f>IF(OR($B76-O$6&gt;76, $B76-O$6=75, $B76-O$6=1, $B76-O$6&lt;0),"",ROUND(($B76-O$6)*'국어 표준점수 테이블'!$H$10+O$6*'국어 표준점수 테이블'!$H$12+'국어 표준점수 테이블'!$H$14,0))</f>
        <v>72</v>
      </c>
      <c r="P76" s="154">
        <f>IF(OR($B76-P$6&gt;76, $B76-P$6=75, $B76-P$6=1, $B76-P$6&lt;0),"",ROUND(($B76-P$6)*'국어 표준점수 테이블'!$H$10+P$6*'국어 표준점수 테이블'!$H$12+'국어 표준점수 테이블'!$H$14,0))</f>
        <v>72</v>
      </c>
      <c r="Q76" s="154">
        <f>IF(OR($B76-Q$6&gt;76, $B76-Q$6=75, $B76-Q$6=1, $B76-Q$6&lt;0),"",ROUND(($B76-Q$6)*'국어 표준점수 테이블'!$H$10+Q$6*'국어 표준점수 테이블'!$H$12+'국어 표준점수 테이블'!$H$14,0))</f>
        <v>72</v>
      </c>
      <c r="R76" s="154">
        <f>IF(OR($B76-R$6&gt;76, $B76-R$6=75, $B76-R$6=1, $B76-R$6&lt;0),"",ROUND(($B76-R$6)*'국어 표준점수 테이블'!$H$10+R$6*'국어 표준점수 테이블'!$H$12+'국어 표준점수 테이블'!$H$14,0))</f>
        <v>72</v>
      </c>
      <c r="S76" s="154">
        <f>IF(OR($B76-S$6&gt;76, $B76-S$6=75, $B76-S$6=1, $B76-S$6&lt;0),"",ROUND(($B76-S$6)*'국어 표준점수 테이블'!$H$10+S$6*'국어 표준점수 테이블'!$H$12+'국어 표준점수 테이블'!$H$14,0))</f>
        <v>73</v>
      </c>
      <c r="T76" s="154">
        <f>IF(OR($B76-T$6&gt;76, $B76-T$6=75, $B76-T$6=1, $B76-T$6&lt;0),"",ROUND(($B76-T$6)*'국어 표준점수 테이블'!$H$10+T$6*'국어 표준점수 테이블'!$H$12+'국어 표준점수 테이블'!$H$14,0))</f>
        <v>73</v>
      </c>
      <c r="U76" s="154">
        <f>IF(OR($B76-U$6&gt;76, $B76-U$6=75, $B76-U$6=1, $B76-U$6&lt;0),"",ROUND(($B76-U$6)*'국어 표준점수 테이블'!$H$10+U$6*'국어 표준점수 테이블'!$H$12+'국어 표준점수 테이블'!$H$14,0))</f>
        <v>73</v>
      </c>
      <c r="V76" s="154">
        <f>IF(OR($B76-V$6&gt;76, $B76-V$6=75, $B76-V$6=1, $B76-V$6&lt;0),"",ROUND(($B76-V$6)*'국어 표준점수 테이블'!$H$10+V$6*'국어 표준점수 테이블'!$H$12+'국어 표준점수 테이블'!$H$14,0))</f>
        <v>73</v>
      </c>
      <c r="W76" s="154">
        <f>IF(OR($B76-W$6&gt;76, $B76-W$6=75, $B76-W$6=1, $B76-W$6&lt;0),"",ROUND(($B76-W$6)*'국어 표준점수 테이블'!$H$10+W$6*'국어 표준점수 테이블'!$H$12+'국어 표준점수 테이블'!$H$14,0))</f>
        <v>73</v>
      </c>
      <c r="X76" s="154">
        <f>IF(OR($B76-X$6&gt;76, $B76-X$6=75, $B76-X$6=1, $B76-X$6&lt;0),"",ROUND(($B76-X$6)*'국어 표준점수 테이블'!$H$10+X$6*'국어 표준점수 테이블'!$H$12+'국어 표준점수 테이블'!$H$14,0))</f>
        <v>74</v>
      </c>
      <c r="Y76" s="73">
        <f>IF(OR($B76-Y$6&gt;76, $B76-Y$6=75, $B76-Y$6=1, $B76-Y$6&lt;0),"",ROUND(($B76-Y$6)*'국어 표준점수 테이블'!$H$10+Y$6*'국어 표준점수 테이블'!$H$12+'국어 표준점수 테이블'!$H$14,0))</f>
        <v>74</v>
      </c>
      <c r="Z76" s="16"/>
      <c r="AA76" s="16"/>
    </row>
    <row r="77" spans="1:27">
      <c r="A77" s="16"/>
      <c r="B77" s="312">
        <v>30</v>
      </c>
      <c r="C77" s="154">
        <f>IF(OR($B77-C$6&gt;76, $B77-C$6=75, $B77-C$6=1, $B77-C$6&lt;0),"",ROUND(($B77-C$6)*'국어 표준점수 테이블'!$H$10+C$6*'국어 표준점수 테이블'!$H$12+'국어 표준점수 테이블'!$H$14,0))</f>
        <v>68</v>
      </c>
      <c r="D77" s="154">
        <f>IF(OR($B77-D$6&gt;76, $B77-D$6=75, $B77-D$6=1, $B77-D$6&lt;0),"",ROUND(($B77-D$6)*'국어 표준점수 테이블'!$H$10+D$6*'국어 표준점수 테이블'!$H$12+'국어 표준점수 테이블'!$H$14,0))</f>
        <v>68</v>
      </c>
      <c r="E77" s="154">
        <f>IF(OR($B77-E$6&gt;76, $B77-E$6=75, $B77-E$6=1, $B77-E$6&lt;0),"",ROUND(($B77-E$6)*'국어 표준점수 테이블'!$H$10+E$6*'국어 표준점수 테이블'!$H$12+'국어 표준점수 테이블'!$H$14,0))</f>
        <v>68</v>
      </c>
      <c r="F77" s="154">
        <f>IF(OR($B77-F$6&gt;76, $B77-F$6=75, $B77-F$6=1, $B77-F$6&lt;0),"",ROUND(($B77-F$6)*'국어 표준점수 테이블'!$H$10+F$6*'국어 표준점수 테이블'!$H$12+'국어 표준점수 테이블'!$H$14,0))</f>
        <v>69</v>
      </c>
      <c r="G77" s="154">
        <f>IF(OR($B77-G$6&gt;76, $B77-G$6=75, $B77-G$6=1, $B77-G$6&lt;0),"",ROUND(($B77-G$6)*'국어 표준점수 테이블'!$H$10+G$6*'국어 표준점수 테이블'!$H$12+'국어 표준점수 테이블'!$H$14,0))</f>
        <v>69</v>
      </c>
      <c r="H77" s="154">
        <f>IF(OR($B77-H$6&gt;76, $B77-H$6=75, $B77-H$6=1, $B77-H$6&lt;0),"",ROUND(($B77-H$6)*'국어 표준점수 테이블'!$H$10+H$6*'국어 표준점수 테이블'!$H$12+'국어 표준점수 테이블'!$H$14,0))</f>
        <v>69</v>
      </c>
      <c r="I77" s="154">
        <f>IF(OR($B77-I$6&gt;76, $B77-I$6=75, $B77-I$6=1, $B77-I$6&lt;0),"",ROUND(($B77-I$6)*'국어 표준점수 테이블'!$H$10+I$6*'국어 표준점수 테이블'!$H$12+'국어 표준점수 테이블'!$H$14,0))</f>
        <v>69</v>
      </c>
      <c r="J77" s="154">
        <f>IF(OR($B77-J$6&gt;76, $B77-J$6=75, $B77-J$6=1, $B77-J$6&lt;0),"",ROUND(($B77-J$6)*'국어 표준점수 테이블'!$H$10+J$6*'국어 표준점수 테이블'!$H$12+'국어 표준점수 테이블'!$H$14,0))</f>
        <v>69</v>
      </c>
      <c r="K77" s="154">
        <f>IF(OR($B77-K$6&gt;76, $B77-K$6=75, $B77-K$6=1, $B77-K$6&lt;0),"",ROUND(($B77-K$6)*'국어 표준점수 테이블'!$H$10+K$6*'국어 표준점수 테이블'!$H$12+'국어 표준점수 테이블'!$H$14,0))</f>
        <v>70</v>
      </c>
      <c r="L77" s="154">
        <f>IF(OR($B77-L$6&gt;76, $B77-L$6=75, $B77-L$6=1, $B77-L$6&lt;0),"",ROUND(($B77-L$6)*'국어 표준점수 테이블'!$H$10+L$6*'국어 표준점수 테이블'!$H$12+'국어 표준점수 테이블'!$H$14,0))</f>
        <v>70</v>
      </c>
      <c r="M77" s="154">
        <f>IF(OR($B77-M$6&gt;76, $B77-M$6=75, $B77-M$6=1, $B77-M$6&lt;0),"",ROUND(($B77-M$6)*'국어 표준점수 테이블'!$H$10+M$6*'국어 표준점수 테이블'!$H$12+'국어 표준점수 테이블'!$H$14,0))</f>
        <v>70</v>
      </c>
      <c r="N77" s="154">
        <f>IF(OR($B77-N$6&gt;76, $B77-N$6=75, $B77-N$6=1, $B77-N$6&lt;0),"",ROUND(($B77-N$6)*'국어 표준점수 테이블'!$H$10+N$6*'국어 표준점수 테이블'!$H$12+'국어 표준점수 테이블'!$H$14,0))</f>
        <v>70</v>
      </c>
      <c r="O77" s="154">
        <f>IF(OR($B77-O$6&gt;76, $B77-O$6=75, $B77-O$6=1, $B77-O$6&lt;0),"",ROUND(($B77-O$6)*'국어 표준점수 테이블'!$H$10+O$6*'국어 표준점수 테이블'!$H$12+'국어 표준점수 테이블'!$H$14,0))</f>
        <v>71</v>
      </c>
      <c r="P77" s="154">
        <f>IF(OR($B77-P$6&gt;76, $B77-P$6=75, $B77-P$6=1, $B77-P$6&lt;0),"",ROUND(($B77-P$6)*'국어 표준점수 테이블'!$H$10+P$6*'국어 표준점수 테이블'!$H$12+'국어 표준점수 테이블'!$H$14,0))</f>
        <v>71</v>
      </c>
      <c r="Q77" s="154">
        <f>IF(OR($B77-Q$6&gt;76, $B77-Q$6=75, $B77-Q$6=1, $B77-Q$6&lt;0),"",ROUND(($B77-Q$6)*'국어 표준점수 테이블'!$H$10+Q$6*'국어 표준점수 테이블'!$H$12+'국어 표준점수 테이블'!$H$14,0))</f>
        <v>71</v>
      </c>
      <c r="R77" s="154">
        <f>IF(OR($B77-R$6&gt;76, $B77-R$6=75, $B77-R$6=1, $B77-R$6&lt;0),"",ROUND(($B77-R$6)*'국어 표준점수 테이블'!$H$10+R$6*'국어 표준점수 테이블'!$H$12+'국어 표준점수 테이블'!$H$14,0))</f>
        <v>71</v>
      </c>
      <c r="S77" s="154">
        <f>IF(OR($B77-S$6&gt;76, $B77-S$6=75, $B77-S$6=1, $B77-S$6&lt;0),"",ROUND(($B77-S$6)*'국어 표준점수 테이블'!$H$10+S$6*'국어 표준점수 테이블'!$H$12+'국어 표준점수 테이블'!$H$14,0))</f>
        <v>71</v>
      </c>
      <c r="T77" s="154">
        <f>IF(OR($B77-T$6&gt;76, $B77-T$6=75, $B77-T$6=1, $B77-T$6&lt;0),"",ROUND(($B77-T$6)*'국어 표준점수 테이블'!$H$10+T$6*'국어 표준점수 테이블'!$H$12+'국어 표준점수 테이블'!$H$14,0))</f>
        <v>72</v>
      </c>
      <c r="U77" s="154">
        <f>IF(OR($B77-U$6&gt;76, $B77-U$6=75, $B77-U$6=1, $B77-U$6&lt;0),"",ROUND(($B77-U$6)*'국어 표준점수 테이블'!$H$10+U$6*'국어 표준점수 테이블'!$H$12+'국어 표준점수 테이블'!$H$14,0))</f>
        <v>72</v>
      </c>
      <c r="V77" s="154">
        <f>IF(OR($B77-V$6&gt;76, $B77-V$6=75, $B77-V$6=1, $B77-V$6&lt;0),"",ROUND(($B77-V$6)*'국어 표준점수 테이블'!$H$10+V$6*'국어 표준점수 테이블'!$H$12+'국어 표준점수 테이블'!$H$14,0))</f>
        <v>72</v>
      </c>
      <c r="W77" s="154">
        <f>IF(OR($B77-W$6&gt;76, $B77-W$6=75, $B77-W$6=1, $B77-W$6&lt;0),"",ROUND(($B77-W$6)*'국어 표준점수 테이블'!$H$10+W$6*'국어 표준점수 테이블'!$H$12+'국어 표준점수 테이블'!$H$14,0))</f>
        <v>72</v>
      </c>
      <c r="X77" s="154">
        <f>IF(OR($B77-X$6&gt;76, $B77-X$6=75, $B77-X$6=1, $B77-X$6&lt;0),"",ROUND(($B77-X$6)*'국어 표준점수 테이블'!$H$10+X$6*'국어 표준점수 테이블'!$H$12+'국어 표준점수 테이블'!$H$14,0))</f>
        <v>72</v>
      </c>
      <c r="Y77" s="73">
        <f>IF(OR($B77-Y$6&gt;76, $B77-Y$6=75, $B77-Y$6=1, $B77-Y$6&lt;0),"",ROUND(($B77-Y$6)*'국어 표준점수 테이블'!$H$10+Y$6*'국어 표준점수 테이블'!$H$12+'국어 표준점수 테이블'!$H$14,0))</f>
        <v>73</v>
      </c>
      <c r="Z77" s="16"/>
      <c r="AA77" s="16"/>
    </row>
    <row r="78" spans="1:27">
      <c r="A78" s="16"/>
      <c r="B78" s="312">
        <v>29</v>
      </c>
      <c r="C78" s="154">
        <f>IF(OR($B78-C$6&gt;76, $B78-C$6=75, $B78-C$6=1, $B78-C$6&lt;0),"",ROUND(($B78-C$6)*'국어 표준점수 테이블'!$H$10+C$6*'국어 표준점수 테이블'!$H$12+'국어 표준점수 테이블'!$H$14,0))</f>
        <v>67</v>
      </c>
      <c r="D78" s="154">
        <f>IF(OR($B78-D$6&gt;76, $B78-D$6=75, $B78-D$6=1, $B78-D$6&lt;0),"",ROUND(($B78-D$6)*'국어 표준점수 테이블'!$H$10+D$6*'국어 표준점수 테이블'!$H$12+'국어 표준점수 테이블'!$H$14,0))</f>
        <v>67</v>
      </c>
      <c r="E78" s="154">
        <f>IF(OR($B78-E$6&gt;76, $B78-E$6=75, $B78-E$6=1, $B78-E$6&lt;0),"",ROUND(($B78-E$6)*'국어 표준점수 테이블'!$H$10+E$6*'국어 표준점수 테이블'!$H$12+'국어 표준점수 테이블'!$H$14,0))</f>
        <v>67</v>
      </c>
      <c r="F78" s="154">
        <f>IF(OR($B78-F$6&gt;76, $B78-F$6=75, $B78-F$6=1, $B78-F$6&lt;0),"",ROUND(($B78-F$6)*'국어 표준점수 테이블'!$H$10+F$6*'국어 표준점수 테이블'!$H$12+'국어 표준점수 테이블'!$H$14,0))</f>
        <v>67</v>
      </c>
      <c r="G78" s="154">
        <f>IF(OR($B78-G$6&gt;76, $B78-G$6=75, $B78-G$6=1, $B78-G$6&lt;0),"",ROUND(($B78-G$6)*'국어 표준점수 테이블'!$H$10+G$6*'국어 표준점수 테이블'!$H$12+'국어 표준점수 테이블'!$H$14,0))</f>
        <v>68</v>
      </c>
      <c r="H78" s="154">
        <f>IF(OR($B78-H$6&gt;76, $B78-H$6=75, $B78-H$6=1, $B78-H$6&lt;0),"",ROUND(($B78-H$6)*'국어 표준점수 테이블'!$H$10+H$6*'국어 표준점수 테이블'!$H$12+'국어 표준점수 테이블'!$H$14,0))</f>
        <v>68</v>
      </c>
      <c r="I78" s="154">
        <f>IF(OR($B78-I$6&gt;76, $B78-I$6=75, $B78-I$6=1, $B78-I$6&lt;0),"",ROUND(($B78-I$6)*'국어 표준점수 테이블'!$H$10+I$6*'국어 표준점수 테이블'!$H$12+'국어 표준점수 테이블'!$H$14,0))</f>
        <v>68</v>
      </c>
      <c r="J78" s="154">
        <f>IF(OR($B78-J$6&gt;76, $B78-J$6=75, $B78-J$6=1, $B78-J$6&lt;0),"",ROUND(($B78-J$6)*'국어 표준점수 테이블'!$H$10+J$6*'국어 표준점수 테이블'!$H$12+'국어 표준점수 테이블'!$H$14,0))</f>
        <v>68</v>
      </c>
      <c r="K78" s="154">
        <f>IF(OR($B78-K$6&gt;76, $B78-K$6=75, $B78-K$6=1, $B78-K$6&lt;0),"",ROUND(($B78-K$6)*'국어 표준점수 테이블'!$H$10+K$6*'국어 표준점수 테이블'!$H$12+'국어 표준점수 테이블'!$H$14,0))</f>
        <v>68</v>
      </c>
      <c r="L78" s="154">
        <f>IF(OR($B78-L$6&gt;76, $B78-L$6=75, $B78-L$6=1, $B78-L$6&lt;0),"",ROUND(($B78-L$6)*'국어 표준점수 테이블'!$H$10+L$6*'국어 표준점수 테이블'!$H$12+'국어 표준점수 테이블'!$H$14,0))</f>
        <v>69</v>
      </c>
      <c r="M78" s="154">
        <f>IF(OR($B78-M$6&gt;76, $B78-M$6=75, $B78-M$6=1, $B78-M$6&lt;0),"",ROUND(($B78-M$6)*'국어 표준점수 테이블'!$H$10+M$6*'국어 표준점수 테이블'!$H$12+'국어 표준점수 테이블'!$H$14,0))</f>
        <v>69</v>
      </c>
      <c r="N78" s="154">
        <f>IF(OR($B78-N$6&gt;76, $B78-N$6=75, $B78-N$6=1, $B78-N$6&lt;0),"",ROUND(($B78-N$6)*'국어 표준점수 테이블'!$H$10+N$6*'국어 표준점수 테이블'!$H$12+'국어 표준점수 테이블'!$H$14,0))</f>
        <v>69</v>
      </c>
      <c r="O78" s="154">
        <f>IF(OR($B78-O$6&gt;76, $B78-O$6=75, $B78-O$6=1, $B78-O$6&lt;0),"",ROUND(($B78-O$6)*'국어 표준점수 테이블'!$H$10+O$6*'국어 표준점수 테이블'!$H$12+'국어 표준점수 테이블'!$H$14,0))</f>
        <v>69</v>
      </c>
      <c r="P78" s="154">
        <f>IF(OR($B78-P$6&gt;76, $B78-P$6=75, $B78-P$6=1, $B78-P$6&lt;0),"",ROUND(($B78-P$6)*'국어 표준점수 테이블'!$H$10+P$6*'국어 표준점수 테이블'!$H$12+'국어 표준점수 테이블'!$H$14,0))</f>
        <v>70</v>
      </c>
      <c r="Q78" s="154">
        <f>IF(OR($B78-Q$6&gt;76, $B78-Q$6=75, $B78-Q$6=1, $B78-Q$6&lt;0),"",ROUND(($B78-Q$6)*'국어 표준점수 테이블'!$H$10+Q$6*'국어 표준점수 테이블'!$H$12+'국어 표준점수 테이블'!$H$14,0))</f>
        <v>70</v>
      </c>
      <c r="R78" s="154">
        <f>IF(OR($B78-R$6&gt;76, $B78-R$6=75, $B78-R$6=1, $B78-R$6&lt;0),"",ROUND(($B78-R$6)*'국어 표준점수 테이블'!$H$10+R$6*'국어 표준점수 테이블'!$H$12+'국어 표준점수 테이블'!$H$14,0))</f>
        <v>70</v>
      </c>
      <c r="S78" s="154">
        <f>IF(OR($B78-S$6&gt;76, $B78-S$6=75, $B78-S$6=1, $B78-S$6&lt;0),"",ROUND(($B78-S$6)*'국어 표준점수 테이블'!$H$10+S$6*'국어 표준점수 테이블'!$H$12+'국어 표준점수 테이블'!$H$14,0))</f>
        <v>70</v>
      </c>
      <c r="T78" s="154">
        <f>IF(OR($B78-T$6&gt;76, $B78-T$6=75, $B78-T$6=1, $B78-T$6&lt;0),"",ROUND(($B78-T$6)*'국어 표준점수 테이블'!$H$10+T$6*'국어 표준점수 테이블'!$H$12+'국어 표준점수 테이블'!$H$14,0))</f>
        <v>70</v>
      </c>
      <c r="U78" s="154">
        <f>IF(OR($B78-U$6&gt;76, $B78-U$6=75, $B78-U$6=1, $B78-U$6&lt;0),"",ROUND(($B78-U$6)*'국어 표준점수 테이블'!$H$10+U$6*'국어 표준점수 테이블'!$H$12+'국어 표준점수 테이블'!$H$14,0))</f>
        <v>71</v>
      </c>
      <c r="V78" s="154">
        <f>IF(OR($B78-V$6&gt;76, $B78-V$6=75, $B78-V$6=1, $B78-V$6&lt;0),"",ROUND(($B78-V$6)*'국어 표준점수 테이블'!$H$10+V$6*'국어 표준점수 테이블'!$H$12+'국어 표준점수 테이블'!$H$14,0))</f>
        <v>71</v>
      </c>
      <c r="W78" s="154">
        <f>IF(OR($B78-W$6&gt;76, $B78-W$6=75, $B78-W$6=1, $B78-W$6&lt;0),"",ROUND(($B78-W$6)*'국어 표준점수 테이블'!$H$10+W$6*'국어 표준점수 테이블'!$H$12+'국어 표준점수 테이블'!$H$14,0))</f>
        <v>71</v>
      </c>
      <c r="X78" s="154">
        <f>IF(OR($B78-X$6&gt;76, $B78-X$6=75, $B78-X$6=1, $B78-X$6&lt;0),"",ROUND(($B78-X$6)*'국어 표준점수 테이블'!$H$10+X$6*'국어 표준점수 테이블'!$H$12+'국어 표준점수 테이블'!$H$14,0))</f>
        <v>71</v>
      </c>
      <c r="Y78" s="73">
        <f>IF(OR($B78-Y$6&gt;76, $B78-Y$6=75, $B78-Y$6=1, $B78-Y$6&lt;0),"",ROUND(($B78-Y$6)*'국어 표준점수 테이블'!$H$10+Y$6*'국어 표준점수 테이블'!$H$12+'국어 표준점수 테이블'!$H$14,0))</f>
        <v>72</v>
      </c>
      <c r="Z78" s="16"/>
      <c r="AA78" s="16"/>
    </row>
    <row r="79" spans="1:27">
      <c r="A79" s="16"/>
      <c r="B79" s="313">
        <v>28</v>
      </c>
      <c r="C79" s="156">
        <f>IF(OR($B79-C$6&gt;76, $B79-C$6=75, $B79-C$6=1, $B79-C$6&lt;0),"",ROUND(($B79-C$6)*'국어 표준점수 테이블'!$H$10+C$6*'국어 표준점수 테이블'!$H$12+'국어 표준점수 테이블'!$H$14,0))</f>
        <v>65</v>
      </c>
      <c r="D79" s="156">
        <f>IF(OR($B79-D$6&gt;76, $B79-D$6=75, $B79-D$6=1, $B79-D$6&lt;0),"",ROUND(($B79-D$6)*'국어 표준점수 테이블'!$H$10+D$6*'국어 표준점수 테이블'!$H$12+'국어 표준점수 테이블'!$H$14,0))</f>
        <v>66</v>
      </c>
      <c r="E79" s="156">
        <f>IF(OR($B79-E$6&gt;76, $B79-E$6=75, $B79-E$6=1, $B79-E$6&lt;0),"",ROUND(($B79-E$6)*'국어 표준점수 테이블'!$H$10+E$6*'국어 표준점수 테이블'!$H$12+'국어 표준점수 테이블'!$H$14,0))</f>
        <v>66</v>
      </c>
      <c r="F79" s="156">
        <f>IF(OR($B79-F$6&gt;76, $B79-F$6=75, $B79-F$6=1, $B79-F$6&lt;0),"",ROUND(($B79-F$6)*'국어 표준점수 테이블'!$H$10+F$6*'국어 표준점수 테이블'!$H$12+'국어 표준점수 테이블'!$H$14,0))</f>
        <v>66</v>
      </c>
      <c r="G79" s="156">
        <f>IF(OR($B79-G$6&gt;76, $B79-G$6=75, $B79-G$6=1, $B79-G$6&lt;0),"",ROUND(($B79-G$6)*'국어 표준점수 테이블'!$H$10+G$6*'국어 표준점수 테이블'!$H$12+'국어 표준점수 테이블'!$H$14,0))</f>
        <v>66</v>
      </c>
      <c r="H79" s="156">
        <f>IF(OR($B79-H$6&gt;76, $B79-H$6=75, $B79-H$6=1, $B79-H$6&lt;0),"",ROUND(($B79-H$6)*'국어 표준점수 테이블'!$H$10+H$6*'국어 표준점수 테이블'!$H$12+'국어 표준점수 테이블'!$H$14,0))</f>
        <v>67</v>
      </c>
      <c r="I79" s="156">
        <f>IF(OR($B79-I$6&gt;76, $B79-I$6=75, $B79-I$6=1, $B79-I$6&lt;0),"",ROUND(($B79-I$6)*'국어 표준점수 테이블'!$H$10+I$6*'국어 표준점수 테이블'!$H$12+'국어 표준점수 테이블'!$H$14,0))</f>
        <v>67</v>
      </c>
      <c r="J79" s="156">
        <f>IF(OR($B79-J$6&gt;76, $B79-J$6=75, $B79-J$6=1, $B79-J$6&lt;0),"",ROUND(($B79-J$6)*'국어 표준점수 테이블'!$H$10+J$6*'국어 표준점수 테이블'!$H$12+'국어 표준점수 테이블'!$H$14,0))</f>
        <v>67</v>
      </c>
      <c r="K79" s="156">
        <f>IF(OR($B79-K$6&gt;76, $B79-K$6=75, $B79-K$6=1, $B79-K$6&lt;0),"",ROUND(($B79-K$6)*'국어 표준점수 테이블'!$H$10+K$6*'국어 표준점수 테이블'!$H$12+'국어 표준점수 테이블'!$H$14,0))</f>
        <v>67</v>
      </c>
      <c r="L79" s="156">
        <f>IF(OR($B79-L$6&gt;76, $B79-L$6=75, $B79-L$6=1, $B79-L$6&lt;0),"",ROUND(($B79-L$6)*'국어 표준점수 테이블'!$H$10+L$6*'국어 표준점수 테이블'!$H$12+'국어 표준점수 테이블'!$H$14,0))</f>
        <v>68</v>
      </c>
      <c r="M79" s="156">
        <f>IF(OR($B79-M$6&gt;76, $B79-M$6=75, $B79-M$6=1, $B79-M$6&lt;0),"",ROUND(($B79-M$6)*'국어 표준점수 테이블'!$H$10+M$6*'국어 표준점수 테이블'!$H$12+'국어 표준점수 테이블'!$H$14,0))</f>
        <v>68</v>
      </c>
      <c r="N79" s="156">
        <f>IF(OR($B79-N$6&gt;76, $B79-N$6=75, $B79-N$6=1, $B79-N$6&lt;0),"",ROUND(($B79-N$6)*'국어 표준점수 테이블'!$H$10+N$6*'국어 표준점수 테이블'!$H$12+'국어 표준점수 테이블'!$H$14,0))</f>
        <v>68</v>
      </c>
      <c r="O79" s="156">
        <f>IF(OR($B79-O$6&gt;76, $B79-O$6=75, $B79-O$6=1, $B79-O$6&lt;0),"",ROUND(($B79-O$6)*'국어 표준점수 테이블'!$H$10+O$6*'국어 표준점수 테이블'!$H$12+'국어 표준점수 테이블'!$H$14,0))</f>
        <v>68</v>
      </c>
      <c r="P79" s="156">
        <f>IF(OR($B79-P$6&gt;76, $B79-P$6=75, $B79-P$6=1, $B79-P$6&lt;0),"",ROUND(($B79-P$6)*'국어 표준점수 테이블'!$H$10+P$6*'국어 표준점수 테이블'!$H$12+'국어 표준점수 테이블'!$H$14,0))</f>
        <v>68</v>
      </c>
      <c r="Q79" s="156">
        <f>IF(OR($B79-Q$6&gt;76, $B79-Q$6=75, $B79-Q$6=1, $B79-Q$6&lt;0),"",ROUND(($B79-Q$6)*'국어 표준점수 테이블'!$H$10+Q$6*'국어 표준점수 테이블'!$H$12+'국어 표준점수 테이블'!$H$14,0))</f>
        <v>69</v>
      </c>
      <c r="R79" s="156">
        <f>IF(OR($B79-R$6&gt;76, $B79-R$6=75, $B79-R$6=1, $B79-R$6&lt;0),"",ROUND(($B79-R$6)*'국어 표준점수 테이블'!$H$10+R$6*'국어 표준점수 테이블'!$H$12+'국어 표준점수 테이블'!$H$14,0))</f>
        <v>69</v>
      </c>
      <c r="S79" s="156">
        <f>IF(OR($B79-S$6&gt;76, $B79-S$6=75, $B79-S$6=1, $B79-S$6&lt;0),"",ROUND(($B79-S$6)*'국어 표준점수 테이블'!$H$10+S$6*'국어 표준점수 테이블'!$H$12+'국어 표준점수 테이블'!$H$14,0))</f>
        <v>69</v>
      </c>
      <c r="T79" s="156">
        <f>IF(OR($B79-T$6&gt;76, $B79-T$6=75, $B79-T$6=1, $B79-T$6&lt;0),"",ROUND(($B79-T$6)*'국어 표준점수 테이블'!$H$10+T$6*'국어 표준점수 테이블'!$H$12+'국어 표준점수 테이블'!$H$14,0))</f>
        <v>69</v>
      </c>
      <c r="U79" s="156">
        <f>IF(OR($B79-U$6&gt;76, $B79-U$6=75, $B79-U$6=1, $B79-U$6&lt;0),"",ROUND(($B79-U$6)*'국어 표준점수 테이블'!$H$10+U$6*'국어 표준점수 테이블'!$H$12+'국어 표준점수 테이블'!$H$14,0))</f>
        <v>69</v>
      </c>
      <c r="V79" s="156">
        <f>IF(OR($B79-V$6&gt;76, $B79-V$6=75, $B79-V$6=1, $B79-V$6&lt;0),"",ROUND(($B79-V$6)*'국어 표준점수 테이블'!$H$10+V$6*'국어 표준점수 테이블'!$H$12+'국어 표준점수 테이블'!$H$14,0))</f>
        <v>70</v>
      </c>
      <c r="W79" s="156">
        <f>IF(OR($B79-W$6&gt;76, $B79-W$6=75, $B79-W$6=1, $B79-W$6&lt;0),"",ROUND(($B79-W$6)*'국어 표준점수 테이블'!$H$10+W$6*'국어 표준점수 테이블'!$H$12+'국어 표준점수 테이블'!$H$14,0))</f>
        <v>70</v>
      </c>
      <c r="X79" s="156">
        <f>IF(OR($B79-X$6&gt;76, $B79-X$6=75, $B79-X$6=1, $B79-X$6&lt;0),"",ROUND(($B79-X$6)*'국어 표준점수 테이블'!$H$10+X$6*'국어 표준점수 테이블'!$H$12+'국어 표준점수 테이블'!$H$14,0))</f>
        <v>70</v>
      </c>
      <c r="Y79" s="75">
        <f>IF(OR($B79-Y$6&gt;76, $B79-Y$6=75, $B79-Y$6=1, $B79-Y$6&lt;0),"",ROUND(($B79-Y$6)*'국어 표준점수 테이블'!$H$10+Y$6*'국어 표준점수 테이블'!$H$12+'국어 표준점수 테이블'!$H$14,0))</f>
        <v>71</v>
      </c>
      <c r="Z79" s="16"/>
      <c r="AA79" s="16"/>
    </row>
    <row r="80" spans="1:27">
      <c r="A80" s="16"/>
      <c r="B80" s="313">
        <v>27</v>
      </c>
      <c r="C80" s="156">
        <f>IF(OR($B80-C$6&gt;76, $B80-C$6=75, $B80-C$6=1, $B80-C$6&lt;0),"",ROUND(($B80-C$6)*'국어 표준점수 테이블'!$H$10+C$6*'국어 표준점수 테이블'!$H$12+'국어 표준점수 테이블'!$H$14,0))</f>
        <v>64</v>
      </c>
      <c r="D80" s="156">
        <f>IF(OR($B80-D$6&gt;76, $B80-D$6=75, $B80-D$6=1, $B80-D$6&lt;0),"",ROUND(($B80-D$6)*'국어 표준점수 테이블'!$H$10+D$6*'국어 표준점수 테이블'!$H$12+'국어 표준점수 테이블'!$H$14,0))</f>
        <v>65</v>
      </c>
      <c r="E80" s="156">
        <f>IF(OR($B80-E$6&gt;76, $B80-E$6=75, $B80-E$6=1, $B80-E$6&lt;0),"",ROUND(($B80-E$6)*'국어 표준점수 테이블'!$H$10+E$6*'국어 표준점수 테이블'!$H$12+'국어 표준점수 테이블'!$H$14,0))</f>
        <v>65</v>
      </c>
      <c r="F80" s="156">
        <f>IF(OR($B80-F$6&gt;76, $B80-F$6=75, $B80-F$6=1, $B80-F$6&lt;0),"",ROUND(($B80-F$6)*'국어 표준점수 테이블'!$H$10+F$6*'국어 표준점수 테이블'!$H$12+'국어 표준점수 테이블'!$H$14,0))</f>
        <v>65</v>
      </c>
      <c r="G80" s="156">
        <f>IF(OR($B80-G$6&gt;76, $B80-G$6=75, $B80-G$6=1, $B80-G$6&lt;0),"",ROUND(($B80-G$6)*'국어 표준점수 테이블'!$H$10+G$6*'국어 표준점수 테이블'!$H$12+'국어 표준점수 테이블'!$H$14,0))</f>
        <v>65</v>
      </c>
      <c r="H80" s="156">
        <f>IF(OR($B80-H$6&gt;76, $B80-H$6=75, $B80-H$6=1, $B80-H$6&lt;0),"",ROUND(($B80-H$6)*'국어 표준점수 테이블'!$H$10+H$6*'국어 표준점수 테이블'!$H$12+'국어 표준점수 테이블'!$H$14,0))</f>
        <v>66</v>
      </c>
      <c r="I80" s="156">
        <f>IF(OR($B80-I$6&gt;76, $B80-I$6=75, $B80-I$6=1, $B80-I$6&lt;0),"",ROUND(($B80-I$6)*'국어 표준점수 테이블'!$H$10+I$6*'국어 표준점수 테이블'!$H$12+'국어 표준점수 테이블'!$H$14,0))</f>
        <v>66</v>
      </c>
      <c r="J80" s="156">
        <f>IF(OR($B80-J$6&gt;76, $B80-J$6=75, $B80-J$6=1, $B80-J$6&lt;0),"",ROUND(($B80-J$6)*'국어 표준점수 테이블'!$H$10+J$6*'국어 표준점수 테이블'!$H$12+'국어 표준점수 테이블'!$H$14,0))</f>
        <v>66</v>
      </c>
      <c r="K80" s="156">
        <f>IF(OR($B80-K$6&gt;76, $B80-K$6=75, $B80-K$6=1, $B80-K$6&lt;0),"",ROUND(($B80-K$6)*'국어 표준점수 테이블'!$H$10+K$6*'국어 표준점수 테이블'!$H$12+'국어 표준점수 테이블'!$H$14,0))</f>
        <v>66</v>
      </c>
      <c r="L80" s="156">
        <f>IF(OR($B80-L$6&gt;76, $B80-L$6=75, $B80-L$6=1, $B80-L$6&lt;0),"",ROUND(($B80-L$6)*'국어 표준점수 테이블'!$H$10+L$6*'국어 표준점수 테이블'!$H$12+'국어 표준점수 테이블'!$H$14,0))</f>
        <v>66</v>
      </c>
      <c r="M80" s="156">
        <f>IF(OR($B80-M$6&gt;76, $B80-M$6=75, $B80-M$6=1, $B80-M$6&lt;0),"",ROUND(($B80-M$6)*'국어 표준점수 테이블'!$H$10+M$6*'국어 표준점수 테이블'!$H$12+'국어 표준점수 테이블'!$H$14,0))</f>
        <v>67</v>
      </c>
      <c r="N80" s="156">
        <f>IF(OR($B80-N$6&gt;76, $B80-N$6=75, $B80-N$6=1, $B80-N$6&lt;0),"",ROUND(($B80-N$6)*'국어 표준점수 테이블'!$H$10+N$6*'국어 표준점수 테이블'!$H$12+'국어 표준점수 테이블'!$H$14,0))</f>
        <v>67</v>
      </c>
      <c r="O80" s="156">
        <f>IF(OR($B80-O$6&gt;76, $B80-O$6=75, $B80-O$6=1, $B80-O$6&lt;0),"",ROUND(($B80-O$6)*'국어 표준점수 테이블'!$H$10+O$6*'국어 표준점수 테이블'!$H$12+'국어 표준점수 테이블'!$H$14,0))</f>
        <v>67</v>
      </c>
      <c r="P80" s="156">
        <f>IF(OR($B80-P$6&gt;76, $B80-P$6=75, $B80-P$6=1, $B80-P$6&lt;0),"",ROUND(($B80-P$6)*'국어 표준점수 테이블'!$H$10+P$6*'국어 표준점수 테이블'!$H$12+'국어 표준점수 테이블'!$H$14,0))</f>
        <v>67</v>
      </c>
      <c r="Q80" s="156">
        <f>IF(OR($B80-Q$6&gt;76, $B80-Q$6=75, $B80-Q$6=1, $B80-Q$6&lt;0),"",ROUND(($B80-Q$6)*'국어 표준점수 테이블'!$H$10+Q$6*'국어 표준점수 테이블'!$H$12+'국어 표준점수 테이블'!$H$14,0))</f>
        <v>67</v>
      </c>
      <c r="R80" s="156">
        <f>IF(OR($B80-R$6&gt;76, $B80-R$6=75, $B80-R$6=1, $B80-R$6&lt;0),"",ROUND(($B80-R$6)*'국어 표준점수 테이블'!$H$10+R$6*'국어 표준점수 테이블'!$H$12+'국어 표준점수 테이블'!$H$14,0))</f>
        <v>68</v>
      </c>
      <c r="S80" s="156">
        <f>IF(OR($B80-S$6&gt;76, $B80-S$6=75, $B80-S$6=1, $B80-S$6&lt;0),"",ROUND(($B80-S$6)*'국어 표준점수 테이블'!$H$10+S$6*'국어 표준점수 테이블'!$H$12+'국어 표준점수 테이블'!$H$14,0))</f>
        <v>68</v>
      </c>
      <c r="T80" s="156">
        <f>IF(OR($B80-T$6&gt;76, $B80-T$6=75, $B80-T$6=1, $B80-T$6&lt;0),"",ROUND(($B80-T$6)*'국어 표준점수 테이블'!$H$10+T$6*'국어 표준점수 테이블'!$H$12+'국어 표준점수 테이블'!$H$14,0))</f>
        <v>68</v>
      </c>
      <c r="U80" s="156">
        <f>IF(OR($B80-U$6&gt;76, $B80-U$6=75, $B80-U$6=1, $B80-U$6&lt;0),"",ROUND(($B80-U$6)*'국어 표준점수 테이블'!$H$10+U$6*'국어 표준점수 테이블'!$H$12+'국어 표준점수 테이블'!$H$14,0))</f>
        <v>68</v>
      </c>
      <c r="V80" s="156">
        <f>IF(OR($B80-V$6&gt;76, $B80-V$6=75, $B80-V$6=1, $B80-V$6&lt;0),"",ROUND(($B80-V$6)*'국어 표준점수 테이블'!$H$10+V$6*'국어 표준점수 테이블'!$H$12+'국어 표준점수 테이블'!$H$14,0))</f>
        <v>69</v>
      </c>
      <c r="W80" s="156">
        <f>IF(OR($B80-W$6&gt;76, $B80-W$6=75, $B80-W$6=1, $B80-W$6&lt;0),"",ROUND(($B80-W$6)*'국어 표준점수 테이블'!$H$10+W$6*'국어 표준점수 테이블'!$H$12+'국어 표준점수 테이블'!$H$14,0))</f>
        <v>69</v>
      </c>
      <c r="X80" s="156">
        <f>IF(OR($B80-X$6&gt;76, $B80-X$6=75, $B80-X$6=1, $B80-X$6&lt;0),"",ROUND(($B80-X$6)*'국어 표준점수 테이블'!$H$10+X$6*'국어 표준점수 테이블'!$H$12+'국어 표준점수 테이블'!$H$14,0))</f>
        <v>69</v>
      </c>
      <c r="Y80" s="75">
        <f>IF(OR($B80-Y$6&gt;76, $B80-Y$6=75, $B80-Y$6=1, $B80-Y$6&lt;0),"",ROUND(($B80-Y$6)*'국어 표준점수 테이블'!$H$10+Y$6*'국어 표준점수 테이블'!$H$12+'국어 표준점수 테이블'!$H$14,0))</f>
        <v>69</v>
      </c>
      <c r="Z80" s="16"/>
      <c r="AA80" s="16"/>
    </row>
    <row r="81" spans="1:27">
      <c r="A81" s="16"/>
      <c r="B81" s="313">
        <v>26</v>
      </c>
      <c r="C81" s="156">
        <f>IF(OR($B81-C$6&gt;76, $B81-C$6=75, $B81-C$6=1, $B81-C$6&lt;0),"",ROUND(($B81-C$6)*'국어 표준점수 테이블'!$H$10+C$6*'국어 표준점수 테이블'!$H$12+'국어 표준점수 테이블'!$H$14,0))</f>
        <v>63</v>
      </c>
      <c r="D81" s="156">
        <f>IF(OR($B81-D$6&gt;76, $B81-D$6=75, $B81-D$6=1, $B81-D$6&lt;0),"",ROUND(($B81-D$6)*'국어 표준점수 테이블'!$H$10+D$6*'국어 표준점수 테이블'!$H$12+'국어 표준점수 테이블'!$H$14,0))</f>
        <v>64</v>
      </c>
      <c r="E81" s="156">
        <f>IF(OR($B81-E$6&gt;76, $B81-E$6=75, $B81-E$6=1, $B81-E$6&lt;0),"",ROUND(($B81-E$6)*'국어 표준점수 테이블'!$H$10+E$6*'국어 표준점수 테이블'!$H$12+'국어 표준점수 테이블'!$H$14,0))</f>
        <v>64</v>
      </c>
      <c r="F81" s="156">
        <f>IF(OR($B81-F$6&gt;76, $B81-F$6=75, $B81-F$6=1, $B81-F$6&lt;0),"",ROUND(($B81-F$6)*'국어 표준점수 테이블'!$H$10+F$6*'국어 표준점수 테이블'!$H$12+'국어 표준점수 테이블'!$H$14,0))</f>
        <v>64</v>
      </c>
      <c r="G81" s="156">
        <f>IF(OR($B81-G$6&gt;76, $B81-G$6=75, $B81-G$6=1, $B81-G$6&lt;0),"",ROUND(($B81-G$6)*'국어 표준점수 테이블'!$H$10+G$6*'국어 표준점수 테이블'!$H$12+'국어 표준점수 테이블'!$H$14,0))</f>
        <v>64</v>
      </c>
      <c r="H81" s="156">
        <f>IF(OR($B81-H$6&gt;76, $B81-H$6=75, $B81-H$6=1, $B81-H$6&lt;0),"",ROUND(($B81-H$6)*'국어 표준점수 테이블'!$H$10+H$6*'국어 표준점수 테이블'!$H$12+'국어 표준점수 테이블'!$H$14,0))</f>
        <v>64</v>
      </c>
      <c r="I81" s="156">
        <f>IF(OR($B81-I$6&gt;76, $B81-I$6=75, $B81-I$6=1, $B81-I$6&lt;0),"",ROUND(($B81-I$6)*'국어 표준점수 테이블'!$H$10+I$6*'국어 표준점수 테이블'!$H$12+'국어 표준점수 테이블'!$H$14,0))</f>
        <v>65</v>
      </c>
      <c r="J81" s="156">
        <f>IF(OR($B81-J$6&gt;76, $B81-J$6=75, $B81-J$6=1, $B81-J$6&lt;0),"",ROUND(($B81-J$6)*'국어 표준점수 테이블'!$H$10+J$6*'국어 표준점수 테이블'!$H$12+'국어 표준점수 테이블'!$H$14,0))</f>
        <v>65</v>
      </c>
      <c r="K81" s="156">
        <f>IF(OR($B81-K$6&gt;76, $B81-K$6=75, $B81-K$6=1, $B81-K$6&lt;0),"",ROUND(($B81-K$6)*'국어 표준점수 테이블'!$H$10+K$6*'국어 표준점수 테이블'!$H$12+'국어 표준점수 테이블'!$H$14,0))</f>
        <v>65</v>
      </c>
      <c r="L81" s="156">
        <f>IF(OR($B81-L$6&gt;76, $B81-L$6=75, $B81-L$6=1, $B81-L$6&lt;0),"",ROUND(($B81-L$6)*'국어 표준점수 테이블'!$H$10+L$6*'국어 표준점수 테이블'!$H$12+'국어 표준점수 테이블'!$H$14,0))</f>
        <v>65</v>
      </c>
      <c r="M81" s="156">
        <f>IF(OR($B81-M$6&gt;76, $B81-M$6=75, $B81-M$6=1, $B81-M$6&lt;0),"",ROUND(($B81-M$6)*'국어 표준점수 테이블'!$H$10+M$6*'국어 표준점수 테이블'!$H$12+'국어 표준점수 테이블'!$H$14,0))</f>
        <v>65</v>
      </c>
      <c r="N81" s="156">
        <f>IF(OR($B81-N$6&gt;76, $B81-N$6=75, $B81-N$6=1, $B81-N$6&lt;0),"",ROUND(($B81-N$6)*'국어 표준점수 테이블'!$H$10+N$6*'국어 표준점수 테이블'!$H$12+'국어 표준점수 테이블'!$H$14,0))</f>
        <v>66</v>
      </c>
      <c r="O81" s="156">
        <f>IF(OR($B81-O$6&gt;76, $B81-O$6=75, $B81-O$6=1, $B81-O$6&lt;0),"",ROUND(($B81-O$6)*'국어 표준점수 테이블'!$H$10+O$6*'국어 표준점수 테이블'!$H$12+'국어 표준점수 테이블'!$H$14,0))</f>
        <v>66</v>
      </c>
      <c r="P81" s="156">
        <f>IF(OR($B81-P$6&gt;76, $B81-P$6=75, $B81-P$6=1, $B81-P$6&lt;0),"",ROUND(($B81-P$6)*'국어 표준점수 테이블'!$H$10+P$6*'국어 표준점수 테이블'!$H$12+'국어 표준점수 테이블'!$H$14,0))</f>
        <v>66</v>
      </c>
      <c r="Q81" s="156">
        <f>IF(OR($B81-Q$6&gt;76, $B81-Q$6=75, $B81-Q$6=1, $B81-Q$6&lt;0),"",ROUND(($B81-Q$6)*'국어 표준점수 테이블'!$H$10+Q$6*'국어 표준점수 테이블'!$H$12+'국어 표준점수 테이블'!$H$14,0))</f>
        <v>66</v>
      </c>
      <c r="R81" s="156">
        <f>IF(OR($B81-R$6&gt;76, $B81-R$6=75, $B81-R$6=1, $B81-R$6&lt;0),"",ROUND(($B81-R$6)*'국어 표준점수 테이블'!$H$10+R$6*'국어 표준점수 테이블'!$H$12+'국어 표준점수 테이블'!$H$14,0))</f>
        <v>67</v>
      </c>
      <c r="S81" s="156">
        <f>IF(OR($B81-S$6&gt;76, $B81-S$6=75, $B81-S$6=1, $B81-S$6&lt;0),"",ROUND(($B81-S$6)*'국어 표준점수 테이블'!$H$10+S$6*'국어 표준점수 테이블'!$H$12+'국어 표준점수 테이블'!$H$14,0))</f>
        <v>67</v>
      </c>
      <c r="T81" s="156">
        <f>IF(OR($B81-T$6&gt;76, $B81-T$6=75, $B81-T$6=1, $B81-T$6&lt;0),"",ROUND(($B81-T$6)*'국어 표준점수 테이블'!$H$10+T$6*'국어 표준점수 테이블'!$H$12+'국어 표준점수 테이블'!$H$14,0))</f>
        <v>67</v>
      </c>
      <c r="U81" s="156">
        <f>IF(OR($B81-U$6&gt;76, $B81-U$6=75, $B81-U$6=1, $B81-U$6&lt;0),"",ROUND(($B81-U$6)*'국어 표준점수 테이블'!$H$10+U$6*'국어 표준점수 테이블'!$H$12+'국어 표준점수 테이블'!$H$14,0))</f>
        <v>67</v>
      </c>
      <c r="V81" s="156">
        <f>IF(OR($B81-V$6&gt;76, $B81-V$6=75, $B81-V$6=1, $B81-V$6&lt;0),"",ROUND(($B81-V$6)*'국어 표준점수 테이블'!$H$10+V$6*'국어 표준점수 테이블'!$H$12+'국어 표준점수 테이블'!$H$14,0))</f>
        <v>67</v>
      </c>
      <c r="W81" s="156">
        <f>IF(OR($B81-W$6&gt;76, $B81-W$6=75, $B81-W$6=1, $B81-W$6&lt;0),"",ROUND(($B81-W$6)*'국어 표준점수 테이블'!$H$10+W$6*'국어 표준점수 테이블'!$H$12+'국어 표준점수 테이블'!$H$14,0))</f>
        <v>68</v>
      </c>
      <c r="X81" s="156">
        <f>IF(OR($B81-X$6&gt;76, $B81-X$6=75, $B81-X$6=1, $B81-X$6&lt;0),"",ROUND(($B81-X$6)*'국어 표준점수 테이블'!$H$10+X$6*'국어 표준점수 테이블'!$H$12+'국어 표준점수 테이블'!$H$14,0))</f>
        <v>68</v>
      </c>
      <c r="Y81" s="157">
        <f>IF(OR($B81-Y$6&gt;76, $B81-Y$6=75, $B81-Y$6=1, $B81-Y$6&lt;0),"",ROUND(($B81-Y$6)*'국어 표준점수 테이블'!$H$10+Y$6*'국어 표준점수 테이블'!$H$12+'국어 표준점수 테이블'!$H$14,0))</f>
        <v>68</v>
      </c>
      <c r="Z81" s="16"/>
      <c r="AA81" s="16"/>
    </row>
    <row r="82" spans="1:27">
      <c r="A82" s="16"/>
      <c r="B82" s="313">
        <v>25</v>
      </c>
      <c r="C82" s="156" t="str">
        <f>IF(OR($B82-C$6&gt;76, $B82-C$6=75, $B82-C$6=1, $B82-C$6&lt;0),"",ROUND(($B82-C$6)*'국어 표준점수 테이블'!$H$10+C$6*'국어 표준점수 테이블'!$H$12+'국어 표준점수 테이블'!$H$14,0))</f>
        <v/>
      </c>
      <c r="D82" s="156">
        <f>IF(OR($B82-D$6&gt;76, $B82-D$6=75, $B82-D$6=1, $B82-D$6&lt;0),"",ROUND(($B82-D$6)*'국어 표준점수 테이블'!$H$10+D$6*'국어 표준점수 테이블'!$H$12+'국어 표준점수 테이블'!$H$14,0))</f>
        <v>62</v>
      </c>
      <c r="E82" s="156">
        <f>IF(OR($B82-E$6&gt;76, $B82-E$6=75, $B82-E$6=1, $B82-E$6&lt;0),"",ROUND(($B82-E$6)*'국어 표준점수 테이블'!$H$10+E$6*'국어 표준점수 테이블'!$H$12+'국어 표준점수 테이블'!$H$14,0))</f>
        <v>63</v>
      </c>
      <c r="F82" s="156">
        <f>IF(OR($B82-F$6&gt;76, $B82-F$6=75, $B82-F$6=1, $B82-F$6&lt;0),"",ROUND(($B82-F$6)*'국어 표준점수 테이블'!$H$10+F$6*'국어 표준점수 테이블'!$H$12+'국어 표준점수 테이블'!$H$14,0))</f>
        <v>63</v>
      </c>
      <c r="G82" s="156">
        <f>IF(OR($B82-G$6&gt;76, $B82-G$6=75, $B82-G$6=1, $B82-G$6&lt;0),"",ROUND(($B82-G$6)*'국어 표준점수 테이블'!$H$10+G$6*'국어 표준점수 테이블'!$H$12+'국어 표준점수 테이블'!$H$14,0))</f>
        <v>63</v>
      </c>
      <c r="H82" s="156">
        <f>IF(OR($B82-H$6&gt;76, $B82-H$6=75, $B82-H$6=1, $B82-H$6&lt;0),"",ROUND(($B82-H$6)*'국어 표준점수 테이블'!$H$10+H$6*'국어 표준점수 테이블'!$H$12+'국어 표준점수 테이블'!$H$14,0))</f>
        <v>63</v>
      </c>
      <c r="I82" s="156">
        <f>IF(OR($B82-I$6&gt;76, $B82-I$6=75, $B82-I$6=1, $B82-I$6&lt;0),"",ROUND(($B82-I$6)*'국어 표준점수 테이블'!$H$10+I$6*'국어 표준점수 테이블'!$H$12+'국어 표준점수 테이블'!$H$14,0))</f>
        <v>63</v>
      </c>
      <c r="J82" s="156">
        <f>IF(OR($B82-J$6&gt;76, $B82-J$6=75, $B82-J$6=1, $B82-J$6&lt;0),"",ROUND(($B82-J$6)*'국어 표준점수 테이블'!$H$10+J$6*'국어 표준점수 테이블'!$H$12+'국어 표준점수 테이블'!$H$14,0))</f>
        <v>64</v>
      </c>
      <c r="K82" s="156">
        <f>IF(OR($B82-K$6&gt;76, $B82-K$6=75, $B82-K$6=1, $B82-K$6&lt;0),"",ROUND(($B82-K$6)*'국어 표준점수 테이블'!$H$10+K$6*'국어 표준점수 테이블'!$H$12+'국어 표준점수 테이블'!$H$14,0))</f>
        <v>64</v>
      </c>
      <c r="L82" s="156">
        <f>IF(OR($B82-L$6&gt;76, $B82-L$6=75, $B82-L$6=1, $B82-L$6&lt;0),"",ROUND(($B82-L$6)*'국어 표준점수 테이블'!$H$10+L$6*'국어 표준점수 테이블'!$H$12+'국어 표준점수 테이블'!$H$14,0))</f>
        <v>64</v>
      </c>
      <c r="M82" s="156">
        <f>IF(OR($B82-M$6&gt;76, $B82-M$6=75, $B82-M$6=1, $B82-M$6&lt;0),"",ROUND(($B82-M$6)*'국어 표준점수 테이블'!$H$10+M$6*'국어 표준점수 테이블'!$H$12+'국어 표준점수 테이블'!$H$14,0))</f>
        <v>64</v>
      </c>
      <c r="N82" s="156">
        <f>IF(OR($B82-N$6&gt;76, $B82-N$6=75, $B82-N$6=1, $B82-N$6&lt;0),"",ROUND(($B82-N$6)*'국어 표준점수 테이블'!$H$10+N$6*'국어 표준점수 테이블'!$H$12+'국어 표준점수 테이블'!$H$14,0))</f>
        <v>65</v>
      </c>
      <c r="O82" s="156">
        <f>IF(OR($B82-O$6&gt;76, $B82-O$6=75, $B82-O$6=1, $B82-O$6&lt;0),"",ROUND(($B82-O$6)*'국어 표준점수 테이블'!$H$10+O$6*'국어 표준점수 테이블'!$H$12+'국어 표준점수 테이블'!$H$14,0))</f>
        <v>65</v>
      </c>
      <c r="P82" s="156">
        <f>IF(OR($B82-P$6&gt;76, $B82-P$6=75, $B82-P$6=1, $B82-P$6&lt;0),"",ROUND(($B82-P$6)*'국어 표준점수 테이블'!$H$10+P$6*'국어 표준점수 테이블'!$H$12+'국어 표준점수 테이블'!$H$14,0))</f>
        <v>65</v>
      </c>
      <c r="Q82" s="156">
        <f>IF(OR($B82-Q$6&gt;76, $B82-Q$6=75, $B82-Q$6=1, $B82-Q$6&lt;0),"",ROUND(($B82-Q$6)*'국어 표준점수 테이블'!$H$10+Q$6*'국어 표준점수 테이블'!$H$12+'국어 표준점수 테이블'!$H$14,0))</f>
        <v>65</v>
      </c>
      <c r="R82" s="156">
        <f>IF(OR($B82-R$6&gt;76, $B82-R$6=75, $B82-R$6=1, $B82-R$6&lt;0),"",ROUND(($B82-R$6)*'국어 표준점수 테이블'!$H$10+R$6*'국어 표준점수 테이블'!$H$12+'국어 표준점수 테이블'!$H$14,0))</f>
        <v>65</v>
      </c>
      <c r="S82" s="156">
        <f>IF(OR($B82-S$6&gt;76, $B82-S$6=75, $B82-S$6=1, $B82-S$6&lt;0),"",ROUND(($B82-S$6)*'국어 표준점수 테이블'!$H$10+S$6*'국어 표준점수 테이블'!$H$12+'국어 표준점수 테이블'!$H$14,0))</f>
        <v>66</v>
      </c>
      <c r="T82" s="156">
        <f>IF(OR($B82-T$6&gt;76, $B82-T$6=75, $B82-T$6=1, $B82-T$6&lt;0),"",ROUND(($B82-T$6)*'국어 표준점수 테이블'!$H$10+T$6*'국어 표준점수 테이블'!$H$12+'국어 표준점수 테이블'!$H$14,0))</f>
        <v>66</v>
      </c>
      <c r="U82" s="156">
        <f>IF(OR($B82-U$6&gt;76, $B82-U$6=75, $B82-U$6=1, $B82-U$6&lt;0),"",ROUND(($B82-U$6)*'국어 표준점수 테이블'!$H$10+U$6*'국어 표준점수 테이블'!$H$12+'국어 표준점수 테이블'!$H$14,0))</f>
        <v>66</v>
      </c>
      <c r="V82" s="156">
        <f>IF(OR($B82-V$6&gt;76, $B82-V$6=75, $B82-V$6=1, $B82-V$6&lt;0),"",ROUND(($B82-V$6)*'국어 표준점수 테이블'!$H$10+V$6*'국어 표준점수 테이블'!$H$12+'국어 표준점수 테이블'!$H$14,0))</f>
        <v>66</v>
      </c>
      <c r="W82" s="156">
        <f>IF(OR($B82-W$6&gt;76, $B82-W$6=75, $B82-W$6=1, $B82-W$6&lt;0),"",ROUND(($B82-W$6)*'국어 표준점수 테이블'!$H$10+W$6*'국어 표준점수 테이블'!$H$12+'국어 표준점수 테이블'!$H$14,0))</f>
        <v>66</v>
      </c>
      <c r="X82" s="156">
        <f>IF(OR($B82-X$6&gt;76, $B82-X$6=75, $B82-X$6=1, $B82-X$6&lt;0),"",ROUND(($B82-X$6)*'국어 표준점수 테이블'!$H$10+X$6*'국어 표준점수 테이블'!$H$12+'국어 표준점수 테이블'!$H$14,0))</f>
        <v>67</v>
      </c>
      <c r="Y82" s="75">
        <f>IF(OR($B82-Y$6&gt;76, $B82-Y$6=75, $B82-Y$6=1, $B82-Y$6&lt;0),"",ROUND(($B82-Y$6)*'국어 표준점수 테이블'!$H$10+Y$6*'국어 표준점수 테이블'!$H$12+'국어 표준점수 테이블'!$H$14,0))</f>
        <v>67</v>
      </c>
      <c r="Z82" s="16"/>
      <c r="AA82" s="16"/>
    </row>
    <row r="83" spans="1:27">
      <c r="A83" s="16"/>
      <c r="B83" s="314">
        <v>24</v>
      </c>
      <c r="C83" s="158">
        <f>IF(OR($B83-C$6&gt;76, $B83-C$6=75, $B83-C$6=1, $B83-C$6&lt;0),"",ROUND(($B83-C$6)*'국어 표준점수 테이블'!$H$10+C$6*'국어 표준점수 테이블'!$H$12+'국어 표준점수 테이블'!$H$14,0))</f>
        <v>61</v>
      </c>
      <c r="D83" s="158">
        <f>IF(OR($B83-D$6&gt;76, $B83-D$6=75, $B83-D$6=1, $B83-D$6&lt;0),"",ROUND(($B83-D$6)*'국어 표준점수 테이블'!$H$10+D$6*'국어 표준점수 테이블'!$H$12+'국어 표준점수 테이블'!$H$14,0))</f>
        <v>61</v>
      </c>
      <c r="E83" s="158">
        <f>IF(OR($B83-E$6&gt;76, $B83-E$6=75, $B83-E$6=1, $B83-E$6&lt;0),"",ROUND(($B83-E$6)*'국어 표준점수 테이블'!$H$10+E$6*'국어 표준점수 테이블'!$H$12+'국어 표준점수 테이블'!$H$14,0))</f>
        <v>61</v>
      </c>
      <c r="F83" s="158">
        <f>IF(OR($B83-F$6&gt;76, $B83-F$6=75, $B83-F$6=1, $B83-F$6&lt;0),"",ROUND(($B83-F$6)*'국어 표준점수 테이블'!$H$10+F$6*'국어 표준점수 테이블'!$H$12+'국어 표준점수 테이블'!$H$14,0))</f>
        <v>62</v>
      </c>
      <c r="G83" s="158">
        <f>IF(OR($B83-G$6&gt;76, $B83-G$6=75, $B83-G$6=1, $B83-G$6&lt;0),"",ROUND(($B83-G$6)*'국어 표준점수 테이블'!$H$10+G$6*'국어 표준점수 테이블'!$H$12+'국어 표준점수 테이블'!$H$14,0))</f>
        <v>62</v>
      </c>
      <c r="H83" s="158">
        <f>IF(OR($B83-H$6&gt;76, $B83-H$6=75, $B83-H$6=1, $B83-H$6&lt;0),"",ROUND(($B83-H$6)*'국어 표준점수 테이블'!$H$10+H$6*'국어 표준점수 테이블'!$H$12+'국어 표준점수 테이블'!$H$14,0))</f>
        <v>62</v>
      </c>
      <c r="I83" s="158">
        <f>IF(OR($B83-I$6&gt;76, $B83-I$6=75, $B83-I$6=1, $B83-I$6&lt;0),"",ROUND(($B83-I$6)*'국어 표준점수 테이블'!$H$10+I$6*'국어 표준점수 테이블'!$H$12+'국어 표준점수 테이블'!$H$14,0))</f>
        <v>62</v>
      </c>
      <c r="J83" s="158">
        <f>IF(OR($B83-J$6&gt;76, $B83-J$6=75, $B83-J$6=1, $B83-J$6&lt;0),"",ROUND(($B83-J$6)*'국어 표준점수 테이블'!$H$10+J$6*'국어 표준점수 테이블'!$H$12+'국어 표준점수 테이블'!$H$14,0))</f>
        <v>63</v>
      </c>
      <c r="K83" s="158">
        <f>IF(OR($B83-K$6&gt;76, $B83-K$6=75, $B83-K$6=1, $B83-K$6&lt;0),"",ROUND(($B83-K$6)*'국어 표준점수 테이블'!$H$10+K$6*'국어 표준점수 테이블'!$H$12+'국어 표준점수 테이블'!$H$14,0))</f>
        <v>63</v>
      </c>
      <c r="L83" s="158">
        <f>IF(OR($B83-L$6&gt;76, $B83-L$6=75, $B83-L$6=1, $B83-L$6&lt;0),"",ROUND(($B83-L$6)*'국어 표준점수 테이블'!$H$10+L$6*'국어 표준점수 테이블'!$H$12+'국어 표준점수 테이블'!$H$14,0))</f>
        <v>63</v>
      </c>
      <c r="M83" s="158">
        <f>IF(OR($B83-M$6&gt;76, $B83-M$6=75, $B83-M$6=1, $B83-M$6&lt;0),"",ROUND(($B83-M$6)*'국어 표준점수 테이블'!$H$10+M$6*'국어 표준점수 테이블'!$H$12+'국어 표준점수 테이블'!$H$14,0))</f>
        <v>63</v>
      </c>
      <c r="N83" s="158">
        <f>IF(OR($B83-N$6&gt;76, $B83-N$6=75, $B83-N$6=1, $B83-N$6&lt;0),"",ROUND(($B83-N$6)*'국어 표준점수 테이블'!$H$10+N$6*'국어 표준점수 테이블'!$H$12+'국어 표준점수 테이블'!$H$14,0))</f>
        <v>63</v>
      </c>
      <c r="O83" s="158">
        <f>IF(OR($B83-O$6&gt;76, $B83-O$6=75, $B83-O$6=1, $B83-O$6&lt;0),"",ROUND(($B83-O$6)*'국어 표준점수 테이블'!$H$10+O$6*'국어 표준점수 테이블'!$H$12+'국어 표준점수 테이블'!$H$14,0))</f>
        <v>64</v>
      </c>
      <c r="P83" s="158">
        <f>IF(OR($B83-P$6&gt;76, $B83-P$6=75, $B83-P$6=1, $B83-P$6&lt;0),"",ROUND(($B83-P$6)*'국어 표준점수 테이블'!$H$10+P$6*'국어 표준점수 테이블'!$H$12+'국어 표준점수 테이블'!$H$14,0))</f>
        <v>64</v>
      </c>
      <c r="Q83" s="158">
        <f>IF(OR($B83-Q$6&gt;76, $B83-Q$6=75, $B83-Q$6=1, $B83-Q$6&lt;0),"",ROUND(($B83-Q$6)*'국어 표준점수 테이블'!$H$10+Q$6*'국어 표준점수 테이블'!$H$12+'국어 표준점수 테이블'!$H$14,0))</f>
        <v>64</v>
      </c>
      <c r="R83" s="158">
        <f>IF(OR($B83-R$6&gt;76, $B83-R$6=75, $B83-R$6=1, $B83-R$6&lt;0),"",ROUND(($B83-R$6)*'국어 표준점수 테이블'!$H$10+R$6*'국어 표준점수 테이블'!$H$12+'국어 표준점수 테이블'!$H$14,0))</f>
        <v>64</v>
      </c>
      <c r="S83" s="158">
        <f>IF(OR($B83-S$6&gt;76, $B83-S$6=75, $B83-S$6=1, $B83-S$6&lt;0),"",ROUND(($B83-S$6)*'국어 표준점수 테이블'!$H$10+S$6*'국어 표준점수 테이블'!$H$12+'국어 표준점수 테이블'!$H$14,0))</f>
        <v>64</v>
      </c>
      <c r="T83" s="158">
        <f>IF(OR($B83-T$6&gt;76, $B83-T$6=75, $B83-T$6=1, $B83-T$6&lt;0),"",ROUND(($B83-T$6)*'국어 표준점수 테이블'!$H$10+T$6*'국어 표준점수 테이블'!$H$12+'국어 표준점수 테이블'!$H$14,0))</f>
        <v>65</v>
      </c>
      <c r="U83" s="158">
        <f>IF(OR($B83-U$6&gt;76, $B83-U$6=75, $B83-U$6=1, $B83-U$6&lt;0),"",ROUND(($B83-U$6)*'국어 표준점수 테이블'!$H$10+U$6*'국어 표준점수 테이블'!$H$12+'국어 표준점수 테이블'!$H$14,0))</f>
        <v>65</v>
      </c>
      <c r="V83" s="158">
        <f>IF(OR($B83-V$6&gt;76, $B83-V$6=75, $B83-V$6=1, $B83-V$6&lt;0),"",ROUND(($B83-V$6)*'국어 표준점수 테이블'!$H$10+V$6*'국어 표준점수 테이블'!$H$12+'국어 표준점수 테이블'!$H$14,0))</f>
        <v>65</v>
      </c>
      <c r="W83" s="158">
        <f>IF(OR($B83-W$6&gt;76, $B83-W$6=75, $B83-W$6=1, $B83-W$6&lt;0),"",ROUND(($B83-W$6)*'국어 표준점수 테이블'!$H$10+W$6*'국어 표준점수 테이블'!$H$12+'국어 표준점수 테이블'!$H$14,0))</f>
        <v>65</v>
      </c>
      <c r="X83" s="158">
        <f>IF(OR($B83-X$6&gt;76, $B83-X$6=75, $B83-X$6=1, $B83-X$6&lt;0),"",ROUND(($B83-X$6)*'국어 표준점수 테이블'!$H$10+X$6*'국어 표준점수 테이블'!$H$12+'국어 표준점수 테이블'!$H$14,0))</f>
        <v>66</v>
      </c>
      <c r="Y83" s="77">
        <f>IF(OR($B83-Y$6&gt;76, $B83-Y$6=75, $B83-Y$6=1, $B83-Y$6&lt;0),"",ROUND(($B83-Y$6)*'국어 표준점수 테이블'!$H$10+Y$6*'국어 표준점수 테이블'!$H$12+'국어 표준점수 테이블'!$H$14,0))</f>
        <v>66</v>
      </c>
      <c r="Z83" s="16"/>
      <c r="AA83" s="16"/>
    </row>
    <row r="84" spans="1:27">
      <c r="A84" s="16"/>
      <c r="B84" s="314">
        <v>23</v>
      </c>
      <c r="C84" s="158" t="str">
        <f>IF(OR($B84-C$6&gt;76, $B84-C$6=75, $B84-C$6=1, $B84-C$6&lt;0),"",ROUND(($B84-C$6)*'국어 표준점수 테이블'!$H$10+C$6*'국어 표준점수 테이블'!$H$12+'국어 표준점수 테이블'!$H$14,0))</f>
        <v/>
      </c>
      <c r="D84" s="158" t="str">
        <f>IF(OR($B84-D$6&gt;76, $B84-D$6=75, $B84-D$6=1, $B84-D$6&lt;0),"",ROUND(($B84-D$6)*'국어 표준점수 테이블'!$H$10+D$6*'국어 표준점수 테이블'!$H$12+'국어 표준점수 테이블'!$H$14,0))</f>
        <v/>
      </c>
      <c r="E84" s="158">
        <f>IF(OR($B84-E$6&gt;76, $B84-E$6=75, $B84-E$6=1, $B84-E$6&lt;0),"",ROUND(($B84-E$6)*'국어 표준점수 테이블'!$H$10+E$6*'국어 표준점수 테이블'!$H$12+'국어 표준점수 테이블'!$H$14,0))</f>
        <v>60</v>
      </c>
      <c r="F84" s="158">
        <f>IF(OR($B84-F$6&gt;76, $B84-F$6=75, $B84-F$6=1, $B84-F$6&lt;0),"",ROUND(($B84-F$6)*'국어 표준점수 테이블'!$H$10+F$6*'국어 표준점수 테이블'!$H$12+'국어 표준점수 테이블'!$H$14,0))</f>
        <v>60</v>
      </c>
      <c r="G84" s="158">
        <f>IF(OR($B84-G$6&gt;76, $B84-G$6=75, $B84-G$6=1, $B84-G$6&lt;0),"",ROUND(($B84-G$6)*'국어 표준점수 테이블'!$H$10+G$6*'국어 표준점수 테이블'!$H$12+'국어 표준점수 테이블'!$H$14,0))</f>
        <v>61</v>
      </c>
      <c r="H84" s="158">
        <f>IF(OR($B84-H$6&gt;76, $B84-H$6=75, $B84-H$6=1, $B84-H$6&lt;0),"",ROUND(($B84-H$6)*'국어 표준점수 테이블'!$H$10+H$6*'국어 표준점수 테이블'!$H$12+'국어 표준점수 테이블'!$H$14,0))</f>
        <v>61</v>
      </c>
      <c r="I84" s="158">
        <f>IF(OR($B84-I$6&gt;76, $B84-I$6=75, $B84-I$6=1, $B84-I$6&lt;0),"",ROUND(($B84-I$6)*'국어 표준점수 테이블'!$H$10+I$6*'국어 표준점수 테이블'!$H$12+'국어 표준점수 테이블'!$H$14,0))</f>
        <v>61</v>
      </c>
      <c r="J84" s="158">
        <f>IF(OR($B84-J$6&gt;76, $B84-J$6=75, $B84-J$6=1, $B84-J$6&lt;0),"",ROUND(($B84-J$6)*'국어 표준점수 테이블'!$H$10+J$6*'국어 표준점수 테이블'!$H$12+'국어 표준점수 테이블'!$H$14,0))</f>
        <v>61</v>
      </c>
      <c r="K84" s="158">
        <f>IF(OR($B84-K$6&gt;76, $B84-K$6=75, $B84-K$6=1, $B84-K$6&lt;0),"",ROUND(($B84-K$6)*'국어 표준점수 테이블'!$H$10+K$6*'국어 표준점수 테이블'!$H$12+'국어 표준점수 테이블'!$H$14,0))</f>
        <v>62</v>
      </c>
      <c r="L84" s="158">
        <f>IF(OR($B84-L$6&gt;76, $B84-L$6=75, $B84-L$6=1, $B84-L$6&lt;0),"",ROUND(($B84-L$6)*'국어 표준점수 테이블'!$H$10+L$6*'국어 표준점수 테이블'!$H$12+'국어 표준점수 테이블'!$H$14,0))</f>
        <v>62</v>
      </c>
      <c r="M84" s="158">
        <f>IF(OR($B84-M$6&gt;76, $B84-M$6=75, $B84-M$6=1, $B84-M$6&lt;0),"",ROUND(($B84-M$6)*'국어 표준점수 테이블'!$H$10+M$6*'국어 표준점수 테이블'!$H$12+'국어 표준점수 테이블'!$H$14,0))</f>
        <v>62</v>
      </c>
      <c r="N84" s="158">
        <f>IF(OR($B84-N$6&gt;76, $B84-N$6=75, $B84-N$6=1, $B84-N$6&lt;0),"",ROUND(($B84-N$6)*'국어 표준점수 테이블'!$H$10+N$6*'국어 표준점수 테이블'!$H$12+'국어 표준점수 테이블'!$H$14,0))</f>
        <v>62</v>
      </c>
      <c r="O84" s="158">
        <f>IF(OR($B84-O$6&gt;76, $B84-O$6=75, $B84-O$6=1, $B84-O$6&lt;0),"",ROUND(($B84-O$6)*'국어 표준점수 테이블'!$H$10+O$6*'국어 표준점수 테이블'!$H$12+'국어 표준점수 테이블'!$H$14,0))</f>
        <v>62</v>
      </c>
      <c r="P84" s="158">
        <f>IF(OR($B84-P$6&gt;76, $B84-P$6=75, $B84-P$6=1, $B84-P$6&lt;0),"",ROUND(($B84-P$6)*'국어 표준점수 테이블'!$H$10+P$6*'국어 표준점수 테이블'!$H$12+'국어 표준점수 테이블'!$H$14,0))</f>
        <v>63</v>
      </c>
      <c r="Q84" s="158">
        <f>IF(OR($B84-Q$6&gt;76, $B84-Q$6=75, $B84-Q$6=1, $B84-Q$6&lt;0),"",ROUND(($B84-Q$6)*'국어 표준점수 테이블'!$H$10+Q$6*'국어 표준점수 테이블'!$H$12+'국어 표준점수 테이블'!$H$14,0))</f>
        <v>63</v>
      </c>
      <c r="R84" s="158">
        <f>IF(OR($B84-R$6&gt;76, $B84-R$6=75, $B84-R$6=1, $B84-R$6&lt;0),"",ROUND(($B84-R$6)*'국어 표준점수 테이블'!$H$10+R$6*'국어 표준점수 테이블'!$H$12+'국어 표준점수 테이블'!$H$14,0))</f>
        <v>63</v>
      </c>
      <c r="S84" s="158">
        <f>IF(OR($B84-S$6&gt;76, $B84-S$6=75, $B84-S$6=1, $B84-S$6&lt;0),"",ROUND(($B84-S$6)*'국어 표준점수 테이블'!$H$10+S$6*'국어 표준점수 테이블'!$H$12+'국어 표준점수 테이블'!$H$14,0))</f>
        <v>63</v>
      </c>
      <c r="T84" s="158">
        <f>IF(OR($B84-T$6&gt;76, $B84-T$6=75, $B84-T$6=1, $B84-T$6&lt;0),"",ROUND(($B84-T$6)*'국어 표준점수 테이블'!$H$10+T$6*'국어 표준점수 테이블'!$H$12+'국어 표준점수 테이블'!$H$14,0))</f>
        <v>63</v>
      </c>
      <c r="U84" s="158">
        <f>IF(OR($B84-U$6&gt;76, $B84-U$6=75, $B84-U$6=1, $B84-U$6&lt;0),"",ROUND(($B84-U$6)*'국어 표준점수 테이블'!$H$10+U$6*'국어 표준점수 테이블'!$H$12+'국어 표준점수 테이블'!$H$14,0))</f>
        <v>64</v>
      </c>
      <c r="V84" s="158">
        <f>IF(OR($B84-V$6&gt;76, $B84-V$6=75, $B84-V$6=1, $B84-V$6&lt;0),"",ROUND(($B84-V$6)*'국어 표준점수 테이블'!$H$10+V$6*'국어 표준점수 테이블'!$H$12+'국어 표준점수 테이블'!$H$14,0))</f>
        <v>64</v>
      </c>
      <c r="W84" s="158">
        <f>IF(OR($B84-W$6&gt;76, $B84-W$6=75, $B84-W$6=1, $B84-W$6&lt;0),"",ROUND(($B84-W$6)*'국어 표준점수 테이블'!$H$10+W$6*'국어 표준점수 테이블'!$H$12+'국어 표준점수 테이블'!$H$14,0))</f>
        <v>64</v>
      </c>
      <c r="X84" s="158">
        <f>IF(OR($B84-X$6&gt;76, $B84-X$6=75, $B84-X$6=1, $B84-X$6&lt;0),"",ROUND(($B84-X$6)*'국어 표준점수 테이블'!$H$10+X$6*'국어 표준점수 테이블'!$H$12+'국어 표준점수 테이블'!$H$14,0))</f>
        <v>64</v>
      </c>
      <c r="Y84" s="77">
        <f>IF(OR($B84-Y$6&gt;76, $B84-Y$6=75, $B84-Y$6=1, $B84-Y$6&lt;0),"",ROUND(($B84-Y$6)*'국어 표준점수 테이블'!$H$10+Y$6*'국어 표준점수 테이블'!$H$12+'국어 표준점수 테이블'!$H$14,0))</f>
        <v>65</v>
      </c>
      <c r="Z84" s="16"/>
      <c r="AA84" s="16"/>
    </row>
    <row r="85" spans="1:27">
      <c r="A85" s="16"/>
      <c r="B85" s="314">
        <v>22</v>
      </c>
      <c r="C85" s="158" t="str">
        <f>IF(OR($B85-C$6&gt;76, $B85-C$6=75, $B85-C$6=1, $B85-C$6&lt;0),"",ROUND(($B85-C$6)*'국어 표준점수 테이블'!$H$10+C$6*'국어 표준점수 테이블'!$H$12+'국어 표준점수 테이블'!$H$14,0))</f>
        <v/>
      </c>
      <c r="D85" s="158">
        <f>IF(OR($B85-D$6&gt;76, $B85-D$6=75, $B85-D$6=1, $B85-D$6&lt;0),"",ROUND(($B85-D$6)*'국어 표준점수 테이블'!$H$10+D$6*'국어 표준점수 테이블'!$H$12+'국어 표준점수 테이블'!$H$14,0))</f>
        <v>59</v>
      </c>
      <c r="E85" s="158" t="str">
        <f>IF(OR($B85-E$6&gt;76, $B85-E$6=75, $B85-E$6=1, $B85-E$6&lt;0),"",ROUND(($B85-E$6)*'국어 표준점수 테이블'!$H$10+E$6*'국어 표준점수 테이블'!$H$12+'국어 표준점수 테이블'!$H$14,0))</f>
        <v/>
      </c>
      <c r="F85" s="158">
        <f>IF(OR($B85-F$6&gt;76, $B85-F$6=75, $B85-F$6=1, $B85-F$6&lt;0),"",ROUND(($B85-F$6)*'국어 표준점수 테이블'!$H$10+F$6*'국어 표준점수 테이블'!$H$12+'국어 표준점수 테이블'!$H$14,0))</f>
        <v>59</v>
      </c>
      <c r="G85" s="158">
        <f>IF(OR($B85-G$6&gt;76, $B85-G$6=75, $B85-G$6=1, $B85-G$6&lt;0),"",ROUND(($B85-G$6)*'국어 표준점수 테이블'!$H$10+G$6*'국어 표준점수 테이블'!$H$12+'국어 표준점수 테이블'!$H$14,0))</f>
        <v>60</v>
      </c>
      <c r="H85" s="158">
        <f>IF(OR($B85-H$6&gt;76, $B85-H$6=75, $B85-H$6=1, $B85-H$6&lt;0),"",ROUND(($B85-H$6)*'국어 표준점수 테이블'!$H$10+H$6*'국어 표준점수 테이블'!$H$12+'국어 표준점수 테이블'!$H$14,0))</f>
        <v>60</v>
      </c>
      <c r="I85" s="158">
        <f>IF(OR($B85-I$6&gt;76, $B85-I$6=75, $B85-I$6=1, $B85-I$6&lt;0),"",ROUND(($B85-I$6)*'국어 표준점수 테이블'!$H$10+I$6*'국어 표준점수 테이블'!$H$12+'국어 표준점수 테이블'!$H$14,0))</f>
        <v>60</v>
      </c>
      <c r="J85" s="158">
        <f>IF(OR($B85-J$6&gt;76, $B85-J$6=75, $B85-J$6=1, $B85-J$6&lt;0),"",ROUND(($B85-J$6)*'국어 표준점수 테이블'!$H$10+J$6*'국어 표준점수 테이블'!$H$12+'국어 표준점수 테이블'!$H$14,0))</f>
        <v>60</v>
      </c>
      <c r="K85" s="158">
        <f>IF(OR($B85-K$6&gt;76, $B85-K$6=75, $B85-K$6=1, $B85-K$6&lt;0),"",ROUND(($B85-K$6)*'국어 표준점수 테이블'!$H$10+K$6*'국어 표준점수 테이블'!$H$12+'국어 표준점수 테이블'!$H$14,0))</f>
        <v>60</v>
      </c>
      <c r="L85" s="158">
        <f>IF(OR($B85-L$6&gt;76, $B85-L$6=75, $B85-L$6=1, $B85-L$6&lt;0),"",ROUND(($B85-L$6)*'국어 표준점수 테이블'!$H$10+L$6*'국어 표준점수 테이블'!$H$12+'국어 표준점수 테이블'!$H$14,0))</f>
        <v>61</v>
      </c>
      <c r="M85" s="158">
        <f>IF(OR($B85-M$6&gt;76, $B85-M$6=75, $B85-M$6=1, $B85-M$6&lt;0),"",ROUND(($B85-M$6)*'국어 표준점수 테이블'!$H$10+M$6*'국어 표준점수 테이블'!$H$12+'국어 표준점수 테이블'!$H$14,0))</f>
        <v>61</v>
      </c>
      <c r="N85" s="158">
        <f>IF(OR($B85-N$6&gt;76, $B85-N$6=75, $B85-N$6=1, $B85-N$6&lt;0),"",ROUND(($B85-N$6)*'국어 표준점수 테이블'!$H$10+N$6*'국어 표준점수 테이블'!$H$12+'국어 표준점수 테이블'!$H$14,0))</f>
        <v>61</v>
      </c>
      <c r="O85" s="158">
        <f>IF(OR($B85-O$6&gt;76, $B85-O$6=75, $B85-O$6=1, $B85-O$6&lt;0),"",ROUND(($B85-O$6)*'국어 표준점수 테이블'!$H$10+O$6*'국어 표준점수 테이블'!$H$12+'국어 표준점수 테이블'!$H$14,0))</f>
        <v>61</v>
      </c>
      <c r="P85" s="158">
        <f>IF(OR($B85-P$6&gt;76, $B85-P$6=75, $B85-P$6=1, $B85-P$6&lt;0),"",ROUND(($B85-P$6)*'국어 표준점수 테이블'!$H$10+P$6*'국어 표준점수 테이블'!$H$12+'국어 표준점수 테이블'!$H$14,0))</f>
        <v>61</v>
      </c>
      <c r="Q85" s="158">
        <f>IF(OR($B85-Q$6&gt;76, $B85-Q$6=75, $B85-Q$6=1, $B85-Q$6&lt;0),"",ROUND(($B85-Q$6)*'국어 표준점수 테이블'!$H$10+Q$6*'국어 표준점수 테이블'!$H$12+'국어 표준점수 테이블'!$H$14,0))</f>
        <v>62</v>
      </c>
      <c r="R85" s="158">
        <f>IF(OR($B85-R$6&gt;76, $B85-R$6=75, $B85-R$6=1, $B85-R$6&lt;0),"",ROUND(($B85-R$6)*'국어 표준점수 테이블'!$H$10+R$6*'국어 표준점수 테이블'!$H$12+'국어 표준점수 테이블'!$H$14,0))</f>
        <v>62</v>
      </c>
      <c r="S85" s="158">
        <f>IF(OR($B85-S$6&gt;76, $B85-S$6=75, $B85-S$6=1, $B85-S$6&lt;0),"",ROUND(($B85-S$6)*'국어 표준점수 테이블'!$H$10+S$6*'국어 표준점수 테이블'!$H$12+'국어 표준점수 테이블'!$H$14,0))</f>
        <v>62</v>
      </c>
      <c r="T85" s="158">
        <f>IF(OR($B85-T$6&gt;76, $B85-T$6=75, $B85-T$6=1, $B85-T$6&lt;0),"",ROUND(($B85-T$6)*'국어 표준점수 테이블'!$H$10+T$6*'국어 표준점수 테이블'!$H$12+'국어 표준점수 테이블'!$H$14,0))</f>
        <v>62</v>
      </c>
      <c r="U85" s="158">
        <f>IF(OR($B85-U$6&gt;76, $B85-U$6=75, $B85-U$6=1, $B85-U$6&lt;0),"",ROUND(($B85-U$6)*'국어 표준점수 테이블'!$H$10+U$6*'국어 표준점수 테이블'!$H$12+'국어 표준점수 테이블'!$H$14,0))</f>
        <v>63</v>
      </c>
      <c r="V85" s="158">
        <f>IF(OR($B85-V$6&gt;76, $B85-V$6=75, $B85-V$6=1, $B85-V$6&lt;0),"",ROUND(($B85-V$6)*'국어 표준점수 테이블'!$H$10+V$6*'국어 표준점수 테이블'!$H$12+'국어 표준점수 테이블'!$H$14,0))</f>
        <v>63</v>
      </c>
      <c r="W85" s="158">
        <f>IF(OR($B85-W$6&gt;76, $B85-W$6=75, $B85-W$6=1, $B85-W$6&lt;0),"",ROUND(($B85-W$6)*'국어 표준점수 테이블'!$H$10+W$6*'국어 표준점수 테이블'!$H$12+'국어 표준점수 테이블'!$H$14,0))</f>
        <v>63</v>
      </c>
      <c r="X85" s="158">
        <f>IF(OR($B85-X$6&gt;76, $B85-X$6=75, $B85-X$6=1, $B85-X$6&lt;0),"",ROUND(($B85-X$6)*'국어 표준점수 테이블'!$H$10+X$6*'국어 표준점수 테이블'!$H$12+'국어 표준점수 테이블'!$H$14,0))</f>
        <v>63</v>
      </c>
      <c r="Y85" s="77">
        <f>IF(OR($B85-Y$6&gt;76, $B85-Y$6=75, $B85-Y$6=1, $B85-Y$6&lt;0),"",ROUND(($B85-Y$6)*'국어 표준점수 테이블'!$H$10+Y$6*'국어 표준점수 테이블'!$H$12+'국어 표준점수 테이블'!$H$14,0))</f>
        <v>64</v>
      </c>
      <c r="Z85" s="16"/>
      <c r="AA85" s="16"/>
    </row>
    <row r="86" spans="1:27">
      <c r="A86" s="16"/>
      <c r="B86" s="314">
        <v>21</v>
      </c>
      <c r="C86" s="158" t="str">
        <f>IF(OR($B86-C$6&gt;76, $B86-C$6=75, $B86-C$6=1, $B86-C$6&lt;0),"",ROUND(($B86-C$6)*'국어 표준점수 테이블'!$H$10+C$6*'국어 표준점수 테이블'!$H$12+'국어 표준점수 테이블'!$H$14,0))</f>
        <v/>
      </c>
      <c r="D86" s="158" t="str">
        <f>IF(OR($B86-D$6&gt;76, $B86-D$6=75, $B86-D$6=1, $B86-D$6&lt;0),"",ROUND(($B86-D$6)*'국어 표준점수 테이블'!$H$10+D$6*'국어 표준점수 테이블'!$H$12+'국어 표준점수 테이블'!$H$14,0))</f>
        <v/>
      </c>
      <c r="E86" s="158">
        <f>IF(OR($B86-E$6&gt;76, $B86-E$6=75, $B86-E$6=1, $B86-E$6&lt;0),"",ROUND(($B86-E$6)*'국어 표준점수 테이블'!$H$10+E$6*'국어 표준점수 테이블'!$H$12+'국어 표준점수 테이블'!$H$14,0))</f>
        <v>58</v>
      </c>
      <c r="F86" s="158" t="str">
        <f>IF(OR($B86-F$6&gt;76, $B86-F$6=75, $B86-F$6=1, $B86-F$6&lt;0),"",ROUND(($B86-F$6)*'국어 표준점수 테이블'!$H$10+F$6*'국어 표준점수 테이블'!$H$12+'국어 표준점수 테이블'!$H$14,0))</f>
        <v/>
      </c>
      <c r="G86" s="158">
        <f>IF(OR($B86-G$6&gt;76, $B86-G$6=75, $B86-G$6=1, $B86-G$6&lt;0),"",ROUND(($B86-G$6)*'국어 표준점수 테이블'!$H$10+G$6*'국어 표준점수 테이블'!$H$12+'국어 표준점수 테이블'!$H$14,0))</f>
        <v>58</v>
      </c>
      <c r="H86" s="158">
        <f>IF(OR($B86-H$6&gt;76, $B86-H$6=75, $B86-H$6=1, $B86-H$6&lt;0),"",ROUND(($B86-H$6)*'국어 표준점수 테이블'!$H$10+H$6*'국어 표준점수 테이블'!$H$12+'국어 표준점수 테이블'!$H$14,0))</f>
        <v>59</v>
      </c>
      <c r="I86" s="158">
        <f>IF(OR($B86-I$6&gt;76, $B86-I$6=75, $B86-I$6=1, $B86-I$6&lt;0),"",ROUND(($B86-I$6)*'국어 표준점수 테이블'!$H$10+I$6*'국어 표준점수 테이블'!$H$12+'국어 표준점수 테이블'!$H$14,0))</f>
        <v>59</v>
      </c>
      <c r="J86" s="158">
        <f>IF(OR($B86-J$6&gt;76, $B86-J$6=75, $B86-J$6=1, $B86-J$6&lt;0),"",ROUND(($B86-J$6)*'국어 표준점수 테이블'!$H$10+J$6*'국어 표준점수 테이블'!$H$12+'국어 표준점수 테이블'!$H$14,0))</f>
        <v>59</v>
      </c>
      <c r="K86" s="158">
        <f>IF(OR($B86-K$6&gt;76, $B86-K$6=75, $B86-K$6=1, $B86-K$6&lt;0),"",ROUND(($B86-K$6)*'국어 표준점수 테이블'!$H$10+K$6*'국어 표준점수 테이블'!$H$12+'국어 표준점수 테이블'!$H$14,0))</f>
        <v>59</v>
      </c>
      <c r="L86" s="158">
        <f>IF(OR($B86-L$6&gt;76, $B86-L$6=75, $B86-L$6=1, $B86-L$6&lt;0),"",ROUND(($B86-L$6)*'국어 표준점수 테이블'!$H$10+L$6*'국어 표준점수 테이블'!$H$12+'국어 표준점수 테이블'!$H$14,0))</f>
        <v>59</v>
      </c>
      <c r="M86" s="158">
        <f>IF(OR($B86-M$6&gt;76, $B86-M$6=75, $B86-M$6=1, $B86-M$6&lt;0),"",ROUND(($B86-M$6)*'국어 표준점수 테이블'!$H$10+M$6*'국어 표준점수 테이블'!$H$12+'국어 표준점수 테이블'!$H$14,0))</f>
        <v>60</v>
      </c>
      <c r="N86" s="158">
        <f>IF(OR($B86-N$6&gt;76, $B86-N$6=75, $B86-N$6=1, $B86-N$6&lt;0),"",ROUND(($B86-N$6)*'국어 표준점수 테이블'!$H$10+N$6*'국어 표준점수 테이블'!$H$12+'국어 표준점수 테이블'!$H$14,0))</f>
        <v>60</v>
      </c>
      <c r="O86" s="158">
        <f>IF(OR($B86-O$6&gt;76, $B86-O$6=75, $B86-O$6=1, $B86-O$6&lt;0),"",ROUND(($B86-O$6)*'국어 표준점수 테이블'!$H$10+O$6*'국어 표준점수 테이블'!$H$12+'국어 표준점수 테이블'!$H$14,0))</f>
        <v>60</v>
      </c>
      <c r="P86" s="158">
        <f>IF(OR($B86-P$6&gt;76, $B86-P$6=75, $B86-P$6=1, $B86-P$6&lt;0),"",ROUND(($B86-P$6)*'국어 표준점수 테이블'!$H$10+P$6*'국어 표준점수 테이블'!$H$12+'국어 표준점수 테이블'!$H$14,0))</f>
        <v>60</v>
      </c>
      <c r="Q86" s="158">
        <f>IF(OR($B86-Q$6&gt;76, $B86-Q$6=75, $B86-Q$6=1, $B86-Q$6&lt;0),"",ROUND(($B86-Q$6)*'국어 표준점수 테이블'!$H$10+Q$6*'국어 표준점수 테이블'!$H$12+'국어 표준점수 테이블'!$H$14,0))</f>
        <v>61</v>
      </c>
      <c r="R86" s="158">
        <f>IF(OR($B86-R$6&gt;76, $B86-R$6=75, $B86-R$6=1, $B86-R$6&lt;0),"",ROUND(($B86-R$6)*'국어 표준점수 테이블'!$H$10+R$6*'국어 표준점수 테이블'!$H$12+'국어 표준점수 테이블'!$H$14,0))</f>
        <v>61</v>
      </c>
      <c r="S86" s="158">
        <f>IF(OR($B86-S$6&gt;76, $B86-S$6=75, $B86-S$6=1, $B86-S$6&lt;0),"",ROUND(($B86-S$6)*'국어 표준점수 테이블'!$H$10+S$6*'국어 표준점수 테이블'!$H$12+'국어 표준점수 테이블'!$H$14,0))</f>
        <v>61</v>
      </c>
      <c r="T86" s="158">
        <f>IF(OR($B86-T$6&gt;76, $B86-T$6=75, $B86-T$6=1, $B86-T$6&lt;0),"",ROUND(($B86-T$6)*'국어 표준점수 테이블'!$H$10+T$6*'국어 표준점수 테이블'!$H$12+'국어 표준점수 테이블'!$H$14,0))</f>
        <v>61</v>
      </c>
      <c r="U86" s="158">
        <f>IF(OR($B86-U$6&gt;76, $B86-U$6=75, $B86-U$6=1, $B86-U$6&lt;0),"",ROUND(($B86-U$6)*'국어 표준점수 테이블'!$H$10+U$6*'국어 표준점수 테이블'!$H$12+'국어 표준점수 테이블'!$H$14,0))</f>
        <v>61</v>
      </c>
      <c r="V86" s="158">
        <f>IF(OR($B86-V$6&gt;76, $B86-V$6=75, $B86-V$6=1, $B86-V$6&lt;0),"",ROUND(($B86-V$6)*'국어 표준점수 테이블'!$H$10+V$6*'국어 표준점수 테이블'!$H$12+'국어 표준점수 테이블'!$H$14,0))</f>
        <v>62</v>
      </c>
      <c r="W86" s="158">
        <f>IF(OR($B86-W$6&gt;76, $B86-W$6=75, $B86-W$6=1, $B86-W$6&lt;0),"",ROUND(($B86-W$6)*'국어 표준점수 테이블'!$H$10+W$6*'국어 표준점수 테이블'!$H$12+'국어 표준점수 테이블'!$H$14,0))</f>
        <v>62</v>
      </c>
      <c r="X86" s="158">
        <f>IF(OR($B86-X$6&gt;76, $B86-X$6=75, $B86-X$6=1, $B86-X$6&lt;0),"",ROUND(($B86-X$6)*'국어 표준점수 테이블'!$H$10+X$6*'국어 표준점수 테이블'!$H$12+'국어 표준점수 테이블'!$H$14,0))</f>
        <v>62</v>
      </c>
      <c r="Y86" s="77">
        <f>IF(OR($B86-Y$6&gt;76, $B86-Y$6=75, $B86-Y$6=1, $B86-Y$6&lt;0),"",ROUND(($B86-Y$6)*'국어 표준점수 테이블'!$H$10+Y$6*'국어 표준점수 테이블'!$H$12+'국어 표준점수 테이블'!$H$14,0))</f>
        <v>62</v>
      </c>
      <c r="Z86" s="16"/>
      <c r="AA86" s="16"/>
    </row>
    <row r="87" spans="1:27">
      <c r="A87" s="16"/>
      <c r="B87" s="310">
        <v>20</v>
      </c>
      <c r="C87" s="150" t="str">
        <f>IF(OR($B87-C$6&gt;76, $B87-C$6=75, $B87-C$6=1, $B87-C$6&lt;0),"",ROUND(($B87-C$6)*'국어 표준점수 테이블'!$H$10+C$6*'국어 표준점수 테이블'!$H$12+'국어 표준점수 테이블'!$H$14,0))</f>
        <v/>
      </c>
      <c r="D87" s="150" t="str">
        <f>IF(OR($B87-D$6&gt;76, $B87-D$6=75, $B87-D$6=1, $B87-D$6&lt;0),"",ROUND(($B87-D$6)*'국어 표준점수 테이블'!$H$10+D$6*'국어 표준점수 테이블'!$H$12+'국어 표준점수 테이블'!$H$14,0))</f>
        <v/>
      </c>
      <c r="E87" s="150" t="str">
        <f>IF(OR($B87-E$6&gt;76, $B87-E$6=75, $B87-E$6=1, $B87-E$6&lt;0),"",ROUND(($B87-E$6)*'국어 표준점수 테이블'!$H$10+E$6*'국어 표준점수 테이블'!$H$12+'국어 표준점수 테이블'!$H$14,0))</f>
        <v/>
      </c>
      <c r="F87" s="150">
        <f>IF(OR($B87-F$6&gt;76, $B87-F$6=75, $B87-F$6=1, $B87-F$6&lt;0),"",ROUND(($B87-F$6)*'국어 표준점수 테이블'!$H$10+F$6*'국어 표준점수 테이블'!$H$12+'국어 표준점수 테이블'!$H$14,0))</f>
        <v>57</v>
      </c>
      <c r="G87" s="150" t="str">
        <f>IF(OR($B87-G$6&gt;76, $B87-G$6=75, $B87-G$6=1, $B87-G$6&lt;0),"",ROUND(($B87-G$6)*'국어 표준점수 테이블'!$H$10+G$6*'국어 표준점수 테이블'!$H$12+'국어 표준점수 테이블'!$H$14,0))</f>
        <v/>
      </c>
      <c r="H87" s="150">
        <f>IF(OR($B87-H$6&gt;76, $B87-H$6=75, $B87-H$6=1, $B87-H$6&lt;0),"",ROUND(($B87-H$6)*'국어 표준점수 테이블'!$H$10+H$6*'국어 표준점수 테이블'!$H$12+'국어 표준점수 테이블'!$H$14,0))</f>
        <v>57</v>
      </c>
      <c r="I87" s="150">
        <f>IF(OR($B87-I$6&gt;76, $B87-I$6=75, $B87-I$6=1, $B87-I$6&lt;0),"",ROUND(($B87-I$6)*'국어 표준점수 테이블'!$H$10+I$6*'국어 표준점수 테이블'!$H$12+'국어 표준점수 테이블'!$H$14,0))</f>
        <v>58</v>
      </c>
      <c r="J87" s="150">
        <f>IF(OR($B87-J$6&gt;76, $B87-J$6=75, $B87-J$6=1, $B87-J$6&lt;0),"",ROUND(($B87-J$6)*'국어 표준점수 테이블'!$H$10+J$6*'국어 표준점수 테이블'!$H$12+'국어 표준점수 테이블'!$H$14,0))</f>
        <v>58</v>
      </c>
      <c r="K87" s="150">
        <f>IF(OR($B87-K$6&gt;76, $B87-K$6=75, $B87-K$6=1, $B87-K$6&lt;0),"",ROUND(($B87-K$6)*'국어 표준점수 테이블'!$H$10+K$6*'국어 표준점수 테이블'!$H$12+'국어 표준점수 테이블'!$H$14,0))</f>
        <v>58</v>
      </c>
      <c r="L87" s="150">
        <f>IF(OR($B87-L$6&gt;76, $B87-L$6=75, $B87-L$6=1, $B87-L$6&lt;0),"",ROUND(($B87-L$6)*'국어 표준점수 테이블'!$H$10+L$6*'국어 표준점수 테이블'!$H$12+'국어 표준점수 테이블'!$H$14,0))</f>
        <v>58</v>
      </c>
      <c r="M87" s="150">
        <f>IF(OR($B87-M$6&gt;76, $B87-M$6=75, $B87-M$6=1, $B87-M$6&lt;0),"",ROUND(($B87-M$6)*'국어 표준점수 테이블'!$H$10+M$6*'국어 표준점수 테이블'!$H$12+'국어 표준점수 테이블'!$H$14,0))</f>
        <v>59</v>
      </c>
      <c r="N87" s="150">
        <f>IF(OR($B87-N$6&gt;76, $B87-N$6=75, $B87-N$6=1, $B87-N$6&lt;0),"",ROUND(($B87-N$6)*'국어 표준점수 테이블'!$H$10+N$6*'국어 표준점수 테이블'!$H$12+'국어 표준점수 테이블'!$H$14,0))</f>
        <v>59</v>
      </c>
      <c r="O87" s="150">
        <f>IF(OR($B87-O$6&gt;76, $B87-O$6=75, $B87-O$6=1, $B87-O$6&lt;0),"",ROUND(($B87-O$6)*'국어 표준점수 테이블'!$H$10+O$6*'국어 표준점수 테이블'!$H$12+'국어 표준점수 테이블'!$H$14,0))</f>
        <v>59</v>
      </c>
      <c r="P87" s="150">
        <f>IF(OR($B87-P$6&gt;76, $B87-P$6=75, $B87-P$6=1, $B87-P$6&lt;0),"",ROUND(($B87-P$6)*'국어 표준점수 테이블'!$H$10+P$6*'국어 표준점수 테이블'!$H$12+'국어 표준점수 테이블'!$H$14,0))</f>
        <v>59</v>
      </c>
      <c r="Q87" s="150">
        <f>IF(OR($B87-Q$6&gt;76, $B87-Q$6=75, $B87-Q$6=1, $B87-Q$6&lt;0),"",ROUND(($B87-Q$6)*'국어 표준점수 테이블'!$H$10+Q$6*'국어 표준점수 테이블'!$H$12+'국어 표준점수 테이블'!$H$14,0))</f>
        <v>59</v>
      </c>
      <c r="R87" s="150">
        <f>IF(OR($B87-R$6&gt;76, $B87-R$6=75, $B87-R$6=1, $B87-R$6&lt;0),"",ROUND(($B87-R$6)*'국어 표준점수 테이블'!$H$10+R$6*'국어 표준점수 테이블'!$H$12+'국어 표준점수 테이블'!$H$14,0))</f>
        <v>60</v>
      </c>
      <c r="S87" s="150">
        <f>IF(OR($B87-S$6&gt;76, $B87-S$6=75, $B87-S$6=1, $B87-S$6&lt;0),"",ROUND(($B87-S$6)*'국어 표준점수 테이블'!$H$10+S$6*'국어 표준점수 테이블'!$H$12+'국어 표준점수 테이블'!$H$14,0))</f>
        <v>60</v>
      </c>
      <c r="T87" s="150">
        <f>IF(OR($B87-T$6&gt;76, $B87-T$6=75, $B87-T$6=1, $B87-T$6&lt;0),"",ROUND(($B87-T$6)*'국어 표준점수 테이블'!$H$10+T$6*'국어 표준점수 테이블'!$H$12+'국어 표준점수 테이블'!$H$14,0))</f>
        <v>60</v>
      </c>
      <c r="U87" s="150">
        <f>IF(OR($B87-U$6&gt;76, $B87-U$6=75, $B87-U$6=1, $B87-U$6&lt;0),"",ROUND(($B87-U$6)*'국어 표준점수 테이블'!$H$10+U$6*'국어 표준점수 테이블'!$H$12+'국어 표준점수 테이블'!$H$14,0))</f>
        <v>60</v>
      </c>
      <c r="V87" s="150">
        <f>IF(OR($B87-V$6&gt;76, $B87-V$6=75, $B87-V$6=1, $B87-V$6&lt;0),"",ROUND(($B87-V$6)*'국어 표준점수 테이블'!$H$10+V$6*'국어 표준점수 테이블'!$H$12+'국어 표준점수 테이블'!$H$14,0))</f>
        <v>60</v>
      </c>
      <c r="W87" s="150">
        <f>IF(OR($B87-W$6&gt;76, $B87-W$6=75, $B87-W$6=1, $B87-W$6&lt;0),"",ROUND(($B87-W$6)*'국어 표준점수 테이블'!$H$10+W$6*'국어 표준점수 테이블'!$H$12+'국어 표준점수 테이블'!$H$14,0))</f>
        <v>61</v>
      </c>
      <c r="X87" s="150">
        <f>IF(OR($B87-X$6&gt;76, $B87-X$6=75, $B87-X$6=1, $B87-X$6&lt;0),"",ROUND(($B87-X$6)*'국어 표준점수 테이블'!$H$10+X$6*'국어 표준점수 테이블'!$H$12+'국어 표준점수 테이블'!$H$14,0))</f>
        <v>61</v>
      </c>
      <c r="Y87" s="69">
        <f>IF(OR($B87-Y$6&gt;76, $B87-Y$6=75, $B87-Y$6=1, $B87-Y$6&lt;0),"",ROUND(($B87-Y$6)*'국어 표준점수 테이블'!$H$10+Y$6*'국어 표준점수 테이블'!$H$12+'국어 표준점수 테이블'!$H$14,0))</f>
        <v>61</v>
      </c>
      <c r="Z87" s="16"/>
      <c r="AA87" s="16"/>
    </row>
    <row r="88" spans="1:27">
      <c r="A88" s="16"/>
      <c r="B88" s="310">
        <v>19</v>
      </c>
      <c r="C88" s="150" t="str">
        <f>IF(OR($B88-C$6&gt;76, $B88-C$6=75, $B88-C$6=1, $B88-C$6&lt;0),"",ROUND(($B88-C$6)*'국어 표준점수 테이블'!$H$10+C$6*'국어 표준점수 테이블'!$H$12+'국어 표준점수 테이블'!$H$14,0))</f>
        <v/>
      </c>
      <c r="D88" s="150" t="str">
        <f>IF(OR($B88-D$6&gt;76, $B88-D$6=75, $B88-D$6=1, $B88-D$6&lt;0),"",ROUND(($B88-D$6)*'국어 표준점수 테이블'!$H$10+D$6*'국어 표준점수 테이블'!$H$12+'국어 표준점수 테이블'!$H$14,0))</f>
        <v/>
      </c>
      <c r="E88" s="150" t="str">
        <f>IF(OR($B88-E$6&gt;76, $B88-E$6=75, $B88-E$6=1, $B88-E$6&lt;0),"",ROUND(($B88-E$6)*'국어 표준점수 테이블'!$H$10+E$6*'국어 표준점수 테이블'!$H$12+'국어 표준점수 테이블'!$H$14,0))</f>
        <v/>
      </c>
      <c r="F88" s="150" t="str">
        <f>IF(OR($B88-F$6&gt;76, $B88-F$6=75, $B88-F$6=1, $B88-F$6&lt;0),"",ROUND(($B88-F$6)*'국어 표준점수 테이블'!$H$10+F$6*'국어 표준점수 테이블'!$H$12+'국어 표준점수 테이블'!$H$14,0))</f>
        <v/>
      </c>
      <c r="G88" s="150">
        <f>IF(OR($B88-G$6&gt;76, $B88-G$6=75, $B88-G$6=1, $B88-G$6&lt;0),"",ROUND(($B88-G$6)*'국어 표준점수 테이블'!$H$10+G$6*'국어 표준점수 테이블'!$H$12+'국어 표준점수 테이블'!$H$14,0))</f>
        <v>56</v>
      </c>
      <c r="H88" s="150" t="str">
        <f>IF(OR($B88-H$6&gt;76, $B88-H$6=75, $B88-H$6=1, $B88-H$6&lt;0),"",ROUND(($B88-H$6)*'국어 표준점수 테이블'!$H$10+H$6*'국어 표준점수 테이블'!$H$12+'국어 표준점수 테이블'!$H$14,0))</f>
        <v/>
      </c>
      <c r="I88" s="150">
        <f>IF(OR($B88-I$6&gt;76, $B88-I$6=75, $B88-I$6=1, $B88-I$6&lt;0),"",ROUND(($B88-I$6)*'국어 표준점수 테이블'!$H$10+I$6*'국어 표준점수 테이블'!$H$12+'국어 표준점수 테이블'!$H$14,0))</f>
        <v>57</v>
      </c>
      <c r="J88" s="150">
        <f>IF(OR($B88-J$6&gt;76, $B88-J$6=75, $B88-J$6=1, $B88-J$6&lt;0),"",ROUND(($B88-J$6)*'국어 표준점수 테이블'!$H$10+J$6*'국어 표준점수 테이블'!$H$12+'국어 표준점수 테이블'!$H$14,0))</f>
        <v>57</v>
      </c>
      <c r="K88" s="150">
        <f>IF(OR($B88-K$6&gt;76, $B88-K$6=75, $B88-K$6=1, $B88-K$6&lt;0),"",ROUND(($B88-K$6)*'국어 표준점수 테이블'!$H$10+K$6*'국어 표준점수 테이블'!$H$12+'국어 표준점수 테이블'!$H$14,0))</f>
        <v>57</v>
      </c>
      <c r="L88" s="150">
        <f>IF(OR($B88-L$6&gt;76, $B88-L$6=75, $B88-L$6=1, $B88-L$6&lt;0),"",ROUND(($B88-L$6)*'국어 표준점수 테이블'!$H$10+L$6*'국어 표준점수 테이블'!$H$12+'국어 표준점수 테이블'!$H$14,0))</f>
        <v>57</v>
      </c>
      <c r="M88" s="150">
        <f>IF(OR($B88-M$6&gt;76, $B88-M$6=75, $B88-M$6=1, $B88-M$6&lt;0),"",ROUND(($B88-M$6)*'국어 표준점수 테이블'!$H$10+M$6*'국어 표준점수 테이블'!$H$12+'국어 표준점수 테이블'!$H$14,0))</f>
        <v>57</v>
      </c>
      <c r="N88" s="150">
        <f>IF(OR($B88-N$6&gt;76, $B88-N$6=75, $B88-N$6=1, $B88-N$6&lt;0),"",ROUND(($B88-N$6)*'국어 표준점수 테이블'!$H$10+N$6*'국어 표준점수 테이블'!$H$12+'국어 표준점수 테이블'!$H$14,0))</f>
        <v>58</v>
      </c>
      <c r="O88" s="150">
        <f>IF(OR($B88-O$6&gt;76, $B88-O$6=75, $B88-O$6=1, $B88-O$6&lt;0),"",ROUND(($B88-O$6)*'국어 표준점수 테이블'!$H$10+O$6*'국어 표준점수 테이블'!$H$12+'국어 표준점수 테이블'!$H$14,0))</f>
        <v>58</v>
      </c>
      <c r="P88" s="150">
        <f>IF(OR($B88-P$6&gt;76, $B88-P$6=75, $B88-P$6=1, $B88-P$6&lt;0),"",ROUND(($B88-P$6)*'국어 표준점수 테이블'!$H$10+P$6*'국어 표준점수 테이블'!$H$12+'국어 표준점수 테이블'!$H$14,0))</f>
        <v>58</v>
      </c>
      <c r="Q88" s="150">
        <f>IF(OR($B88-Q$6&gt;76, $B88-Q$6=75, $B88-Q$6=1, $B88-Q$6&lt;0),"",ROUND(($B88-Q$6)*'국어 표준점수 테이블'!$H$10+Q$6*'국어 표준점수 테이블'!$H$12+'국어 표준점수 테이블'!$H$14,0))</f>
        <v>58</v>
      </c>
      <c r="R88" s="150">
        <f>IF(OR($B88-R$6&gt;76, $B88-R$6=75, $B88-R$6=1, $B88-R$6&lt;0),"",ROUND(($B88-R$6)*'국어 표준점수 테이블'!$H$10+R$6*'국어 표준점수 테이블'!$H$12+'국어 표준점수 테이블'!$H$14,0))</f>
        <v>58</v>
      </c>
      <c r="S88" s="150">
        <f>IF(OR($B88-S$6&gt;76, $B88-S$6=75, $B88-S$6=1, $B88-S$6&lt;0),"",ROUND(($B88-S$6)*'국어 표준점수 테이블'!$H$10+S$6*'국어 표준점수 테이블'!$H$12+'국어 표준점수 테이블'!$H$14,0))</f>
        <v>59</v>
      </c>
      <c r="T88" s="150">
        <f>IF(OR($B88-T$6&gt;76, $B88-T$6=75, $B88-T$6=1, $B88-T$6&lt;0),"",ROUND(($B88-T$6)*'국어 표준점수 테이블'!$H$10+T$6*'국어 표준점수 테이블'!$H$12+'국어 표준점수 테이블'!$H$14,0))</f>
        <v>59</v>
      </c>
      <c r="U88" s="150">
        <f>IF(OR($B88-U$6&gt;76, $B88-U$6=75, $B88-U$6=1, $B88-U$6&lt;0),"",ROUND(($B88-U$6)*'국어 표준점수 테이블'!$H$10+U$6*'국어 표준점수 테이블'!$H$12+'국어 표준점수 테이블'!$H$14,0))</f>
        <v>59</v>
      </c>
      <c r="V88" s="150">
        <f>IF(OR($B88-V$6&gt;76, $B88-V$6=75, $B88-V$6=1, $B88-V$6&lt;0),"",ROUND(($B88-V$6)*'국어 표준점수 테이블'!$H$10+V$6*'국어 표준점수 테이블'!$H$12+'국어 표준점수 테이블'!$H$14,0))</f>
        <v>59</v>
      </c>
      <c r="W88" s="150">
        <f>IF(OR($B88-W$6&gt;76, $B88-W$6=75, $B88-W$6=1, $B88-W$6&lt;0),"",ROUND(($B88-W$6)*'국어 표준점수 테이블'!$H$10+W$6*'국어 표준점수 테이블'!$H$12+'국어 표준점수 테이블'!$H$14,0))</f>
        <v>60</v>
      </c>
      <c r="X88" s="150">
        <f>IF(OR($B88-X$6&gt;76, $B88-X$6=75, $B88-X$6=1, $B88-X$6&lt;0),"",ROUND(($B88-X$6)*'국어 표준점수 테이블'!$H$10+X$6*'국어 표준점수 테이블'!$H$12+'국어 표준점수 테이블'!$H$14,0))</f>
        <v>60</v>
      </c>
      <c r="Y88" s="69">
        <f>IF(OR($B88-Y$6&gt;76, $B88-Y$6=75, $B88-Y$6=1, $B88-Y$6&lt;0),"",ROUND(($B88-Y$6)*'국어 표준점수 테이블'!$H$10+Y$6*'국어 표준점수 테이블'!$H$12+'국어 표준점수 테이블'!$H$14,0))</f>
        <v>60</v>
      </c>
      <c r="Z88" s="16"/>
      <c r="AA88" s="16"/>
    </row>
    <row r="89" spans="1:27">
      <c r="A89" s="16"/>
      <c r="B89" s="310">
        <v>18</v>
      </c>
      <c r="C89" s="150" t="str">
        <f>IF(OR($B89-C$6&gt;76, $B89-C$6=75, $B89-C$6=1, $B89-C$6&lt;0),"",ROUND(($B89-C$6)*'국어 표준점수 테이블'!$H$10+C$6*'국어 표준점수 테이블'!$H$12+'국어 표준점수 테이블'!$H$14,0))</f>
        <v/>
      </c>
      <c r="D89" s="150" t="str">
        <f>IF(OR($B89-D$6&gt;76, $B89-D$6=75, $B89-D$6=1, $B89-D$6&lt;0),"",ROUND(($B89-D$6)*'국어 표준점수 테이블'!$H$10+D$6*'국어 표준점수 테이블'!$H$12+'국어 표준점수 테이블'!$H$14,0))</f>
        <v/>
      </c>
      <c r="E89" s="150" t="str">
        <f>IF(OR($B89-E$6&gt;76, $B89-E$6=75, $B89-E$6=1, $B89-E$6&lt;0),"",ROUND(($B89-E$6)*'국어 표준점수 테이블'!$H$10+E$6*'국어 표준점수 테이블'!$H$12+'국어 표준점수 테이블'!$H$14,0))</f>
        <v/>
      </c>
      <c r="F89" s="150" t="str">
        <f>IF(OR($B89-F$6&gt;76, $B89-F$6=75, $B89-F$6=1, $B89-F$6&lt;0),"",ROUND(($B89-F$6)*'국어 표준점수 테이블'!$H$10+F$6*'국어 표준점수 테이블'!$H$12+'국어 표준점수 테이블'!$H$14,0))</f>
        <v/>
      </c>
      <c r="G89" s="150" t="str">
        <f>IF(OR($B89-G$6&gt;76, $B89-G$6=75, $B89-G$6=1, $B89-G$6&lt;0),"",ROUND(($B89-G$6)*'국어 표준점수 테이블'!$H$10+G$6*'국어 표준점수 테이블'!$H$12+'국어 표준점수 테이블'!$H$14,0))</f>
        <v/>
      </c>
      <c r="H89" s="150">
        <f>IF(OR($B89-H$6&gt;76, $B89-H$6=75, $B89-H$6=1, $B89-H$6&lt;0),"",ROUND(($B89-H$6)*'국어 표준점수 테이블'!$H$10+H$6*'국어 표준점수 테이블'!$H$12+'국어 표준점수 테이블'!$H$14,0))</f>
        <v>55</v>
      </c>
      <c r="I89" s="150" t="str">
        <f>IF(OR($B89-I$6&gt;76, $B89-I$6=75, $B89-I$6=1, $B89-I$6&lt;0),"",ROUND(($B89-I$6)*'국어 표준점수 테이블'!$H$10+I$6*'국어 표준점수 테이블'!$H$12+'국어 표준점수 테이블'!$H$14,0))</f>
        <v/>
      </c>
      <c r="J89" s="150">
        <f>IF(OR($B89-J$6&gt;76, $B89-J$6=75, $B89-J$6=1, $B89-J$6&lt;0),"",ROUND(($B89-J$6)*'국어 표준점수 테이블'!$H$10+J$6*'국어 표준점수 테이블'!$H$12+'국어 표준점수 테이블'!$H$14,0))</f>
        <v>56</v>
      </c>
      <c r="K89" s="150">
        <f>IF(OR($B89-K$6&gt;76, $B89-K$6=75, $B89-K$6=1, $B89-K$6&lt;0),"",ROUND(($B89-K$6)*'국어 표준점수 테이블'!$H$10+K$6*'국어 표준점수 테이블'!$H$12+'국어 표준점수 테이블'!$H$14,0))</f>
        <v>56</v>
      </c>
      <c r="L89" s="150">
        <f>IF(OR($B89-L$6&gt;76, $B89-L$6=75, $B89-L$6=1, $B89-L$6&lt;0),"",ROUND(($B89-L$6)*'국어 표준점수 테이블'!$H$10+L$6*'국어 표준점수 테이블'!$H$12+'국어 표준점수 테이블'!$H$14,0))</f>
        <v>56</v>
      </c>
      <c r="M89" s="150">
        <f>IF(OR($B89-M$6&gt;76, $B89-M$6=75, $B89-M$6=1, $B89-M$6&lt;0),"",ROUND(($B89-M$6)*'국어 표준점수 테이블'!$H$10+M$6*'국어 표준점수 테이블'!$H$12+'국어 표준점수 테이블'!$H$14,0))</f>
        <v>56</v>
      </c>
      <c r="N89" s="150">
        <f>IF(OR($B89-N$6&gt;76, $B89-N$6=75, $B89-N$6=1, $B89-N$6&lt;0),"",ROUND(($B89-N$6)*'국어 표준점수 테이블'!$H$10+N$6*'국어 표준점수 테이블'!$H$12+'국어 표준점수 테이블'!$H$14,0))</f>
        <v>56</v>
      </c>
      <c r="O89" s="150">
        <f>IF(OR($B89-O$6&gt;76, $B89-O$6=75, $B89-O$6=1, $B89-O$6&lt;0),"",ROUND(($B89-O$6)*'국어 표준점수 테이블'!$H$10+O$6*'국어 표준점수 테이블'!$H$12+'국어 표준점수 테이블'!$H$14,0))</f>
        <v>57</v>
      </c>
      <c r="P89" s="150">
        <f>IF(OR($B89-P$6&gt;76, $B89-P$6=75, $B89-P$6=1, $B89-P$6&lt;0),"",ROUND(($B89-P$6)*'국어 표준점수 테이블'!$H$10+P$6*'국어 표준점수 테이블'!$H$12+'국어 표준점수 테이블'!$H$14,0))</f>
        <v>57</v>
      </c>
      <c r="Q89" s="150">
        <f>IF(OR($B89-Q$6&gt;76, $B89-Q$6=75, $B89-Q$6=1, $B89-Q$6&lt;0),"",ROUND(($B89-Q$6)*'국어 표준점수 테이블'!$H$10+Q$6*'국어 표준점수 테이블'!$H$12+'국어 표준점수 테이블'!$H$14,0))</f>
        <v>57</v>
      </c>
      <c r="R89" s="150">
        <f>IF(OR($B89-R$6&gt;76, $B89-R$6=75, $B89-R$6=1, $B89-R$6&lt;0),"",ROUND(($B89-R$6)*'국어 표준점수 테이블'!$H$10+R$6*'국어 표준점수 테이블'!$H$12+'국어 표준점수 테이블'!$H$14,0))</f>
        <v>57</v>
      </c>
      <c r="S89" s="150">
        <f>IF(OR($B89-S$6&gt;76, $B89-S$6=75, $B89-S$6=1, $B89-S$6&lt;0),"",ROUND(($B89-S$6)*'국어 표준점수 테이블'!$H$10+S$6*'국어 표준점수 테이블'!$H$12+'국어 표준점수 테이블'!$H$14,0))</f>
        <v>58</v>
      </c>
      <c r="T89" s="150">
        <f>IF(OR($B89-T$6&gt;76, $B89-T$6=75, $B89-T$6=1, $B89-T$6&lt;0),"",ROUND(($B89-T$6)*'국어 표준점수 테이블'!$H$10+T$6*'국어 표준점수 테이블'!$H$12+'국어 표준점수 테이블'!$H$14,0))</f>
        <v>58</v>
      </c>
      <c r="U89" s="150">
        <f>IF(OR($B89-U$6&gt;76, $B89-U$6=75, $B89-U$6=1, $B89-U$6&lt;0),"",ROUND(($B89-U$6)*'국어 표준점수 테이블'!$H$10+U$6*'국어 표준점수 테이블'!$H$12+'국어 표준점수 테이블'!$H$14,0))</f>
        <v>58</v>
      </c>
      <c r="V89" s="150">
        <f>IF(OR($B89-V$6&gt;76, $B89-V$6=75, $B89-V$6=1, $B89-V$6&lt;0),"",ROUND(($B89-V$6)*'국어 표준점수 테이블'!$H$10+V$6*'국어 표준점수 테이블'!$H$12+'국어 표준점수 테이블'!$H$14,0))</f>
        <v>58</v>
      </c>
      <c r="W89" s="150">
        <f>IF(OR($B89-W$6&gt;76, $B89-W$6=75, $B89-W$6=1, $B89-W$6&lt;0),"",ROUND(($B89-W$6)*'국어 표준점수 테이블'!$H$10+W$6*'국어 표준점수 테이블'!$H$12+'국어 표준점수 테이블'!$H$14,0))</f>
        <v>58</v>
      </c>
      <c r="X89" s="150">
        <f>IF(OR($B89-X$6&gt;76, $B89-X$6=75, $B89-X$6=1, $B89-X$6&lt;0),"",ROUND(($B89-X$6)*'국어 표준점수 테이블'!$H$10+X$6*'국어 표준점수 테이블'!$H$12+'국어 표준점수 테이블'!$H$14,0))</f>
        <v>59</v>
      </c>
      <c r="Y89" s="69">
        <f>IF(OR($B89-Y$6&gt;76, $B89-Y$6=75, $B89-Y$6=1, $B89-Y$6&lt;0),"",ROUND(($B89-Y$6)*'국어 표준점수 테이블'!$H$10+Y$6*'국어 표준점수 테이블'!$H$12+'국어 표준점수 테이블'!$H$14,0))</f>
        <v>59</v>
      </c>
      <c r="Z89" s="16"/>
      <c r="AA89" s="16"/>
    </row>
    <row r="90" spans="1:27">
      <c r="A90" s="16"/>
      <c r="B90" s="310">
        <v>17</v>
      </c>
      <c r="C90" s="150" t="str">
        <f>IF(OR($B90-C$6&gt;76, $B90-C$6=75, $B90-C$6=1, $B90-C$6&lt;0),"",ROUND(($B90-C$6)*'국어 표준점수 테이블'!$H$10+C$6*'국어 표준점수 테이블'!$H$12+'국어 표준점수 테이블'!$H$14,0))</f>
        <v/>
      </c>
      <c r="D90" s="150" t="str">
        <f>IF(OR($B90-D$6&gt;76, $B90-D$6=75, $B90-D$6=1, $B90-D$6&lt;0),"",ROUND(($B90-D$6)*'국어 표준점수 테이블'!$H$10+D$6*'국어 표준점수 테이블'!$H$12+'국어 표준점수 테이블'!$H$14,0))</f>
        <v/>
      </c>
      <c r="E90" s="150" t="str">
        <f>IF(OR($B90-E$6&gt;76, $B90-E$6=75, $B90-E$6=1, $B90-E$6&lt;0),"",ROUND(($B90-E$6)*'국어 표준점수 테이블'!$H$10+E$6*'국어 표준점수 테이블'!$H$12+'국어 표준점수 테이블'!$H$14,0))</f>
        <v/>
      </c>
      <c r="F90" s="150" t="str">
        <f>IF(OR($B90-F$6&gt;76, $B90-F$6=75, $B90-F$6=1, $B90-F$6&lt;0),"",ROUND(($B90-F$6)*'국어 표준점수 테이블'!$H$10+F$6*'국어 표준점수 테이블'!$H$12+'국어 표준점수 테이블'!$H$14,0))</f>
        <v/>
      </c>
      <c r="G90" s="150" t="str">
        <f>IF(OR($B90-G$6&gt;76, $B90-G$6=75, $B90-G$6=1, $B90-G$6&lt;0),"",ROUND(($B90-G$6)*'국어 표준점수 테이블'!$H$10+G$6*'국어 표준점수 테이블'!$H$12+'국어 표준점수 테이블'!$H$14,0))</f>
        <v/>
      </c>
      <c r="H90" s="150" t="str">
        <f>IF(OR($B90-H$6&gt;76, $B90-H$6=75, $B90-H$6=1, $B90-H$6&lt;0),"",ROUND(($B90-H$6)*'국어 표준점수 테이블'!$H$10+H$6*'국어 표준점수 테이블'!$H$12+'국어 표준점수 테이블'!$H$14,0))</f>
        <v/>
      </c>
      <c r="I90" s="150">
        <f>IF(OR($B90-I$6&gt;76, $B90-I$6=75, $B90-I$6=1, $B90-I$6&lt;0),"",ROUND(($B90-I$6)*'국어 표준점수 테이블'!$H$10+I$6*'국어 표준점수 테이블'!$H$12+'국어 표준점수 테이블'!$H$14,0))</f>
        <v>54</v>
      </c>
      <c r="J90" s="150" t="str">
        <f>IF(OR($B90-J$6&gt;76, $B90-J$6=75, $B90-J$6=1, $B90-J$6&lt;0),"",ROUND(($B90-J$6)*'국어 표준점수 테이블'!$H$10+J$6*'국어 표준점수 테이블'!$H$12+'국어 표준점수 테이블'!$H$14,0))</f>
        <v/>
      </c>
      <c r="K90" s="150">
        <f>IF(OR($B90-K$6&gt;76, $B90-K$6=75, $B90-K$6=1, $B90-K$6&lt;0),"",ROUND(($B90-K$6)*'국어 표준점수 테이블'!$H$10+K$6*'국어 표준점수 테이블'!$H$12+'국어 표준점수 테이블'!$H$14,0))</f>
        <v>55</v>
      </c>
      <c r="L90" s="150">
        <f>IF(OR($B90-L$6&gt;76, $B90-L$6=75, $B90-L$6=1, $B90-L$6&lt;0),"",ROUND(($B90-L$6)*'국어 표준점수 테이블'!$H$10+L$6*'국어 표준점수 테이블'!$H$12+'국어 표준점수 테이블'!$H$14,0))</f>
        <v>55</v>
      </c>
      <c r="M90" s="150">
        <f>IF(OR($B90-M$6&gt;76, $B90-M$6=75, $B90-M$6=1, $B90-M$6&lt;0),"",ROUND(($B90-M$6)*'국어 표준점수 테이블'!$H$10+M$6*'국어 표준점수 테이블'!$H$12+'국어 표준점수 테이블'!$H$14,0))</f>
        <v>55</v>
      </c>
      <c r="N90" s="150">
        <f>IF(OR($B90-N$6&gt;76, $B90-N$6=75, $B90-N$6=1, $B90-N$6&lt;0),"",ROUND(($B90-N$6)*'국어 표준점수 테이블'!$H$10+N$6*'국어 표준점수 테이블'!$H$12+'국어 표준점수 테이블'!$H$14,0))</f>
        <v>55</v>
      </c>
      <c r="O90" s="150">
        <f>IF(OR($B90-O$6&gt;76, $B90-O$6=75, $B90-O$6=1, $B90-O$6&lt;0),"",ROUND(($B90-O$6)*'국어 표준점수 테이블'!$H$10+O$6*'국어 표준점수 테이블'!$H$12+'국어 표준점수 테이블'!$H$14,0))</f>
        <v>55</v>
      </c>
      <c r="P90" s="150">
        <f>IF(OR($B90-P$6&gt;76, $B90-P$6=75, $B90-P$6=1, $B90-P$6&lt;0),"",ROUND(($B90-P$6)*'국어 표준점수 테이블'!$H$10+P$6*'국어 표준점수 테이블'!$H$12+'국어 표준점수 테이블'!$H$14,0))</f>
        <v>56</v>
      </c>
      <c r="Q90" s="150">
        <f>IF(OR($B90-Q$6&gt;76, $B90-Q$6=75, $B90-Q$6=1, $B90-Q$6&lt;0),"",ROUND(($B90-Q$6)*'국어 표준점수 테이블'!$H$10+Q$6*'국어 표준점수 테이블'!$H$12+'국어 표준점수 테이블'!$H$14,0))</f>
        <v>56</v>
      </c>
      <c r="R90" s="150">
        <f>IF(OR($B90-R$6&gt;76, $B90-R$6=75, $B90-R$6=1, $B90-R$6&lt;0),"",ROUND(($B90-R$6)*'국어 표준점수 테이블'!$H$10+R$6*'국어 표준점수 테이블'!$H$12+'국어 표준점수 테이블'!$H$14,0))</f>
        <v>56</v>
      </c>
      <c r="S90" s="150">
        <f>IF(OR($B90-S$6&gt;76, $B90-S$6=75, $B90-S$6=1, $B90-S$6&lt;0),"",ROUND(($B90-S$6)*'국어 표준점수 테이블'!$H$10+S$6*'국어 표준점수 테이블'!$H$12+'국어 표준점수 테이블'!$H$14,0))</f>
        <v>56</v>
      </c>
      <c r="T90" s="150">
        <f>IF(OR($B90-T$6&gt;76, $B90-T$6=75, $B90-T$6=1, $B90-T$6&lt;0),"",ROUND(($B90-T$6)*'국어 표준점수 테이블'!$H$10+T$6*'국어 표준점수 테이블'!$H$12+'국어 표준점수 테이블'!$H$14,0))</f>
        <v>57</v>
      </c>
      <c r="U90" s="150">
        <f>IF(OR($B90-U$6&gt;76, $B90-U$6=75, $B90-U$6=1, $B90-U$6&lt;0),"",ROUND(($B90-U$6)*'국어 표준점수 테이블'!$H$10+U$6*'국어 표준점수 테이블'!$H$12+'국어 표준점수 테이블'!$H$14,0))</f>
        <v>57</v>
      </c>
      <c r="V90" s="150">
        <f>IF(OR($B90-V$6&gt;76, $B90-V$6=75, $B90-V$6=1, $B90-V$6&lt;0),"",ROUND(($B90-V$6)*'국어 표준점수 테이블'!$H$10+V$6*'국어 표준점수 테이블'!$H$12+'국어 표준점수 테이블'!$H$14,0))</f>
        <v>57</v>
      </c>
      <c r="W90" s="150">
        <f>IF(OR($B90-W$6&gt;76, $B90-W$6=75, $B90-W$6=1, $B90-W$6&lt;0),"",ROUND(($B90-W$6)*'국어 표준점수 테이블'!$H$10+W$6*'국어 표준점수 테이블'!$H$12+'국어 표준점수 테이블'!$H$14,0))</f>
        <v>57</v>
      </c>
      <c r="X90" s="150">
        <f>IF(OR($B90-X$6&gt;76, $B90-X$6=75, $B90-X$6=1, $B90-X$6&lt;0),"",ROUND(($B90-X$6)*'국어 표준점수 테이블'!$H$10+X$6*'국어 표준점수 테이블'!$H$12+'국어 표준점수 테이블'!$H$14,0))</f>
        <v>57</v>
      </c>
      <c r="Y90" s="69">
        <f>IF(OR($B90-Y$6&gt;76, $B90-Y$6=75, $B90-Y$6=1, $B90-Y$6&lt;0),"",ROUND(($B90-Y$6)*'국어 표준점수 테이블'!$H$10+Y$6*'국어 표준점수 테이블'!$H$12+'국어 표준점수 테이블'!$H$14,0))</f>
        <v>58</v>
      </c>
      <c r="Z90" s="16"/>
      <c r="AA90" s="16"/>
    </row>
    <row r="91" spans="1:27">
      <c r="A91" s="16"/>
      <c r="B91" s="311">
        <v>16</v>
      </c>
      <c r="C91" s="152" t="str">
        <f>IF(OR($B91-C$6&gt;76, $B91-C$6=75, $B91-C$6=1, $B91-C$6&lt;0),"",ROUND(($B91-C$6)*'국어 표준점수 테이블'!$H$10+C$6*'국어 표준점수 테이블'!$H$12+'국어 표준점수 테이블'!$H$14,0))</f>
        <v/>
      </c>
      <c r="D91" s="152" t="str">
        <f>IF(OR($B91-D$6&gt;76, $B91-D$6=75, $B91-D$6=1, $B91-D$6&lt;0),"",ROUND(($B91-D$6)*'국어 표준점수 테이블'!$H$10+D$6*'국어 표준점수 테이블'!$H$12+'국어 표준점수 테이블'!$H$14,0))</f>
        <v/>
      </c>
      <c r="E91" s="152" t="str">
        <f>IF(OR($B91-E$6&gt;76, $B91-E$6=75, $B91-E$6=1, $B91-E$6&lt;0),"",ROUND(($B91-E$6)*'국어 표준점수 테이블'!$H$10+E$6*'국어 표준점수 테이블'!$H$12+'국어 표준점수 테이블'!$H$14,0))</f>
        <v/>
      </c>
      <c r="F91" s="152" t="str">
        <f>IF(OR($B91-F$6&gt;76, $B91-F$6=75, $B91-F$6=1, $B91-F$6&lt;0),"",ROUND(($B91-F$6)*'국어 표준점수 테이블'!$H$10+F$6*'국어 표준점수 테이블'!$H$12+'국어 표준점수 테이블'!$H$14,0))</f>
        <v/>
      </c>
      <c r="G91" s="152" t="str">
        <f>IF(OR($B91-G$6&gt;76, $B91-G$6=75, $B91-G$6=1, $B91-G$6&lt;0),"",ROUND(($B91-G$6)*'국어 표준점수 테이블'!$H$10+G$6*'국어 표준점수 테이블'!$H$12+'국어 표준점수 테이블'!$H$14,0))</f>
        <v/>
      </c>
      <c r="H91" s="152" t="str">
        <f>IF(OR($B91-H$6&gt;76, $B91-H$6=75, $B91-H$6=1, $B91-H$6&lt;0),"",ROUND(($B91-H$6)*'국어 표준점수 테이블'!$H$10+H$6*'국어 표준점수 테이블'!$H$12+'국어 표준점수 테이블'!$H$14,0))</f>
        <v/>
      </c>
      <c r="I91" s="152" t="str">
        <f>IF(OR($B91-I$6&gt;76, $B91-I$6=75, $B91-I$6=1, $B91-I$6&lt;0),"",ROUND(($B91-I$6)*'국어 표준점수 테이블'!$H$10+I$6*'국어 표준점수 테이블'!$H$12+'국어 표준점수 테이블'!$H$14,0))</f>
        <v/>
      </c>
      <c r="J91" s="152">
        <f>IF(OR($B91-J$6&gt;76, $B91-J$6=75, $B91-J$6=1, $B91-J$6&lt;0),"",ROUND(($B91-J$6)*'국어 표준점수 테이블'!$H$10+J$6*'국어 표준점수 테이블'!$H$12+'국어 표준점수 테이블'!$H$14,0))</f>
        <v>53</v>
      </c>
      <c r="K91" s="152" t="str">
        <f>IF(OR($B91-K$6&gt;76, $B91-K$6=75, $B91-K$6=1, $B91-K$6&lt;0),"",ROUND(($B91-K$6)*'국어 표준점수 테이블'!$H$10+K$6*'국어 표준점수 테이블'!$H$12+'국어 표준점수 테이블'!$H$14,0))</f>
        <v/>
      </c>
      <c r="L91" s="152">
        <f>IF(OR($B91-L$6&gt;76, $B91-L$6=75, $B91-L$6=1, $B91-L$6&lt;0),"",ROUND(($B91-L$6)*'국어 표준점수 테이블'!$H$10+L$6*'국어 표준점수 테이블'!$H$12+'국어 표준점수 테이블'!$H$14,0))</f>
        <v>54</v>
      </c>
      <c r="M91" s="152">
        <f>IF(OR($B91-M$6&gt;76, $B91-M$6=75, $B91-M$6=1, $B91-M$6&lt;0),"",ROUND(($B91-M$6)*'국어 표준점수 테이블'!$H$10+M$6*'국어 표준점수 테이블'!$H$12+'국어 표준점수 테이블'!$H$14,0))</f>
        <v>54</v>
      </c>
      <c r="N91" s="152">
        <f>IF(OR($B91-N$6&gt;76, $B91-N$6=75, $B91-N$6=1, $B91-N$6&lt;0),"",ROUND(($B91-N$6)*'국어 표준점수 테이블'!$H$10+N$6*'국어 표준점수 테이블'!$H$12+'국어 표준점수 테이블'!$H$14,0))</f>
        <v>54</v>
      </c>
      <c r="O91" s="152">
        <f>IF(OR($B91-O$6&gt;76, $B91-O$6=75, $B91-O$6=1, $B91-O$6&lt;0),"",ROUND(($B91-O$6)*'국어 표준점수 테이블'!$H$10+O$6*'국어 표준점수 테이블'!$H$12+'국어 표준점수 테이블'!$H$14,0))</f>
        <v>54</v>
      </c>
      <c r="P91" s="152">
        <f>IF(OR($B91-P$6&gt;76, $B91-P$6=75, $B91-P$6=1, $B91-P$6&lt;0),"",ROUND(($B91-P$6)*'국어 표준점수 테이블'!$H$10+P$6*'국어 표준점수 테이블'!$H$12+'국어 표준점수 테이블'!$H$14,0))</f>
        <v>55</v>
      </c>
      <c r="Q91" s="152">
        <f>IF(OR($B91-Q$6&gt;76, $B91-Q$6=75, $B91-Q$6=1, $B91-Q$6&lt;0),"",ROUND(($B91-Q$6)*'국어 표준점수 테이블'!$H$10+Q$6*'국어 표준점수 테이블'!$H$12+'국어 표준점수 테이블'!$H$14,0))</f>
        <v>55</v>
      </c>
      <c r="R91" s="152">
        <f>IF(OR($B91-R$6&gt;76, $B91-R$6=75, $B91-R$6=1, $B91-R$6&lt;0),"",ROUND(($B91-R$6)*'국어 표준점수 테이블'!$H$10+R$6*'국어 표준점수 테이블'!$H$12+'국어 표준점수 테이블'!$H$14,0))</f>
        <v>55</v>
      </c>
      <c r="S91" s="152">
        <f>IF(OR($B91-S$6&gt;76, $B91-S$6=75, $B91-S$6=1, $B91-S$6&lt;0),"",ROUND(($B91-S$6)*'국어 표준점수 테이블'!$H$10+S$6*'국어 표준점수 테이블'!$H$12+'국어 표준점수 테이블'!$H$14,0))</f>
        <v>55</v>
      </c>
      <c r="T91" s="152">
        <f>IF(OR($B91-T$6&gt;76, $B91-T$6=75, $B91-T$6=1, $B91-T$6&lt;0),"",ROUND(($B91-T$6)*'국어 표준점수 테이블'!$H$10+T$6*'국어 표준점수 테이블'!$H$12+'국어 표준점수 테이블'!$H$14,0))</f>
        <v>55</v>
      </c>
      <c r="U91" s="152">
        <f>IF(OR($B91-U$6&gt;76, $B91-U$6=75, $B91-U$6=1, $B91-U$6&lt;0),"",ROUND(($B91-U$6)*'국어 표준점수 테이블'!$H$10+U$6*'국어 표준점수 테이블'!$H$12+'국어 표준점수 테이블'!$H$14,0))</f>
        <v>56</v>
      </c>
      <c r="V91" s="152">
        <f>IF(OR($B91-V$6&gt;76, $B91-V$6=75, $B91-V$6=1, $B91-V$6&lt;0),"",ROUND(($B91-V$6)*'국어 표준점수 테이블'!$H$10+V$6*'국어 표준점수 테이블'!$H$12+'국어 표준점수 테이블'!$H$14,0))</f>
        <v>56</v>
      </c>
      <c r="W91" s="152">
        <f>IF(OR($B91-W$6&gt;76, $B91-W$6=75, $B91-W$6=1, $B91-W$6&lt;0),"",ROUND(($B91-W$6)*'국어 표준점수 테이블'!$H$10+W$6*'국어 표준점수 테이블'!$H$12+'국어 표준점수 테이블'!$H$14,0))</f>
        <v>56</v>
      </c>
      <c r="X91" s="152">
        <f>IF(OR($B91-X$6&gt;76, $B91-X$6=75, $B91-X$6=1, $B91-X$6&lt;0),"",ROUND(($B91-X$6)*'국어 표준점수 테이블'!$H$10+X$6*'국어 표준점수 테이블'!$H$12+'국어 표준점수 테이블'!$H$14,0))</f>
        <v>56</v>
      </c>
      <c r="Y91" s="71">
        <f>IF(OR($B91-Y$6&gt;76, $B91-Y$6=75, $B91-Y$6=1, $B91-Y$6&lt;0),"",ROUND(($B91-Y$6)*'국어 표준점수 테이블'!$H$10+Y$6*'국어 표준점수 테이블'!$H$12+'국어 표준점수 테이블'!$H$14,0))</f>
        <v>57</v>
      </c>
      <c r="Z91" s="16"/>
      <c r="AA91" s="16"/>
    </row>
    <row r="92" spans="1:27">
      <c r="A92" s="16"/>
      <c r="B92" s="311">
        <v>15</v>
      </c>
      <c r="C92" s="152" t="str">
        <f>IF(OR($B92-C$6&gt;76, $B92-C$6=75, $B92-C$6=1, $B92-C$6&lt;0),"",ROUND(($B92-C$6)*'국어 표준점수 테이블'!$H$10+C$6*'국어 표준점수 테이블'!$H$12+'국어 표준점수 테이블'!$H$14,0))</f>
        <v/>
      </c>
      <c r="D92" s="152" t="str">
        <f>IF(OR($B92-D$6&gt;76, $B92-D$6=75, $B92-D$6=1, $B92-D$6&lt;0),"",ROUND(($B92-D$6)*'국어 표준점수 테이블'!$H$10+D$6*'국어 표준점수 테이블'!$H$12+'국어 표준점수 테이블'!$H$14,0))</f>
        <v/>
      </c>
      <c r="E92" s="152" t="str">
        <f>IF(OR($B92-E$6&gt;76, $B92-E$6=75, $B92-E$6=1, $B92-E$6&lt;0),"",ROUND(($B92-E$6)*'국어 표준점수 테이블'!$H$10+E$6*'국어 표준점수 테이블'!$H$12+'국어 표준점수 테이블'!$H$14,0))</f>
        <v/>
      </c>
      <c r="F92" s="152" t="str">
        <f>IF(OR($B92-F$6&gt;76, $B92-F$6=75, $B92-F$6=1, $B92-F$6&lt;0),"",ROUND(($B92-F$6)*'국어 표준점수 테이블'!$H$10+F$6*'국어 표준점수 테이블'!$H$12+'국어 표준점수 테이블'!$H$14,0))</f>
        <v/>
      </c>
      <c r="G92" s="152" t="str">
        <f>IF(OR($B92-G$6&gt;76, $B92-G$6=75, $B92-G$6=1, $B92-G$6&lt;0),"",ROUND(($B92-G$6)*'국어 표준점수 테이블'!$H$10+G$6*'국어 표준점수 테이블'!$H$12+'국어 표준점수 테이블'!$H$14,0))</f>
        <v/>
      </c>
      <c r="H92" s="152" t="str">
        <f>IF(OR($B92-H$6&gt;76, $B92-H$6=75, $B92-H$6=1, $B92-H$6&lt;0),"",ROUND(($B92-H$6)*'국어 표준점수 테이블'!$H$10+H$6*'국어 표준점수 테이블'!$H$12+'국어 표준점수 테이블'!$H$14,0))</f>
        <v/>
      </c>
      <c r="I92" s="152" t="str">
        <f>IF(OR($B92-I$6&gt;76, $B92-I$6=75, $B92-I$6=1, $B92-I$6&lt;0),"",ROUND(($B92-I$6)*'국어 표준점수 테이블'!$H$10+I$6*'국어 표준점수 테이블'!$H$12+'국어 표준점수 테이블'!$H$14,0))</f>
        <v/>
      </c>
      <c r="J92" s="152" t="str">
        <f>IF(OR($B92-J$6&gt;76, $B92-J$6=75, $B92-J$6=1, $B92-J$6&lt;0),"",ROUND(($B92-J$6)*'국어 표준점수 테이블'!$H$10+J$6*'국어 표준점수 테이블'!$H$12+'국어 표준점수 테이블'!$H$14,0))</f>
        <v/>
      </c>
      <c r="K92" s="152">
        <f>IF(OR($B92-K$6&gt;76, $B92-K$6=75, $B92-K$6=1, $B92-K$6&lt;0),"",ROUND(($B92-K$6)*'국어 표준점수 테이블'!$H$10+K$6*'국어 표준점수 테이블'!$H$12+'국어 표준점수 테이블'!$H$14,0))</f>
        <v>52</v>
      </c>
      <c r="L92" s="152" t="str">
        <f>IF(OR($B92-L$6&gt;76, $B92-L$6=75, $B92-L$6=1, $B92-L$6&lt;0),"",ROUND(($B92-L$6)*'국어 표준점수 테이블'!$H$10+L$6*'국어 표준점수 테이블'!$H$12+'국어 표준점수 테이블'!$H$14,0))</f>
        <v/>
      </c>
      <c r="M92" s="152">
        <f>IF(OR($B92-M$6&gt;76, $B92-M$6=75, $B92-M$6=1, $B92-M$6&lt;0),"",ROUND(($B92-M$6)*'국어 표준점수 테이블'!$H$10+M$6*'국어 표준점수 테이블'!$H$12+'국어 표준점수 테이블'!$H$14,0))</f>
        <v>53</v>
      </c>
      <c r="N92" s="152">
        <f>IF(OR($B92-N$6&gt;76, $B92-N$6=75, $B92-N$6=1, $B92-N$6&lt;0),"",ROUND(($B92-N$6)*'국어 표준점수 테이블'!$H$10+N$6*'국어 표준점수 테이블'!$H$12+'국어 표준점수 테이블'!$H$14,0))</f>
        <v>53</v>
      </c>
      <c r="O92" s="152">
        <f>IF(OR($B92-O$6&gt;76, $B92-O$6=75, $B92-O$6=1, $B92-O$6&lt;0),"",ROUND(($B92-O$6)*'국어 표준점수 테이블'!$H$10+O$6*'국어 표준점수 테이블'!$H$12+'국어 표준점수 테이블'!$H$14,0))</f>
        <v>53</v>
      </c>
      <c r="P92" s="152">
        <f>IF(OR($B92-P$6&gt;76, $B92-P$6=75, $B92-P$6=1, $B92-P$6&lt;0),"",ROUND(($B92-P$6)*'국어 표준점수 테이블'!$H$10+P$6*'국어 표준점수 테이블'!$H$12+'국어 표준점수 테이블'!$H$14,0))</f>
        <v>53</v>
      </c>
      <c r="Q92" s="152">
        <f>IF(OR($B92-Q$6&gt;76, $B92-Q$6=75, $B92-Q$6=1, $B92-Q$6&lt;0),"",ROUND(($B92-Q$6)*'국어 표준점수 테이블'!$H$10+Q$6*'국어 표준점수 테이블'!$H$12+'국어 표준점수 테이블'!$H$14,0))</f>
        <v>54</v>
      </c>
      <c r="R92" s="152">
        <f>IF(OR($B92-R$6&gt;76, $B92-R$6=75, $B92-R$6=1, $B92-R$6&lt;0),"",ROUND(($B92-R$6)*'국어 표준점수 테이블'!$H$10+R$6*'국어 표준점수 테이블'!$H$12+'국어 표준점수 테이블'!$H$14,0))</f>
        <v>54</v>
      </c>
      <c r="S92" s="152">
        <f>IF(OR($B92-S$6&gt;76, $B92-S$6=75, $B92-S$6=1, $B92-S$6&lt;0),"",ROUND(($B92-S$6)*'국어 표준점수 테이블'!$H$10+S$6*'국어 표준점수 테이블'!$H$12+'국어 표준점수 테이블'!$H$14,0))</f>
        <v>54</v>
      </c>
      <c r="T92" s="152">
        <f>IF(OR($B92-T$6&gt;76, $B92-T$6=75, $B92-T$6=1, $B92-T$6&lt;0),"",ROUND(($B92-T$6)*'국어 표준점수 테이블'!$H$10+T$6*'국어 표준점수 테이블'!$H$12+'국어 표준점수 테이블'!$H$14,0))</f>
        <v>54</v>
      </c>
      <c r="U92" s="152">
        <f>IF(OR($B92-U$6&gt;76, $B92-U$6=75, $B92-U$6=1, $B92-U$6&lt;0),"",ROUND(($B92-U$6)*'국어 표준점수 테이블'!$H$10+U$6*'국어 표준점수 테이블'!$H$12+'국어 표준점수 테이블'!$H$14,0))</f>
        <v>54</v>
      </c>
      <c r="V92" s="152">
        <f>IF(OR($B92-V$6&gt;76, $B92-V$6=75, $B92-V$6=1, $B92-V$6&lt;0),"",ROUND(($B92-V$6)*'국어 표준점수 테이블'!$H$10+V$6*'국어 표준점수 테이블'!$H$12+'국어 표준점수 테이블'!$H$14,0))</f>
        <v>55</v>
      </c>
      <c r="W92" s="152">
        <f>IF(OR($B92-W$6&gt;76, $B92-W$6=75, $B92-W$6=1, $B92-W$6&lt;0),"",ROUND(($B92-W$6)*'국어 표준점수 테이블'!$H$10+W$6*'국어 표준점수 테이블'!$H$12+'국어 표준점수 테이블'!$H$14,0))</f>
        <v>55</v>
      </c>
      <c r="X92" s="152">
        <f>IF(OR($B92-X$6&gt;76, $B92-X$6=75, $B92-X$6=1, $B92-X$6&lt;0),"",ROUND(($B92-X$6)*'국어 표준점수 테이블'!$H$10+X$6*'국어 표준점수 테이블'!$H$12+'국어 표준점수 테이블'!$H$14,0))</f>
        <v>55</v>
      </c>
      <c r="Y92" s="153">
        <f>IF(OR($B92-Y$6&gt;76, $B92-Y$6=75, $B92-Y$6=1, $B92-Y$6&lt;0),"",ROUND(($B92-Y$6)*'국어 표준점수 테이블'!$H$10+Y$6*'국어 표준점수 테이블'!$H$12+'국어 표준점수 테이블'!$H$14,0))</f>
        <v>56</v>
      </c>
      <c r="Z92" s="16"/>
      <c r="AA92" s="16"/>
    </row>
    <row r="93" spans="1:27">
      <c r="A93" s="16"/>
      <c r="B93" s="311">
        <v>14</v>
      </c>
      <c r="C93" s="152" t="str">
        <f>IF(OR($B93-C$6&gt;76, $B93-C$6=75, $B93-C$6=1, $B93-C$6&lt;0),"",ROUND(($B93-C$6)*'국어 표준점수 테이블'!$H$10+C$6*'국어 표준점수 테이블'!$H$12+'국어 표준점수 테이블'!$H$14,0))</f>
        <v/>
      </c>
      <c r="D93" s="152" t="str">
        <f>IF(OR($B93-D$6&gt;76, $B93-D$6=75, $B93-D$6=1, $B93-D$6&lt;0),"",ROUND(($B93-D$6)*'국어 표준점수 테이블'!$H$10+D$6*'국어 표준점수 테이블'!$H$12+'국어 표준점수 테이블'!$H$14,0))</f>
        <v/>
      </c>
      <c r="E93" s="152" t="str">
        <f>IF(OR($B93-E$6&gt;76, $B93-E$6=75, $B93-E$6=1, $B93-E$6&lt;0),"",ROUND(($B93-E$6)*'국어 표준점수 테이블'!$H$10+E$6*'국어 표준점수 테이블'!$H$12+'국어 표준점수 테이블'!$H$14,0))</f>
        <v/>
      </c>
      <c r="F93" s="152" t="str">
        <f>IF(OR($B93-F$6&gt;76, $B93-F$6=75, $B93-F$6=1, $B93-F$6&lt;0),"",ROUND(($B93-F$6)*'국어 표준점수 테이블'!$H$10+F$6*'국어 표준점수 테이블'!$H$12+'국어 표준점수 테이블'!$H$14,0))</f>
        <v/>
      </c>
      <c r="G93" s="152" t="str">
        <f>IF(OR($B93-G$6&gt;76, $B93-G$6=75, $B93-G$6=1, $B93-G$6&lt;0),"",ROUND(($B93-G$6)*'국어 표준점수 테이블'!$H$10+G$6*'국어 표준점수 테이블'!$H$12+'국어 표준점수 테이블'!$H$14,0))</f>
        <v/>
      </c>
      <c r="H93" s="152" t="str">
        <f>IF(OR($B93-H$6&gt;76, $B93-H$6=75, $B93-H$6=1, $B93-H$6&lt;0),"",ROUND(($B93-H$6)*'국어 표준점수 테이블'!$H$10+H$6*'국어 표준점수 테이블'!$H$12+'국어 표준점수 테이블'!$H$14,0))</f>
        <v/>
      </c>
      <c r="I93" s="152" t="str">
        <f>IF(OR($B93-I$6&gt;76, $B93-I$6=75, $B93-I$6=1, $B93-I$6&lt;0),"",ROUND(($B93-I$6)*'국어 표준점수 테이블'!$H$10+I$6*'국어 표준점수 테이블'!$H$12+'국어 표준점수 테이블'!$H$14,0))</f>
        <v/>
      </c>
      <c r="J93" s="152" t="str">
        <f>IF(OR($B93-J$6&gt;76, $B93-J$6=75, $B93-J$6=1, $B93-J$6&lt;0),"",ROUND(($B93-J$6)*'국어 표준점수 테이블'!$H$10+J$6*'국어 표준점수 테이블'!$H$12+'국어 표준점수 테이블'!$H$14,0))</f>
        <v/>
      </c>
      <c r="K93" s="152" t="str">
        <f>IF(OR($B93-K$6&gt;76, $B93-K$6=75, $B93-K$6=1, $B93-K$6&lt;0),"",ROUND(($B93-K$6)*'국어 표준점수 테이블'!$H$10+K$6*'국어 표준점수 테이블'!$H$12+'국어 표준점수 테이블'!$H$14,0))</f>
        <v/>
      </c>
      <c r="L93" s="152">
        <f>IF(OR($B93-L$6&gt;76, $B93-L$6=75, $B93-L$6=1, $B93-L$6&lt;0),"",ROUND(($B93-L$6)*'국어 표준점수 테이블'!$H$10+L$6*'국어 표준점수 테이블'!$H$12+'국어 표준점수 테이블'!$H$14,0))</f>
        <v>51</v>
      </c>
      <c r="M93" s="152" t="str">
        <f>IF(OR($B93-M$6&gt;76, $B93-M$6=75, $B93-M$6=1, $B93-M$6&lt;0),"",ROUND(($B93-M$6)*'국어 표준점수 테이블'!$H$10+M$6*'국어 표준점수 테이블'!$H$12+'국어 표준점수 테이블'!$H$14,0))</f>
        <v/>
      </c>
      <c r="N93" s="152">
        <f>IF(OR($B93-N$6&gt;76, $B93-N$6=75, $B93-N$6=1, $B93-N$6&lt;0),"",ROUND(($B93-N$6)*'국어 표준점수 테이블'!$H$10+N$6*'국어 표준점수 테이블'!$H$12+'국어 표준점수 테이블'!$H$14,0))</f>
        <v>52</v>
      </c>
      <c r="O93" s="152">
        <f>IF(OR($B93-O$6&gt;76, $B93-O$6=75, $B93-O$6=1, $B93-O$6&lt;0),"",ROUND(($B93-O$6)*'국어 표준점수 테이블'!$H$10+O$6*'국어 표준점수 테이블'!$H$12+'국어 표준점수 테이블'!$H$14,0))</f>
        <v>52</v>
      </c>
      <c r="P93" s="152">
        <f>IF(OR($B93-P$6&gt;76, $B93-P$6=75, $B93-P$6=1, $B93-P$6&lt;0),"",ROUND(($B93-P$6)*'국어 표준점수 테이블'!$H$10+P$6*'국어 표준점수 테이블'!$H$12+'국어 표준점수 테이블'!$H$14,0))</f>
        <v>52</v>
      </c>
      <c r="Q93" s="152">
        <f>IF(OR($B93-Q$6&gt;76, $B93-Q$6=75, $B93-Q$6=1, $B93-Q$6&lt;0),"",ROUND(($B93-Q$6)*'국어 표준점수 테이블'!$H$10+Q$6*'국어 표준점수 테이블'!$H$12+'국어 표준점수 테이블'!$H$14,0))</f>
        <v>52</v>
      </c>
      <c r="R93" s="152">
        <f>IF(OR($B93-R$6&gt;76, $B93-R$6=75, $B93-R$6=1, $B93-R$6&lt;0),"",ROUND(($B93-R$6)*'국어 표준점수 테이블'!$H$10+R$6*'국어 표준점수 테이블'!$H$12+'국어 표준점수 테이블'!$H$14,0))</f>
        <v>53</v>
      </c>
      <c r="S93" s="152">
        <f>IF(OR($B93-S$6&gt;76, $B93-S$6=75, $B93-S$6=1, $B93-S$6&lt;0),"",ROUND(($B93-S$6)*'국어 표준점수 테이블'!$H$10+S$6*'국어 표준점수 테이블'!$H$12+'국어 표준점수 테이블'!$H$14,0))</f>
        <v>53</v>
      </c>
      <c r="T93" s="152">
        <f>IF(OR($B93-T$6&gt;76, $B93-T$6=75, $B93-T$6=1, $B93-T$6&lt;0),"",ROUND(($B93-T$6)*'국어 표준점수 테이블'!$H$10+T$6*'국어 표준점수 테이블'!$H$12+'국어 표준점수 테이블'!$H$14,0))</f>
        <v>53</v>
      </c>
      <c r="U93" s="152">
        <f>IF(OR($B93-U$6&gt;76, $B93-U$6=75, $B93-U$6=1, $B93-U$6&lt;0),"",ROUND(($B93-U$6)*'국어 표준점수 테이블'!$H$10+U$6*'국어 표준점수 테이블'!$H$12+'국어 표준점수 테이블'!$H$14,0))</f>
        <v>53</v>
      </c>
      <c r="V93" s="152">
        <f>IF(OR($B93-V$6&gt;76, $B93-V$6=75, $B93-V$6=1, $B93-V$6&lt;0),"",ROUND(($B93-V$6)*'국어 표준점수 테이블'!$H$10+V$6*'국어 표준점수 테이블'!$H$12+'국어 표준점수 테이블'!$H$14,0))</f>
        <v>54</v>
      </c>
      <c r="W93" s="152">
        <f>IF(OR($B93-W$6&gt;76, $B93-W$6=75, $B93-W$6=1, $B93-W$6&lt;0),"",ROUND(($B93-W$6)*'국어 표준점수 테이블'!$H$10+W$6*'국어 표준점수 테이블'!$H$12+'국어 표준점수 테이블'!$H$14,0))</f>
        <v>54</v>
      </c>
      <c r="X93" s="152">
        <f>IF(OR($B93-X$6&gt;76, $B93-X$6=75, $B93-X$6=1, $B93-X$6&lt;0),"",ROUND(($B93-X$6)*'국어 표준점수 테이블'!$H$10+X$6*'국어 표준점수 테이블'!$H$12+'국어 표준점수 테이블'!$H$14,0))</f>
        <v>54</v>
      </c>
      <c r="Y93" s="71">
        <f>IF(OR($B93-Y$6&gt;76, $B93-Y$6=75, $B93-Y$6=1, $B93-Y$6&lt;0),"",ROUND(($B93-Y$6)*'국어 표준점수 테이블'!$H$10+Y$6*'국어 표준점수 테이블'!$H$12+'국어 표준점수 테이블'!$H$14,0))</f>
        <v>54</v>
      </c>
      <c r="Z93" s="16"/>
      <c r="AA93" s="16"/>
    </row>
    <row r="94" spans="1:27">
      <c r="A94" s="16"/>
      <c r="B94" s="311">
        <v>13</v>
      </c>
      <c r="C94" s="152" t="str">
        <f>IF(OR($B94-C$6&gt;76, $B94-C$6=75, $B94-C$6=1, $B94-C$6&lt;0),"",ROUND(($B94-C$6)*'국어 표준점수 테이블'!$H$10+C$6*'국어 표준점수 테이블'!$H$12+'국어 표준점수 테이블'!$H$14,0))</f>
        <v/>
      </c>
      <c r="D94" s="152" t="str">
        <f>IF(OR($B94-D$6&gt;76, $B94-D$6=75, $B94-D$6=1, $B94-D$6&lt;0),"",ROUND(($B94-D$6)*'국어 표준점수 테이블'!$H$10+D$6*'국어 표준점수 테이블'!$H$12+'국어 표준점수 테이블'!$H$14,0))</f>
        <v/>
      </c>
      <c r="E94" s="152" t="str">
        <f>IF(OR($B94-E$6&gt;76, $B94-E$6=75, $B94-E$6=1, $B94-E$6&lt;0),"",ROUND(($B94-E$6)*'국어 표준점수 테이블'!$H$10+E$6*'국어 표준점수 테이블'!$H$12+'국어 표준점수 테이블'!$H$14,0))</f>
        <v/>
      </c>
      <c r="F94" s="152" t="str">
        <f>IF(OR($B94-F$6&gt;76, $B94-F$6=75, $B94-F$6=1, $B94-F$6&lt;0),"",ROUND(($B94-F$6)*'국어 표준점수 테이블'!$H$10+F$6*'국어 표준점수 테이블'!$H$12+'국어 표준점수 테이블'!$H$14,0))</f>
        <v/>
      </c>
      <c r="G94" s="152" t="str">
        <f>IF(OR($B94-G$6&gt;76, $B94-G$6=75, $B94-G$6=1, $B94-G$6&lt;0),"",ROUND(($B94-G$6)*'국어 표준점수 테이블'!$H$10+G$6*'국어 표준점수 테이블'!$H$12+'국어 표준점수 테이블'!$H$14,0))</f>
        <v/>
      </c>
      <c r="H94" s="152" t="str">
        <f>IF(OR($B94-H$6&gt;76, $B94-H$6=75, $B94-H$6=1, $B94-H$6&lt;0),"",ROUND(($B94-H$6)*'국어 표준점수 테이블'!$H$10+H$6*'국어 표준점수 테이블'!$H$12+'국어 표준점수 테이블'!$H$14,0))</f>
        <v/>
      </c>
      <c r="I94" s="152" t="str">
        <f>IF(OR($B94-I$6&gt;76, $B94-I$6=75, $B94-I$6=1, $B94-I$6&lt;0),"",ROUND(($B94-I$6)*'국어 표준점수 테이블'!$H$10+I$6*'국어 표준점수 테이블'!$H$12+'국어 표준점수 테이블'!$H$14,0))</f>
        <v/>
      </c>
      <c r="J94" s="152" t="str">
        <f>IF(OR($B94-J$6&gt;76, $B94-J$6=75, $B94-J$6=1, $B94-J$6&lt;0),"",ROUND(($B94-J$6)*'국어 표준점수 테이블'!$H$10+J$6*'국어 표준점수 테이블'!$H$12+'국어 표준점수 테이블'!$H$14,0))</f>
        <v/>
      </c>
      <c r="K94" s="152" t="str">
        <f>IF(OR($B94-K$6&gt;76, $B94-K$6=75, $B94-K$6=1, $B94-K$6&lt;0),"",ROUND(($B94-K$6)*'국어 표준점수 테이블'!$H$10+K$6*'국어 표준점수 테이블'!$H$12+'국어 표준점수 테이블'!$H$14,0))</f>
        <v/>
      </c>
      <c r="L94" s="152" t="str">
        <f>IF(OR($B94-L$6&gt;76, $B94-L$6=75, $B94-L$6=1, $B94-L$6&lt;0),"",ROUND(($B94-L$6)*'국어 표준점수 테이블'!$H$10+L$6*'국어 표준점수 테이블'!$H$12+'국어 표준점수 테이블'!$H$14,0))</f>
        <v/>
      </c>
      <c r="M94" s="152">
        <f>IF(OR($B94-M$6&gt;76, $B94-M$6=75, $B94-M$6=1, $B94-M$6&lt;0),"",ROUND(($B94-M$6)*'국어 표준점수 테이블'!$H$10+M$6*'국어 표준점수 테이블'!$H$12+'국어 표준점수 테이블'!$H$14,0))</f>
        <v>50</v>
      </c>
      <c r="N94" s="152" t="str">
        <f>IF(OR($B94-N$6&gt;76, $B94-N$6=75, $B94-N$6=1, $B94-N$6&lt;0),"",ROUND(($B94-N$6)*'국어 표준점수 테이블'!$H$10+N$6*'국어 표준점수 테이블'!$H$12+'국어 표준점수 테이블'!$H$14,0))</f>
        <v/>
      </c>
      <c r="O94" s="152">
        <f>IF(OR($B94-O$6&gt;76, $B94-O$6=75, $B94-O$6=1, $B94-O$6&lt;0),"",ROUND(($B94-O$6)*'국어 표준점수 테이블'!$H$10+O$6*'국어 표준점수 테이블'!$H$12+'국어 표준점수 테이블'!$H$14,0))</f>
        <v>51</v>
      </c>
      <c r="P94" s="152">
        <f>IF(OR($B94-P$6&gt;76, $B94-P$6=75, $B94-P$6=1, $B94-P$6&lt;0),"",ROUND(($B94-P$6)*'국어 표준점수 테이블'!$H$10+P$6*'국어 표준점수 테이블'!$H$12+'국어 표준점수 테이블'!$H$14,0))</f>
        <v>51</v>
      </c>
      <c r="Q94" s="152">
        <f>IF(OR($B94-Q$6&gt;76, $B94-Q$6=75, $B94-Q$6=1, $B94-Q$6&lt;0),"",ROUND(($B94-Q$6)*'국어 표준점수 테이블'!$H$10+Q$6*'국어 표준점수 테이블'!$H$12+'국어 표준점수 테이블'!$H$14,0))</f>
        <v>51</v>
      </c>
      <c r="R94" s="152">
        <f>IF(OR($B94-R$6&gt;76, $B94-R$6=75, $B94-R$6=1, $B94-R$6&lt;0),"",ROUND(($B94-R$6)*'국어 표준점수 테이블'!$H$10+R$6*'국어 표준점수 테이블'!$H$12+'국어 표준점수 테이블'!$H$14,0))</f>
        <v>52</v>
      </c>
      <c r="S94" s="152">
        <f>IF(OR($B94-S$6&gt;76, $B94-S$6=75, $B94-S$6=1, $B94-S$6&lt;0),"",ROUND(($B94-S$6)*'국어 표준점수 테이블'!$H$10+S$6*'국어 표준점수 테이블'!$H$12+'국어 표준점수 테이블'!$H$14,0))</f>
        <v>52</v>
      </c>
      <c r="T94" s="152">
        <f>IF(OR($B94-T$6&gt;76, $B94-T$6=75, $B94-T$6=1, $B94-T$6&lt;0),"",ROUND(($B94-T$6)*'국어 표준점수 테이블'!$H$10+T$6*'국어 표준점수 테이블'!$H$12+'국어 표준점수 테이블'!$H$14,0))</f>
        <v>52</v>
      </c>
      <c r="U94" s="152">
        <f>IF(OR($B94-U$6&gt;76, $B94-U$6=75, $B94-U$6=1, $B94-U$6&lt;0),"",ROUND(($B94-U$6)*'국어 표준점수 테이블'!$H$10+U$6*'국어 표준점수 테이블'!$H$12+'국어 표준점수 테이블'!$H$14,0))</f>
        <v>52</v>
      </c>
      <c r="V94" s="152">
        <f>IF(OR($B94-V$6&gt;76, $B94-V$6=75, $B94-V$6=1, $B94-V$6&lt;0),"",ROUND(($B94-V$6)*'국어 표준점수 테이블'!$H$10+V$6*'국어 표준점수 테이블'!$H$12+'국어 표준점수 테이블'!$H$14,0))</f>
        <v>52</v>
      </c>
      <c r="W94" s="152">
        <f>IF(OR($B94-W$6&gt;76, $B94-W$6=75, $B94-W$6=1, $B94-W$6&lt;0),"",ROUND(($B94-W$6)*'국어 표준점수 테이블'!$H$10+W$6*'국어 표준점수 테이블'!$H$12+'국어 표준점수 테이블'!$H$14,0))</f>
        <v>53</v>
      </c>
      <c r="X94" s="152">
        <f>IF(OR($B94-X$6&gt;76, $B94-X$6=75, $B94-X$6=1, $B94-X$6&lt;0),"",ROUND(($B94-X$6)*'국어 표준점수 테이블'!$H$10+X$6*'국어 표준점수 테이블'!$H$12+'국어 표준점수 테이블'!$H$14,0))</f>
        <v>53</v>
      </c>
      <c r="Y94" s="71">
        <f>IF(OR($B94-Y$6&gt;76, $B94-Y$6=75, $B94-Y$6=1, $B94-Y$6&lt;0),"",ROUND(($B94-Y$6)*'국어 표준점수 테이블'!$H$10+Y$6*'국어 표준점수 테이블'!$H$12+'국어 표준점수 테이블'!$H$14,0))</f>
        <v>53</v>
      </c>
      <c r="Z94" s="16"/>
      <c r="AA94" s="16"/>
    </row>
    <row r="95" spans="1:27">
      <c r="A95" s="16"/>
      <c r="B95" s="312">
        <v>12</v>
      </c>
      <c r="C95" s="154" t="str">
        <f>IF(OR($B95-C$6&gt;76, $B95-C$6=75, $B95-C$6=1, $B95-C$6&lt;0),"",ROUND(($B95-C$6)*'국어 표준점수 테이블'!$H$10+C$6*'국어 표준점수 테이블'!$H$12+'국어 표준점수 테이블'!$H$14,0))</f>
        <v/>
      </c>
      <c r="D95" s="154" t="str">
        <f>IF(OR($B95-D$6&gt;76, $B95-D$6=75, $B95-D$6=1, $B95-D$6&lt;0),"",ROUND(($B95-D$6)*'국어 표준점수 테이블'!$H$10+D$6*'국어 표준점수 테이블'!$H$12+'국어 표준점수 테이블'!$H$14,0))</f>
        <v/>
      </c>
      <c r="E95" s="154" t="str">
        <f>IF(OR($B95-E$6&gt;76, $B95-E$6=75, $B95-E$6=1, $B95-E$6&lt;0),"",ROUND(($B95-E$6)*'국어 표준점수 테이블'!$H$10+E$6*'국어 표준점수 테이블'!$H$12+'국어 표준점수 테이블'!$H$14,0))</f>
        <v/>
      </c>
      <c r="F95" s="154" t="str">
        <f>IF(OR($B95-F$6&gt;76, $B95-F$6=75, $B95-F$6=1, $B95-F$6&lt;0),"",ROUND(($B95-F$6)*'국어 표준점수 테이블'!$H$10+F$6*'국어 표준점수 테이블'!$H$12+'국어 표준점수 테이블'!$H$14,0))</f>
        <v/>
      </c>
      <c r="G95" s="154" t="str">
        <f>IF(OR($B95-G$6&gt;76, $B95-G$6=75, $B95-G$6=1, $B95-G$6&lt;0),"",ROUND(($B95-G$6)*'국어 표준점수 테이블'!$H$10+G$6*'국어 표준점수 테이블'!$H$12+'국어 표준점수 테이블'!$H$14,0))</f>
        <v/>
      </c>
      <c r="H95" s="154" t="str">
        <f>IF(OR($B95-H$6&gt;76, $B95-H$6=75, $B95-H$6=1, $B95-H$6&lt;0),"",ROUND(($B95-H$6)*'국어 표준점수 테이블'!$H$10+H$6*'국어 표준점수 테이블'!$H$12+'국어 표준점수 테이블'!$H$14,0))</f>
        <v/>
      </c>
      <c r="I95" s="154" t="str">
        <f>IF(OR($B95-I$6&gt;76, $B95-I$6=75, $B95-I$6=1, $B95-I$6&lt;0),"",ROUND(($B95-I$6)*'국어 표준점수 테이블'!$H$10+I$6*'국어 표준점수 테이블'!$H$12+'국어 표준점수 테이블'!$H$14,0))</f>
        <v/>
      </c>
      <c r="J95" s="154" t="str">
        <f>IF(OR($B95-J$6&gt;76, $B95-J$6=75, $B95-J$6=1, $B95-J$6&lt;0),"",ROUND(($B95-J$6)*'국어 표준점수 테이블'!$H$10+J$6*'국어 표준점수 테이블'!$H$12+'국어 표준점수 테이블'!$H$14,0))</f>
        <v/>
      </c>
      <c r="K95" s="154" t="str">
        <f>IF(OR($B95-K$6&gt;76, $B95-K$6=75, $B95-K$6=1, $B95-K$6&lt;0),"",ROUND(($B95-K$6)*'국어 표준점수 테이블'!$H$10+K$6*'국어 표준점수 테이블'!$H$12+'국어 표준점수 테이블'!$H$14,0))</f>
        <v/>
      </c>
      <c r="L95" s="154" t="str">
        <f>IF(OR($B95-L$6&gt;76, $B95-L$6=75, $B95-L$6=1, $B95-L$6&lt;0),"",ROUND(($B95-L$6)*'국어 표준점수 테이블'!$H$10+L$6*'국어 표준점수 테이블'!$H$12+'국어 표준점수 테이블'!$H$14,0))</f>
        <v/>
      </c>
      <c r="M95" s="154" t="str">
        <f>IF(OR($B95-M$6&gt;76, $B95-M$6=75, $B95-M$6=1, $B95-M$6&lt;0),"",ROUND(($B95-M$6)*'국어 표준점수 테이블'!$H$10+M$6*'국어 표준점수 테이블'!$H$12+'국어 표준점수 테이블'!$H$14,0))</f>
        <v/>
      </c>
      <c r="N95" s="154">
        <f>IF(OR($B95-N$6&gt;76, $B95-N$6=75, $B95-N$6=1, $B95-N$6&lt;0),"",ROUND(($B95-N$6)*'국어 표준점수 테이블'!$H$10+N$6*'국어 표준점수 테이블'!$H$12+'국어 표준점수 테이블'!$H$14,0))</f>
        <v>49</v>
      </c>
      <c r="O95" s="154" t="str">
        <f>IF(OR($B95-O$6&gt;76, $B95-O$6=75, $B95-O$6=1, $B95-O$6&lt;0),"",ROUND(($B95-O$6)*'국어 표준점수 테이블'!$H$10+O$6*'국어 표준점수 테이블'!$H$12+'국어 표준점수 테이블'!$H$14,0))</f>
        <v/>
      </c>
      <c r="P95" s="154">
        <f>IF(OR($B95-P$6&gt;76, $B95-P$6=75, $B95-P$6=1, $B95-P$6&lt;0),"",ROUND(($B95-P$6)*'국어 표준점수 테이블'!$H$10+P$6*'국어 표준점수 테이블'!$H$12+'국어 표준점수 테이블'!$H$14,0))</f>
        <v>50</v>
      </c>
      <c r="Q95" s="154">
        <f>IF(OR($B95-Q$6&gt;76, $B95-Q$6=75, $B95-Q$6=1, $B95-Q$6&lt;0),"",ROUND(($B95-Q$6)*'국어 표준점수 테이블'!$H$10+Q$6*'국어 표준점수 테이블'!$H$12+'국어 표준점수 테이블'!$H$14,0))</f>
        <v>50</v>
      </c>
      <c r="R95" s="154">
        <f>IF(OR($B95-R$6&gt;76, $B95-R$6=75, $B95-R$6=1, $B95-R$6&lt;0),"",ROUND(($B95-R$6)*'국어 표준점수 테이블'!$H$10+R$6*'국어 표준점수 테이블'!$H$12+'국어 표준점수 테이블'!$H$14,0))</f>
        <v>50</v>
      </c>
      <c r="S95" s="154">
        <f>IF(OR($B95-S$6&gt;76, $B95-S$6=75, $B95-S$6=1, $B95-S$6&lt;0),"",ROUND(($B95-S$6)*'국어 표준점수 테이블'!$H$10+S$6*'국어 표준점수 테이블'!$H$12+'국어 표준점수 테이블'!$H$14,0))</f>
        <v>51</v>
      </c>
      <c r="T95" s="154">
        <f>IF(OR($B95-T$6&gt;76, $B95-T$6=75, $B95-T$6=1, $B95-T$6&lt;0),"",ROUND(($B95-T$6)*'국어 표준점수 테이블'!$H$10+T$6*'국어 표준점수 테이블'!$H$12+'국어 표준점수 테이블'!$H$14,0))</f>
        <v>51</v>
      </c>
      <c r="U95" s="154">
        <f>IF(OR($B95-U$6&gt;76, $B95-U$6=75, $B95-U$6=1, $B95-U$6&lt;0),"",ROUND(($B95-U$6)*'국어 표준점수 테이블'!$H$10+U$6*'국어 표준점수 테이블'!$H$12+'국어 표준점수 테이블'!$H$14,0))</f>
        <v>51</v>
      </c>
      <c r="V95" s="154">
        <f>IF(OR($B95-V$6&gt;76, $B95-V$6=75, $B95-V$6=1, $B95-V$6&lt;0),"",ROUND(($B95-V$6)*'국어 표준점수 테이블'!$H$10+V$6*'국어 표준점수 테이블'!$H$12+'국어 표준점수 테이블'!$H$14,0))</f>
        <v>51</v>
      </c>
      <c r="W95" s="154">
        <f>IF(OR($B95-W$6&gt;76, $B95-W$6=75, $B95-W$6=1, $B95-W$6&lt;0),"",ROUND(($B95-W$6)*'국어 표준점수 테이블'!$H$10+W$6*'국어 표준점수 테이블'!$H$12+'국어 표준점수 테이블'!$H$14,0))</f>
        <v>51</v>
      </c>
      <c r="X95" s="154">
        <f>IF(OR($B95-X$6&gt;76, $B95-X$6=75, $B95-X$6=1, $B95-X$6&lt;0),"",ROUND(($B95-X$6)*'국어 표준점수 테이블'!$H$10+X$6*'국어 표준점수 테이블'!$H$12+'국어 표준점수 테이블'!$H$14,0))</f>
        <v>52</v>
      </c>
      <c r="Y95" s="73">
        <f>IF(OR($B95-Y$6&gt;76, $B95-Y$6=75, $B95-Y$6=1, $B95-Y$6&lt;0),"",ROUND(($B95-Y$6)*'국어 표준점수 테이블'!$H$10+Y$6*'국어 표준점수 테이블'!$H$12+'국어 표준점수 테이블'!$H$14,0))</f>
        <v>52</v>
      </c>
      <c r="Z95" s="16"/>
      <c r="AA95" s="16"/>
    </row>
    <row r="96" spans="1:27">
      <c r="A96" s="16"/>
      <c r="B96" s="312">
        <v>11</v>
      </c>
      <c r="C96" s="154" t="str">
        <f>IF(OR($B96-C$6&gt;76, $B96-C$6=75, $B96-C$6=1, $B96-C$6&lt;0),"",ROUND(($B96-C$6)*'국어 표준점수 테이블'!$H$10+C$6*'국어 표준점수 테이블'!$H$12+'국어 표준점수 테이블'!$H$14,0))</f>
        <v/>
      </c>
      <c r="D96" s="154" t="str">
        <f>IF(OR($B96-D$6&gt;76, $B96-D$6=75, $B96-D$6=1, $B96-D$6&lt;0),"",ROUND(($B96-D$6)*'국어 표준점수 테이블'!$H$10+D$6*'국어 표준점수 테이블'!$H$12+'국어 표준점수 테이블'!$H$14,0))</f>
        <v/>
      </c>
      <c r="E96" s="154" t="str">
        <f>IF(OR($B96-E$6&gt;76, $B96-E$6=75, $B96-E$6=1, $B96-E$6&lt;0),"",ROUND(($B96-E$6)*'국어 표준점수 테이블'!$H$10+E$6*'국어 표준점수 테이블'!$H$12+'국어 표준점수 테이블'!$H$14,0))</f>
        <v/>
      </c>
      <c r="F96" s="154" t="str">
        <f>IF(OR($B96-F$6&gt;76, $B96-F$6=75, $B96-F$6=1, $B96-F$6&lt;0),"",ROUND(($B96-F$6)*'국어 표준점수 테이블'!$H$10+F$6*'국어 표준점수 테이블'!$H$12+'국어 표준점수 테이블'!$H$14,0))</f>
        <v/>
      </c>
      <c r="G96" s="154" t="str">
        <f>IF(OR($B96-G$6&gt;76, $B96-G$6=75, $B96-G$6=1, $B96-G$6&lt;0),"",ROUND(($B96-G$6)*'국어 표준점수 테이블'!$H$10+G$6*'국어 표준점수 테이블'!$H$12+'국어 표준점수 테이블'!$H$14,0))</f>
        <v/>
      </c>
      <c r="H96" s="154" t="str">
        <f>IF(OR($B96-H$6&gt;76, $B96-H$6=75, $B96-H$6=1, $B96-H$6&lt;0),"",ROUND(($B96-H$6)*'국어 표준점수 테이블'!$H$10+H$6*'국어 표준점수 테이블'!$H$12+'국어 표준점수 테이블'!$H$14,0))</f>
        <v/>
      </c>
      <c r="I96" s="154" t="str">
        <f>IF(OR($B96-I$6&gt;76, $B96-I$6=75, $B96-I$6=1, $B96-I$6&lt;0),"",ROUND(($B96-I$6)*'국어 표준점수 테이블'!$H$10+I$6*'국어 표준점수 테이블'!$H$12+'국어 표준점수 테이블'!$H$14,0))</f>
        <v/>
      </c>
      <c r="J96" s="154" t="str">
        <f>IF(OR($B96-J$6&gt;76, $B96-J$6=75, $B96-J$6=1, $B96-J$6&lt;0),"",ROUND(($B96-J$6)*'국어 표준점수 테이블'!$H$10+J$6*'국어 표준점수 테이블'!$H$12+'국어 표준점수 테이블'!$H$14,0))</f>
        <v/>
      </c>
      <c r="K96" s="154" t="str">
        <f>IF(OR($B96-K$6&gt;76, $B96-K$6=75, $B96-K$6=1, $B96-K$6&lt;0),"",ROUND(($B96-K$6)*'국어 표준점수 테이블'!$H$10+K$6*'국어 표준점수 테이블'!$H$12+'국어 표준점수 테이블'!$H$14,0))</f>
        <v/>
      </c>
      <c r="L96" s="154" t="str">
        <f>IF(OR($B96-L$6&gt;76, $B96-L$6=75, $B96-L$6=1, $B96-L$6&lt;0),"",ROUND(($B96-L$6)*'국어 표준점수 테이블'!$H$10+L$6*'국어 표준점수 테이블'!$H$12+'국어 표준점수 테이블'!$H$14,0))</f>
        <v/>
      </c>
      <c r="M96" s="154" t="str">
        <f>IF(OR($B96-M$6&gt;76, $B96-M$6=75, $B96-M$6=1, $B96-M$6&lt;0),"",ROUND(($B96-M$6)*'국어 표준점수 테이블'!$H$10+M$6*'국어 표준점수 테이블'!$H$12+'국어 표준점수 테이블'!$H$14,0))</f>
        <v/>
      </c>
      <c r="N96" s="154" t="str">
        <f>IF(OR($B96-N$6&gt;76, $B96-N$6=75, $B96-N$6=1, $B96-N$6&lt;0),"",ROUND(($B96-N$6)*'국어 표준점수 테이블'!$H$10+N$6*'국어 표준점수 테이블'!$H$12+'국어 표준점수 테이블'!$H$14,0))</f>
        <v/>
      </c>
      <c r="O96" s="154">
        <f>IF(OR($B96-O$6&gt;76, $B96-O$6=75, $B96-O$6=1, $B96-O$6&lt;0),"",ROUND(($B96-O$6)*'국어 표준점수 테이블'!$H$10+O$6*'국어 표준점수 테이블'!$H$12+'국어 표준점수 테이블'!$H$14,0))</f>
        <v>49</v>
      </c>
      <c r="P96" s="154" t="str">
        <f>IF(OR($B96-P$6&gt;76, $B96-P$6=75, $B96-P$6=1, $B96-P$6&lt;0),"",ROUND(($B96-P$6)*'국어 표준점수 테이블'!$H$10+P$6*'국어 표준점수 테이블'!$H$12+'국어 표준점수 테이블'!$H$14,0))</f>
        <v/>
      </c>
      <c r="Q96" s="154">
        <f>IF(OR($B96-Q$6&gt;76, $B96-Q$6=75, $B96-Q$6=1, $B96-Q$6&lt;0),"",ROUND(($B96-Q$6)*'국어 표준점수 테이블'!$H$10+Q$6*'국어 표준점수 테이블'!$H$12+'국어 표준점수 테이블'!$H$14,0))</f>
        <v>49</v>
      </c>
      <c r="R96" s="154">
        <f>IF(OR($B96-R$6&gt;76, $B96-R$6=75, $B96-R$6=1, $B96-R$6&lt;0),"",ROUND(($B96-R$6)*'국어 표준점수 테이블'!$H$10+R$6*'국어 표준점수 테이블'!$H$12+'국어 표준점수 테이블'!$H$14,0))</f>
        <v>49</v>
      </c>
      <c r="S96" s="154">
        <f>IF(OR($B96-S$6&gt;76, $B96-S$6=75, $B96-S$6=1, $B96-S$6&lt;0),"",ROUND(($B96-S$6)*'국어 표준점수 테이블'!$H$10+S$6*'국어 표준점수 테이블'!$H$12+'국어 표준점수 테이블'!$H$14,0))</f>
        <v>49</v>
      </c>
      <c r="T96" s="154">
        <f>IF(OR($B96-T$6&gt;76, $B96-T$6=75, $B96-T$6=1, $B96-T$6&lt;0),"",ROUND(($B96-T$6)*'국어 표준점수 테이블'!$H$10+T$6*'국어 표준점수 테이블'!$H$12+'국어 표준점수 테이블'!$H$14,0))</f>
        <v>50</v>
      </c>
      <c r="U96" s="154">
        <f>IF(OR($B96-U$6&gt;76, $B96-U$6=75, $B96-U$6=1, $B96-U$6&lt;0),"",ROUND(($B96-U$6)*'국어 표준점수 테이블'!$H$10+U$6*'국어 표준점수 테이블'!$H$12+'국어 표준점수 테이블'!$H$14,0))</f>
        <v>50</v>
      </c>
      <c r="V96" s="154">
        <f>IF(OR($B96-V$6&gt;76, $B96-V$6=75, $B96-V$6=1, $B96-V$6&lt;0),"",ROUND(($B96-V$6)*'국어 표준점수 테이블'!$H$10+V$6*'국어 표준점수 테이블'!$H$12+'국어 표준점수 테이블'!$H$14,0))</f>
        <v>50</v>
      </c>
      <c r="W96" s="154">
        <f>IF(OR($B96-W$6&gt;76, $B96-W$6=75, $B96-W$6=1, $B96-W$6&lt;0),"",ROUND(($B96-W$6)*'국어 표준점수 테이블'!$H$10+W$6*'국어 표준점수 테이블'!$H$12+'국어 표준점수 테이블'!$H$14,0))</f>
        <v>50</v>
      </c>
      <c r="X96" s="154">
        <f>IF(OR($B96-X$6&gt;76, $B96-X$6=75, $B96-X$6=1, $B96-X$6&lt;0),"",ROUND(($B96-X$6)*'국어 표준점수 테이블'!$H$10+X$6*'국어 표준점수 테이블'!$H$12+'국어 표준점수 테이블'!$H$14,0))</f>
        <v>50</v>
      </c>
      <c r="Y96" s="73">
        <f>IF(OR($B96-Y$6&gt;76, $B96-Y$6=75, $B96-Y$6=1, $B96-Y$6&lt;0),"",ROUND(($B96-Y$6)*'국어 표준점수 테이블'!$H$10+Y$6*'국어 표준점수 테이블'!$H$12+'국어 표준점수 테이블'!$H$14,0))</f>
        <v>51</v>
      </c>
      <c r="Z96" s="16"/>
      <c r="AA96" s="16"/>
    </row>
    <row r="97" spans="1:27">
      <c r="A97" s="16"/>
      <c r="B97" s="312">
        <v>10</v>
      </c>
      <c r="C97" s="154" t="str">
        <f>IF(OR($B97-C$6&gt;76, $B97-C$6=75, $B97-C$6=1, $B97-C$6&lt;0),"",ROUND(($B97-C$6)*'국어 표준점수 테이블'!$H$10+C$6*'국어 표준점수 테이블'!$H$12+'국어 표준점수 테이블'!$H$14,0))</f>
        <v/>
      </c>
      <c r="D97" s="154" t="str">
        <f>IF(OR($B97-D$6&gt;76, $B97-D$6=75, $B97-D$6=1, $B97-D$6&lt;0),"",ROUND(($B97-D$6)*'국어 표준점수 테이블'!$H$10+D$6*'국어 표준점수 테이블'!$H$12+'국어 표준점수 테이블'!$H$14,0))</f>
        <v/>
      </c>
      <c r="E97" s="154" t="str">
        <f>IF(OR($B97-E$6&gt;76, $B97-E$6=75, $B97-E$6=1, $B97-E$6&lt;0),"",ROUND(($B97-E$6)*'국어 표준점수 테이블'!$H$10+E$6*'국어 표준점수 테이블'!$H$12+'국어 표준점수 테이블'!$H$14,0))</f>
        <v/>
      </c>
      <c r="F97" s="154" t="str">
        <f>IF(OR($B97-F$6&gt;76, $B97-F$6=75, $B97-F$6=1, $B97-F$6&lt;0),"",ROUND(($B97-F$6)*'국어 표준점수 테이블'!$H$10+F$6*'국어 표준점수 테이블'!$H$12+'국어 표준점수 테이블'!$H$14,0))</f>
        <v/>
      </c>
      <c r="G97" s="154" t="str">
        <f>IF(OR($B97-G$6&gt;76, $B97-G$6=75, $B97-G$6=1, $B97-G$6&lt;0),"",ROUND(($B97-G$6)*'국어 표준점수 테이블'!$H$10+G$6*'국어 표준점수 테이블'!$H$12+'국어 표준점수 테이블'!$H$14,0))</f>
        <v/>
      </c>
      <c r="H97" s="154" t="str">
        <f>IF(OR($B97-H$6&gt;76, $B97-H$6=75, $B97-H$6=1, $B97-H$6&lt;0),"",ROUND(($B97-H$6)*'국어 표준점수 테이블'!$H$10+H$6*'국어 표준점수 테이블'!$H$12+'국어 표준점수 테이블'!$H$14,0))</f>
        <v/>
      </c>
      <c r="I97" s="154" t="str">
        <f>IF(OR($B97-I$6&gt;76, $B97-I$6=75, $B97-I$6=1, $B97-I$6&lt;0),"",ROUND(($B97-I$6)*'국어 표준점수 테이블'!$H$10+I$6*'국어 표준점수 테이블'!$H$12+'국어 표준점수 테이블'!$H$14,0))</f>
        <v/>
      </c>
      <c r="J97" s="154" t="str">
        <f>IF(OR($B97-J$6&gt;76, $B97-J$6=75, $B97-J$6=1, $B97-J$6&lt;0),"",ROUND(($B97-J$6)*'국어 표준점수 테이블'!$H$10+J$6*'국어 표준점수 테이블'!$H$12+'국어 표준점수 테이블'!$H$14,0))</f>
        <v/>
      </c>
      <c r="K97" s="154" t="str">
        <f>IF(OR($B97-K$6&gt;76, $B97-K$6=75, $B97-K$6=1, $B97-K$6&lt;0),"",ROUND(($B97-K$6)*'국어 표준점수 테이블'!$H$10+K$6*'국어 표준점수 테이블'!$H$12+'국어 표준점수 테이블'!$H$14,0))</f>
        <v/>
      </c>
      <c r="L97" s="154" t="str">
        <f>IF(OR($B97-L$6&gt;76, $B97-L$6=75, $B97-L$6=1, $B97-L$6&lt;0),"",ROUND(($B97-L$6)*'국어 표준점수 테이블'!$H$10+L$6*'국어 표준점수 테이블'!$H$12+'국어 표준점수 테이블'!$H$14,0))</f>
        <v/>
      </c>
      <c r="M97" s="154" t="str">
        <f>IF(OR($B97-M$6&gt;76, $B97-M$6=75, $B97-M$6=1, $B97-M$6&lt;0),"",ROUND(($B97-M$6)*'국어 표준점수 테이블'!$H$10+M$6*'국어 표준점수 테이블'!$H$12+'국어 표준점수 테이블'!$H$14,0))</f>
        <v/>
      </c>
      <c r="N97" s="154" t="str">
        <f>IF(OR($B97-N$6&gt;76, $B97-N$6=75, $B97-N$6=1, $B97-N$6&lt;0),"",ROUND(($B97-N$6)*'국어 표준점수 테이블'!$H$10+N$6*'국어 표준점수 테이블'!$H$12+'국어 표준점수 테이블'!$H$14,0))</f>
        <v/>
      </c>
      <c r="O97" s="154" t="str">
        <f>IF(OR($B97-O$6&gt;76, $B97-O$6=75, $B97-O$6=1, $B97-O$6&lt;0),"",ROUND(($B97-O$6)*'국어 표준점수 테이블'!$H$10+O$6*'국어 표준점수 테이블'!$H$12+'국어 표준점수 테이블'!$H$14,0))</f>
        <v/>
      </c>
      <c r="P97" s="154">
        <f>IF(OR($B97-P$6&gt;76, $B97-P$6=75, $B97-P$6=1, $B97-P$6&lt;0),"",ROUND(($B97-P$6)*'국어 표준점수 테이블'!$H$10+P$6*'국어 표준점수 테이블'!$H$12+'국어 표준점수 테이블'!$H$14,0))</f>
        <v>48</v>
      </c>
      <c r="Q97" s="154" t="str">
        <f>IF(OR($B97-Q$6&gt;76, $B97-Q$6=75, $B97-Q$6=1, $B97-Q$6&lt;0),"",ROUND(($B97-Q$6)*'국어 표준점수 테이블'!$H$10+Q$6*'국어 표준점수 테이블'!$H$12+'국어 표준점수 테이블'!$H$14,0))</f>
        <v/>
      </c>
      <c r="R97" s="154">
        <f>IF(OR($B97-R$6&gt;76, $B97-R$6=75, $B97-R$6=1, $B97-R$6&lt;0),"",ROUND(($B97-R$6)*'국어 표준점수 테이블'!$H$10+R$6*'국어 표준점수 테이블'!$H$12+'국어 표준점수 테이블'!$H$14,0))</f>
        <v>48</v>
      </c>
      <c r="S97" s="154">
        <f>IF(OR($B97-S$6&gt;76, $B97-S$6=75, $B97-S$6=1, $B97-S$6&lt;0),"",ROUND(($B97-S$6)*'국어 표준점수 테이블'!$H$10+S$6*'국어 표준점수 테이블'!$H$12+'국어 표준점수 테이블'!$H$14,0))</f>
        <v>48</v>
      </c>
      <c r="T97" s="154">
        <f>IF(OR($B97-T$6&gt;76, $B97-T$6=75, $B97-T$6=1, $B97-T$6&lt;0),"",ROUND(($B97-T$6)*'국어 표준점수 테이블'!$H$10+T$6*'국어 표준점수 테이블'!$H$12+'국어 표준점수 테이블'!$H$14,0))</f>
        <v>48</v>
      </c>
      <c r="U97" s="154">
        <f>IF(OR($B97-U$6&gt;76, $B97-U$6=75, $B97-U$6=1, $B97-U$6&lt;0),"",ROUND(($B97-U$6)*'국어 표준점수 테이블'!$H$10+U$6*'국어 표준점수 테이블'!$H$12+'국어 표준점수 테이블'!$H$14,0))</f>
        <v>49</v>
      </c>
      <c r="V97" s="154">
        <f>IF(OR($B97-V$6&gt;76, $B97-V$6=75, $B97-V$6=1, $B97-V$6&lt;0),"",ROUND(($B97-V$6)*'국어 표준점수 테이블'!$H$10+V$6*'국어 표준점수 테이블'!$H$12+'국어 표준점수 테이블'!$H$14,0))</f>
        <v>49</v>
      </c>
      <c r="W97" s="154">
        <f>IF(OR($B97-W$6&gt;76, $B97-W$6=75, $B97-W$6=1, $B97-W$6&lt;0),"",ROUND(($B97-W$6)*'국어 표준점수 테이블'!$H$10+W$6*'국어 표준점수 테이블'!$H$12+'국어 표준점수 테이블'!$H$14,0))</f>
        <v>49</v>
      </c>
      <c r="X97" s="154">
        <f>IF(OR($B97-X$6&gt;76, $B97-X$6=75, $B97-X$6=1, $B97-X$6&lt;0),"",ROUND(($B97-X$6)*'국어 표준점수 테이블'!$H$10+X$6*'국어 표준점수 테이블'!$H$12+'국어 표준점수 테이블'!$H$14,0))</f>
        <v>49</v>
      </c>
      <c r="Y97" s="73">
        <f>IF(OR($B97-Y$6&gt;76, $B97-Y$6=75, $B97-Y$6=1, $B97-Y$6&lt;0),"",ROUND(($B97-Y$6)*'국어 표준점수 테이블'!$H$10+Y$6*'국어 표준점수 테이블'!$H$12+'국어 표준점수 테이블'!$H$14,0))</f>
        <v>50</v>
      </c>
      <c r="Z97" s="16"/>
      <c r="AA97" s="16"/>
    </row>
    <row r="98" spans="1:27">
      <c r="A98" s="16"/>
      <c r="B98" s="312">
        <v>9</v>
      </c>
      <c r="C98" s="154" t="str">
        <f>IF(OR($B98-C$6&gt;76, $B98-C$6=75, $B98-C$6=1, $B98-C$6&lt;0),"",ROUND(($B98-C$6)*'국어 표준점수 테이블'!$H$10+C$6*'국어 표준점수 테이블'!$H$12+'국어 표준점수 테이블'!$H$14,0))</f>
        <v/>
      </c>
      <c r="D98" s="154" t="str">
        <f>IF(OR($B98-D$6&gt;76, $B98-D$6=75, $B98-D$6=1, $B98-D$6&lt;0),"",ROUND(($B98-D$6)*'국어 표준점수 테이블'!$H$10+D$6*'국어 표준점수 테이블'!$H$12+'국어 표준점수 테이블'!$H$14,0))</f>
        <v/>
      </c>
      <c r="E98" s="154" t="str">
        <f>IF(OR($B98-E$6&gt;76, $B98-E$6=75, $B98-E$6=1, $B98-E$6&lt;0),"",ROUND(($B98-E$6)*'국어 표준점수 테이블'!$H$10+E$6*'국어 표준점수 테이블'!$H$12+'국어 표준점수 테이블'!$H$14,0))</f>
        <v/>
      </c>
      <c r="F98" s="154" t="str">
        <f>IF(OR($B98-F$6&gt;76, $B98-F$6=75, $B98-F$6=1, $B98-F$6&lt;0),"",ROUND(($B98-F$6)*'국어 표준점수 테이블'!$H$10+F$6*'국어 표준점수 테이블'!$H$12+'국어 표준점수 테이블'!$H$14,0))</f>
        <v/>
      </c>
      <c r="G98" s="154" t="str">
        <f>IF(OR($B98-G$6&gt;76, $B98-G$6=75, $B98-G$6=1, $B98-G$6&lt;0),"",ROUND(($B98-G$6)*'국어 표준점수 테이블'!$H$10+G$6*'국어 표준점수 테이블'!$H$12+'국어 표준점수 테이블'!$H$14,0))</f>
        <v/>
      </c>
      <c r="H98" s="154" t="str">
        <f>IF(OR($B98-H$6&gt;76, $B98-H$6=75, $B98-H$6=1, $B98-H$6&lt;0),"",ROUND(($B98-H$6)*'국어 표준점수 테이블'!$H$10+H$6*'국어 표준점수 테이블'!$H$12+'국어 표준점수 테이블'!$H$14,0))</f>
        <v/>
      </c>
      <c r="I98" s="154" t="str">
        <f>IF(OR($B98-I$6&gt;76, $B98-I$6=75, $B98-I$6=1, $B98-I$6&lt;0),"",ROUND(($B98-I$6)*'국어 표준점수 테이블'!$H$10+I$6*'국어 표준점수 테이블'!$H$12+'국어 표준점수 테이블'!$H$14,0))</f>
        <v/>
      </c>
      <c r="J98" s="154" t="str">
        <f>IF(OR($B98-J$6&gt;76, $B98-J$6=75, $B98-J$6=1, $B98-J$6&lt;0),"",ROUND(($B98-J$6)*'국어 표준점수 테이블'!$H$10+J$6*'국어 표준점수 테이블'!$H$12+'국어 표준점수 테이블'!$H$14,0))</f>
        <v/>
      </c>
      <c r="K98" s="154" t="str">
        <f>IF(OR($B98-K$6&gt;76, $B98-K$6=75, $B98-K$6=1, $B98-K$6&lt;0),"",ROUND(($B98-K$6)*'국어 표준점수 테이블'!$H$10+K$6*'국어 표준점수 테이블'!$H$12+'국어 표준점수 테이블'!$H$14,0))</f>
        <v/>
      </c>
      <c r="L98" s="154" t="str">
        <f>IF(OR($B98-L$6&gt;76, $B98-L$6=75, $B98-L$6=1, $B98-L$6&lt;0),"",ROUND(($B98-L$6)*'국어 표준점수 테이블'!$H$10+L$6*'국어 표준점수 테이블'!$H$12+'국어 표준점수 테이블'!$H$14,0))</f>
        <v/>
      </c>
      <c r="M98" s="154" t="str">
        <f>IF(OR($B98-M$6&gt;76, $B98-M$6=75, $B98-M$6=1, $B98-M$6&lt;0),"",ROUND(($B98-M$6)*'국어 표준점수 테이블'!$H$10+M$6*'국어 표준점수 테이블'!$H$12+'국어 표준점수 테이블'!$H$14,0))</f>
        <v/>
      </c>
      <c r="N98" s="154" t="str">
        <f>IF(OR($B98-N$6&gt;76, $B98-N$6=75, $B98-N$6=1, $B98-N$6&lt;0),"",ROUND(($B98-N$6)*'국어 표준점수 테이블'!$H$10+N$6*'국어 표준점수 테이블'!$H$12+'국어 표준점수 테이블'!$H$14,0))</f>
        <v/>
      </c>
      <c r="O98" s="154" t="str">
        <f>IF(OR($B98-O$6&gt;76, $B98-O$6=75, $B98-O$6=1, $B98-O$6&lt;0),"",ROUND(($B98-O$6)*'국어 표준점수 테이블'!$H$10+O$6*'국어 표준점수 테이블'!$H$12+'국어 표준점수 테이블'!$H$14,0))</f>
        <v/>
      </c>
      <c r="P98" s="154" t="str">
        <f>IF(OR($B98-P$6&gt;76, $B98-P$6=75, $B98-P$6=1, $B98-P$6&lt;0),"",ROUND(($B98-P$6)*'국어 표준점수 테이블'!$H$10+P$6*'국어 표준점수 테이블'!$H$12+'국어 표준점수 테이블'!$H$14,0))</f>
        <v/>
      </c>
      <c r="Q98" s="154">
        <f>IF(OR($B98-Q$6&gt;76, $B98-Q$6=75, $B98-Q$6=1, $B98-Q$6&lt;0),"",ROUND(($B98-Q$6)*'국어 표준점수 테이블'!$H$10+Q$6*'국어 표준점수 테이블'!$H$12+'국어 표준점수 테이블'!$H$14,0))</f>
        <v>47</v>
      </c>
      <c r="R98" s="154" t="str">
        <f>IF(OR($B98-R$6&gt;76, $B98-R$6=75, $B98-R$6=1, $B98-R$6&lt;0),"",ROUND(($B98-R$6)*'국어 표준점수 테이블'!$H$10+R$6*'국어 표준점수 테이블'!$H$12+'국어 표준점수 테이블'!$H$14,0))</f>
        <v/>
      </c>
      <c r="S98" s="154">
        <f>IF(OR($B98-S$6&gt;76, $B98-S$6=75, $B98-S$6=1, $B98-S$6&lt;0),"",ROUND(($B98-S$6)*'국어 표준점수 테이블'!$H$10+S$6*'국어 표준점수 테이블'!$H$12+'국어 표준점수 테이블'!$H$14,0))</f>
        <v>47</v>
      </c>
      <c r="T98" s="154">
        <f>IF(OR($B98-T$6&gt;76, $B98-T$6=75, $B98-T$6=1, $B98-T$6&lt;0),"",ROUND(($B98-T$6)*'국어 표준점수 테이블'!$H$10+T$6*'국어 표준점수 테이블'!$H$12+'국어 표준점수 테이블'!$H$14,0))</f>
        <v>47</v>
      </c>
      <c r="U98" s="154">
        <f>IF(OR($B98-U$6&gt;76, $B98-U$6=75, $B98-U$6=1, $B98-U$6&lt;0),"",ROUND(($B98-U$6)*'국어 표준점수 테이블'!$H$10+U$6*'국어 표준점수 테이블'!$H$12+'국어 표준점수 테이블'!$H$14,0))</f>
        <v>48</v>
      </c>
      <c r="V98" s="154">
        <f>IF(OR($B98-V$6&gt;76, $B98-V$6=75, $B98-V$6=1, $B98-V$6&lt;0),"",ROUND(($B98-V$6)*'국어 표준점수 테이블'!$H$10+V$6*'국어 표준점수 테이블'!$H$12+'국어 표준점수 테이블'!$H$14,0))</f>
        <v>48</v>
      </c>
      <c r="W98" s="154">
        <f>IF(OR($B98-W$6&gt;76, $B98-W$6=75, $B98-W$6=1, $B98-W$6&lt;0),"",ROUND(($B98-W$6)*'국어 표준점수 테이블'!$H$10+W$6*'국어 표준점수 테이블'!$H$12+'국어 표준점수 테이블'!$H$14,0))</f>
        <v>48</v>
      </c>
      <c r="X98" s="154">
        <f>IF(OR($B98-X$6&gt;76, $B98-X$6=75, $B98-X$6=1, $B98-X$6&lt;0),"",ROUND(($B98-X$6)*'국어 표준점수 테이블'!$H$10+X$6*'국어 표준점수 테이블'!$H$12+'국어 표준점수 테이블'!$H$14,0))</f>
        <v>48</v>
      </c>
      <c r="Y98" s="73">
        <f>IF(OR($B98-Y$6&gt;76, $B98-Y$6=75, $B98-Y$6=1, $B98-Y$6&lt;0),"",ROUND(($B98-Y$6)*'국어 표준점수 테이블'!$H$10+Y$6*'국어 표준점수 테이블'!$H$12+'국어 표준점수 테이블'!$H$14,0))</f>
        <v>49</v>
      </c>
      <c r="Z98" s="16"/>
      <c r="AA98" s="16"/>
    </row>
    <row r="99" spans="1:27">
      <c r="A99" s="16"/>
      <c r="B99" s="313">
        <v>8</v>
      </c>
      <c r="C99" s="156" t="str">
        <f>IF(OR($B99-C$6&gt;76, $B99-C$6=75, $B99-C$6=1, $B99-C$6&lt;0),"",ROUND(($B99-C$6)*'국어 표준점수 테이블'!$H$10+C$6*'국어 표준점수 테이블'!$H$12+'국어 표준점수 테이블'!$H$14,0))</f>
        <v/>
      </c>
      <c r="D99" s="156" t="str">
        <f>IF(OR($B99-D$6&gt;76, $B99-D$6=75, $B99-D$6=1, $B99-D$6&lt;0),"",ROUND(($B99-D$6)*'국어 표준점수 테이블'!$H$10+D$6*'국어 표준점수 테이블'!$H$12+'국어 표준점수 테이블'!$H$14,0))</f>
        <v/>
      </c>
      <c r="E99" s="156" t="str">
        <f>IF(OR($B99-E$6&gt;76, $B99-E$6=75, $B99-E$6=1, $B99-E$6&lt;0),"",ROUND(($B99-E$6)*'국어 표준점수 테이블'!$H$10+E$6*'국어 표준점수 테이블'!$H$12+'국어 표준점수 테이블'!$H$14,0))</f>
        <v/>
      </c>
      <c r="F99" s="156" t="str">
        <f>IF(OR($B99-F$6&gt;76, $B99-F$6=75, $B99-F$6=1, $B99-F$6&lt;0),"",ROUND(($B99-F$6)*'국어 표준점수 테이블'!$H$10+F$6*'국어 표준점수 테이블'!$H$12+'국어 표준점수 테이블'!$H$14,0))</f>
        <v/>
      </c>
      <c r="G99" s="156" t="str">
        <f>IF(OR($B99-G$6&gt;76, $B99-G$6=75, $B99-G$6=1, $B99-G$6&lt;0),"",ROUND(($B99-G$6)*'국어 표준점수 테이블'!$H$10+G$6*'국어 표준점수 테이블'!$H$12+'국어 표준점수 테이블'!$H$14,0))</f>
        <v/>
      </c>
      <c r="H99" s="156" t="str">
        <f>IF(OR($B99-H$6&gt;76, $B99-H$6=75, $B99-H$6=1, $B99-H$6&lt;0),"",ROUND(($B99-H$6)*'국어 표준점수 테이블'!$H$10+H$6*'국어 표준점수 테이블'!$H$12+'국어 표준점수 테이블'!$H$14,0))</f>
        <v/>
      </c>
      <c r="I99" s="156" t="str">
        <f>IF(OR($B99-I$6&gt;76, $B99-I$6=75, $B99-I$6=1, $B99-I$6&lt;0),"",ROUND(($B99-I$6)*'국어 표준점수 테이블'!$H$10+I$6*'국어 표준점수 테이블'!$H$12+'국어 표준점수 테이블'!$H$14,0))</f>
        <v/>
      </c>
      <c r="J99" s="156" t="str">
        <f>IF(OR($B99-J$6&gt;76, $B99-J$6=75, $B99-J$6=1, $B99-J$6&lt;0),"",ROUND(($B99-J$6)*'국어 표준점수 테이블'!$H$10+J$6*'국어 표준점수 테이블'!$H$12+'국어 표준점수 테이블'!$H$14,0))</f>
        <v/>
      </c>
      <c r="K99" s="156" t="str">
        <f>IF(OR($B99-K$6&gt;76, $B99-K$6=75, $B99-K$6=1, $B99-K$6&lt;0),"",ROUND(($B99-K$6)*'국어 표준점수 테이블'!$H$10+K$6*'국어 표준점수 테이블'!$H$12+'국어 표준점수 테이블'!$H$14,0))</f>
        <v/>
      </c>
      <c r="L99" s="156" t="str">
        <f>IF(OR($B99-L$6&gt;76, $B99-L$6=75, $B99-L$6=1, $B99-L$6&lt;0),"",ROUND(($B99-L$6)*'국어 표준점수 테이블'!$H$10+L$6*'국어 표준점수 테이블'!$H$12+'국어 표준점수 테이블'!$H$14,0))</f>
        <v/>
      </c>
      <c r="M99" s="156" t="str">
        <f>IF(OR($B99-M$6&gt;76, $B99-M$6=75, $B99-M$6=1, $B99-M$6&lt;0),"",ROUND(($B99-M$6)*'국어 표준점수 테이블'!$H$10+M$6*'국어 표준점수 테이블'!$H$12+'국어 표준점수 테이블'!$H$14,0))</f>
        <v/>
      </c>
      <c r="N99" s="156" t="str">
        <f>IF(OR($B99-N$6&gt;76, $B99-N$6=75, $B99-N$6=1, $B99-N$6&lt;0),"",ROUND(($B99-N$6)*'국어 표준점수 테이블'!$H$10+N$6*'국어 표준점수 테이블'!$H$12+'국어 표준점수 테이블'!$H$14,0))</f>
        <v/>
      </c>
      <c r="O99" s="156" t="str">
        <f>IF(OR($B99-O$6&gt;76, $B99-O$6=75, $B99-O$6=1, $B99-O$6&lt;0),"",ROUND(($B99-O$6)*'국어 표준점수 테이블'!$H$10+O$6*'국어 표준점수 테이블'!$H$12+'국어 표준점수 테이블'!$H$14,0))</f>
        <v/>
      </c>
      <c r="P99" s="156" t="str">
        <f>IF(OR($B99-P$6&gt;76, $B99-P$6=75, $B99-P$6=1, $B99-P$6&lt;0),"",ROUND(($B99-P$6)*'국어 표준점수 테이블'!$H$10+P$6*'국어 표준점수 테이블'!$H$12+'국어 표준점수 테이블'!$H$14,0))</f>
        <v/>
      </c>
      <c r="Q99" s="156" t="str">
        <f>IF(OR($B99-Q$6&gt;76, $B99-Q$6=75, $B99-Q$6=1, $B99-Q$6&lt;0),"",ROUND(($B99-Q$6)*'국어 표준점수 테이블'!$H$10+Q$6*'국어 표준점수 테이블'!$H$12+'국어 표준점수 테이블'!$H$14,0))</f>
        <v/>
      </c>
      <c r="R99" s="156">
        <f>IF(OR($B99-R$6&gt;76, $B99-R$6=75, $B99-R$6=1, $B99-R$6&lt;0),"",ROUND(($B99-R$6)*'국어 표준점수 테이블'!$H$10+R$6*'국어 표준점수 테이블'!$H$12+'국어 표준점수 테이블'!$H$14,0))</f>
        <v>46</v>
      </c>
      <c r="S99" s="156" t="str">
        <f>IF(OR($B99-S$6&gt;76, $B99-S$6=75, $B99-S$6=1, $B99-S$6&lt;0),"",ROUND(($B99-S$6)*'국어 표준점수 테이블'!$H$10+S$6*'국어 표준점수 테이블'!$H$12+'국어 표준점수 테이블'!$H$14,0))</f>
        <v/>
      </c>
      <c r="T99" s="156">
        <f>IF(OR($B99-T$6&gt;76, $B99-T$6=75, $B99-T$6=1, $B99-T$6&lt;0),"",ROUND(($B99-T$6)*'국어 표준점수 테이블'!$H$10+T$6*'국어 표준점수 테이블'!$H$12+'국어 표준점수 테이블'!$H$14,0))</f>
        <v>46</v>
      </c>
      <c r="U99" s="156">
        <f>IF(OR($B99-U$6&gt;76, $B99-U$6=75, $B99-U$6=1, $B99-U$6&lt;0),"",ROUND(($B99-U$6)*'국어 표준점수 테이블'!$H$10+U$6*'국어 표준점수 테이블'!$H$12+'국어 표준점수 테이블'!$H$14,0))</f>
        <v>46</v>
      </c>
      <c r="V99" s="156">
        <f>IF(OR($B99-V$6&gt;76, $B99-V$6=75, $B99-V$6=1, $B99-V$6&lt;0),"",ROUND(($B99-V$6)*'국어 표준점수 테이블'!$H$10+V$6*'국어 표준점수 테이블'!$H$12+'국어 표준점수 테이블'!$H$14,0))</f>
        <v>47</v>
      </c>
      <c r="W99" s="156">
        <f>IF(OR($B99-W$6&gt;76, $B99-W$6=75, $B99-W$6=1, $B99-W$6&lt;0),"",ROUND(($B99-W$6)*'국어 표준점수 테이블'!$H$10+W$6*'국어 표준점수 테이블'!$H$12+'국어 표준점수 테이블'!$H$14,0))</f>
        <v>47</v>
      </c>
      <c r="X99" s="156">
        <f>IF(OR($B99-X$6&gt;76, $B99-X$6=75, $B99-X$6=1, $B99-X$6&lt;0),"",ROUND(($B99-X$6)*'국어 표준점수 테이블'!$H$10+X$6*'국어 표준점수 테이블'!$H$12+'국어 표준점수 테이블'!$H$14,0))</f>
        <v>47</v>
      </c>
      <c r="Y99" s="75">
        <f>IF(OR($B99-Y$6&gt;76, $B99-Y$6=75, $B99-Y$6=1, $B99-Y$6&lt;0),"",ROUND(($B99-Y$6)*'국어 표준점수 테이블'!$H$10+Y$6*'국어 표준점수 테이블'!$H$12+'국어 표준점수 테이블'!$H$14,0))</f>
        <v>47</v>
      </c>
      <c r="Z99" s="16"/>
      <c r="AA99" s="16"/>
    </row>
    <row r="100" spans="1:27">
      <c r="A100" s="16"/>
      <c r="B100" s="313">
        <v>7</v>
      </c>
      <c r="C100" s="156" t="str">
        <f>IF(OR($B100-C$6&gt;76, $B100-C$6=75, $B100-C$6=1, $B100-C$6&lt;0),"",ROUND(($B100-C$6)*'국어 표준점수 테이블'!$H$10+C$6*'국어 표준점수 테이블'!$H$12+'국어 표준점수 테이블'!$H$14,0))</f>
        <v/>
      </c>
      <c r="D100" s="156" t="str">
        <f>IF(OR($B100-D$6&gt;76, $B100-D$6=75, $B100-D$6=1, $B100-D$6&lt;0),"",ROUND(($B100-D$6)*'국어 표준점수 테이블'!$H$10+D$6*'국어 표준점수 테이블'!$H$12+'국어 표준점수 테이블'!$H$14,0))</f>
        <v/>
      </c>
      <c r="E100" s="156" t="str">
        <f>IF(OR($B100-E$6&gt;76, $B100-E$6=75, $B100-E$6=1, $B100-E$6&lt;0),"",ROUND(($B100-E$6)*'국어 표준점수 테이블'!$H$10+E$6*'국어 표준점수 테이블'!$H$12+'국어 표준점수 테이블'!$H$14,0))</f>
        <v/>
      </c>
      <c r="F100" s="156" t="str">
        <f>IF(OR($B100-F$6&gt;76, $B100-F$6=75, $B100-F$6=1, $B100-F$6&lt;0),"",ROUND(($B100-F$6)*'국어 표준점수 테이블'!$H$10+F$6*'국어 표준점수 테이블'!$H$12+'국어 표준점수 테이블'!$H$14,0))</f>
        <v/>
      </c>
      <c r="G100" s="156" t="str">
        <f>IF(OR($B100-G$6&gt;76, $B100-G$6=75, $B100-G$6=1, $B100-G$6&lt;0),"",ROUND(($B100-G$6)*'국어 표준점수 테이블'!$H$10+G$6*'국어 표준점수 테이블'!$H$12+'국어 표준점수 테이블'!$H$14,0))</f>
        <v/>
      </c>
      <c r="H100" s="156" t="str">
        <f>IF(OR($B100-H$6&gt;76, $B100-H$6=75, $B100-H$6=1, $B100-H$6&lt;0),"",ROUND(($B100-H$6)*'국어 표준점수 테이블'!$H$10+H$6*'국어 표준점수 테이블'!$H$12+'국어 표준점수 테이블'!$H$14,0))</f>
        <v/>
      </c>
      <c r="I100" s="156" t="str">
        <f>IF(OR($B100-I$6&gt;76, $B100-I$6=75, $B100-I$6=1, $B100-I$6&lt;0),"",ROUND(($B100-I$6)*'국어 표준점수 테이블'!$H$10+I$6*'국어 표준점수 테이블'!$H$12+'국어 표준점수 테이블'!$H$14,0))</f>
        <v/>
      </c>
      <c r="J100" s="156" t="str">
        <f>IF(OR($B100-J$6&gt;76, $B100-J$6=75, $B100-J$6=1, $B100-J$6&lt;0),"",ROUND(($B100-J$6)*'국어 표준점수 테이블'!$H$10+J$6*'국어 표준점수 테이블'!$H$12+'국어 표준점수 테이블'!$H$14,0))</f>
        <v/>
      </c>
      <c r="K100" s="156" t="str">
        <f>IF(OR($B100-K$6&gt;76, $B100-K$6=75, $B100-K$6=1, $B100-K$6&lt;0),"",ROUND(($B100-K$6)*'국어 표준점수 테이블'!$H$10+K$6*'국어 표준점수 테이블'!$H$12+'국어 표준점수 테이블'!$H$14,0))</f>
        <v/>
      </c>
      <c r="L100" s="156" t="str">
        <f>IF(OR($B100-L$6&gt;76, $B100-L$6=75, $B100-L$6=1, $B100-L$6&lt;0),"",ROUND(($B100-L$6)*'국어 표준점수 테이블'!$H$10+L$6*'국어 표준점수 테이블'!$H$12+'국어 표준점수 테이블'!$H$14,0))</f>
        <v/>
      </c>
      <c r="M100" s="156" t="str">
        <f>IF(OR($B100-M$6&gt;76, $B100-M$6=75, $B100-M$6=1, $B100-M$6&lt;0),"",ROUND(($B100-M$6)*'국어 표준점수 테이블'!$H$10+M$6*'국어 표준점수 테이블'!$H$12+'국어 표준점수 테이블'!$H$14,0))</f>
        <v/>
      </c>
      <c r="N100" s="156" t="str">
        <f>IF(OR($B100-N$6&gt;76, $B100-N$6=75, $B100-N$6=1, $B100-N$6&lt;0),"",ROUND(($B100-N$6)*'국어 표준점수 테이블'!$H$10+N$6*'국어 표준점수 테이블'!$H$12+'국어 표준점수 테이블'!$H$14,0))</f>
        <v/>
      </c>
      <c r="O100" s="156" t="str">
        <f>IF(OR($B100-O$6&gt;76, $B100-O$6=75, $B100-O$6=1, $B100-O$6&lt;0),"",ROUND(($B100-O$6)*'국어 표준점수 테이블'!$H$10+O$6*'국어 표준점수 테이블'!$H$12+'국어 표준점수 테이블'!$H$14,0))</f>
        <v/>
      </c>
      <c r="P100" s="156" t="str">
        <f>IF(OR($B100-P$6&gt;76, $B100-P$6=75, $B100-P$6=1, $B100-P$6&lt;0),"",ROUND(($B100-P$6)*'국어 표준점수 테이블'!$H$10+P$6*'국어 표준점수 테이블'!$H$12+'국어 표준점수 테이블'!$H$14,0))</f>
        <v/>
      </c>
      <c r="Q100" s="156" t="str">
        <f>IF(OR($B100-Q$6&gt;76, $B100-Q$6=75, $B100-Q$6=1, $B100-Q$6&lt;0),"",ROUND(($B100-Q$6)*'국어 표준점수 테이블'!$H$10+Q$6*'국어 표준점수 테이블'!$H$12+'국어 표준점수 테이블'!$H$14,0))</f>
        <v/>
      </c>
      <c r="R100" s="156" t="str">
        <f>IF(OR($B100-R$6&gt;76, $B100-R$6=75, $B100-R$6=1, $B100-R$6&lt;0),"",ROUND(($B100-R$6)*'국어 표준점수 테이블'!$H$10+R$6*'국어 표준점수 테이블'!$H$12+'국어 표준점수 테이블'!$H$14,0))</f>
        <v/>
      </c>
      <c r="S100" s="156">
        <f>IF(OR($B100-S$6&gt;76, $B100-S$6=75, $B100-S$6=1, $B100-S$6&lt;0),"",ROUND(($B100-S$6)*'국어 표준점수 테이블'!$H$10+S$6*'국어 표준점수 테이블'!$H$12+'국어 표준점수 테이블'!$H$14,0))</f>
        <v>45</v>
      </c>
      <c r="T100" s="156" t="str">
        <f>IF(OR($B100-T$6&gt;76, $B100-T$6=75, $B100-T$6=1, $B100-T$6&lt;0),"",ROUND(($B100-T$6)*'국어 표준점수 테이블'!$H$10+T$6*'국어 표준점수 테이블'!$H$12+'국어 표준점수 테이블'!$H$14,0))</f>
        <v/>
      </c>
      <c r="U100" s="156">
        <f>IF(OR($B100-U$6&gt;76, $B100-U$6=75, $B100-U$6=1, $B100-U$6&lt;0),"",ROUND(($B100-U$6)*'국어 표준점수 테이블'!$H$10+U$6*'국어 표준점수 테이블'!$H$12+'국어 표준점수 테이블'!$H$14,0))</f>
        <v>45</v>
      </c>
      <c r="V100" s="156">
        <f>IF(OR($B100-V$6&gt;76, $B100-V$6=75, $B100-V$6=1, $B100-V$6&lt;0),"",ROUND(($B100-V$6)*'국어 표준점수 테이블'!$H$10+V$6*'국어 표준점수 테이블'!$H$12+'국어 표준점수 테이블'!$H$14,0))</f>
        <v>45</v>
      </c>
      <c r="W100" s="156">
        <f>IF(OR($B100-W$6&gt;76, $B100-W$6=75, $B100-W$6=1, $B100-W$6&lt;0),"",ROUND(($B100-W$6)*'국어 표준점수 테이블'!$H$10+W$6*'국어 표준점수 테이블'!$H$12+'국어 표준점수 테이블'!$H$14,0))</f>
        <v>46</v>
      </c>
      <c r="X100" s="156">
        <f>IF(OR($B100-X$6&gt;76, $B100-X$6=75, $B100-X$6=1, $B100-X$6&lt;0),"",ROUND(($B100-X$6)*'국어 표준점수 테이블'!$H$10+X$6*'국어 표준점수 테이블'!$H$12+'국어 표준점수 테이블'!$H$14,0))</f>
        <v>46</v>
      </c>
      <c r="Y100" s="75">
        <f>IF(OR($B100-Y$6&gt;76, $B100-Y$6=75, $B100-Y$6=1, $B100-Y$6&lt;0),"",ROUND(($B100-Y$6)*'국어 표준점수 테이블'!$H$10+Y$6*'국어 표준점수 테이블'!$H$12+'국어 표준점수 테이블'!$H$14,0))</f>
        <v>46</v>
      </c>
      <c r="Z100" s="16"/>
      <c r="AA100" s="16"/>
    </row>
    <row r="101" spans="1:27">
      <c r="A101" s="16"/>
      <c r="B101" s="313">
        <v>6</v>
      </c>
      <c r="C101" s="156" t="str">
        <f>IF(OR($B101-C$6&gt;76, $B101-C$6=75, $B101-C$6=1, $B101-C$6&lt;0),"",ROUND(($B101-C$6)*'국어 표준점수 테이블'!$H$10+C$6*'국어 표준점수 테이블'!$H$12+'국어 표준점수 테이블'!$H$14,0))</f>
        <v/>
      </c>
      <c r="D101" s="156" t="str">
        <f>IF(OR($B101-D$6&gt;76, $B101-D$6=75, $B101-D$6=1, $B101-D$6&lt;0),"",ROUND(($B101-D$6)*'국어 표준점수 테이블'!$H$10+D$6*'국어 표준점수 테이블'!$H$12+'국어 표준점수 테이블'!$H$14,0))</f>
        <v/>
      </c>
      <c r="E101" s="156" t="str">
        <f>IF(OR($B101-E$6&gt;76, $B101-E$6=75, $B101-E$6=1, $B101-E$6&lt;0),"",ROUND(($B101-E$6)*'국어 표준점수 테이블'!$H$10+E$6*'국어 표준점수 테이블'!$H$12+'국어 표준점수 테이블'!$H$14,0))</f>
        <v/>
      </c>
      <c r="F101" s="156" t="str">
        <f>IF(OR($B101-F$6&gt;76, $B101-F$6=75, $B101-F$6=1, $B101-F$6&lt;0),"",ROUND(($B101-F$6)*'국어 표준점수 테이블'!$H$10+F$6*'국어 표준점수 테이블'!$H$12+'국어 표준점수 테이블'!$H$14,0))</f>
        <v/>
      </c>
      <c r="G101" s="156" t="str">
        <f>IF(OR($B101-G$6&gt;76, $B101-G$6=75, $B101-G$6=1, $B101-G$6&lt;0),"",ROUND(($B101-G$6)*'국어 표준점수 테이블'!$H$10+G$6*'국어 표준점수 테이블'!$H$12+'국어 표준점수 테이블'!$H$14,0))</f>
        <v/>
      </c>
      <c r="H101" s="156" t="str">
        <f>IF(OR($B101-H$6&gt;76, $B101-H$6=75, $B101-H$6=1, $B101-H$6&lt;0),"",ROUND(($B101-H$6)*'국어 표준점수 테이블'!$H$10+H$6*'국어 표준점수 테이블'!$H$12+'국어 표준점수 테이블'!$H$14,0))</f>
        <v/>
      </c>
      <c r="I101" s="156" t="str">
        <f>IF(OR($B101-I$6&gt;76, $B101-I$6=75, $B101-I$6=1, $B101-I$6&lt;0),"",ROUND(($B101-I$6)*'국어 표준점수 테이블'!$H$10+I$6*'국어 표준점수 테이블'!$H$12+'국어 표준점수 테이블'!$H$14,0))</f>
        <v/>
      </c>
      <c r="J101" s="156" t="str">
        <f>IF(OR($B101-J$6&gt;76, $B101-J$6=75, $B101-J$6=1, $B101-J$6&lt;0),"",ROUND(($B101-J$6)*'국어 표준점수 테이블'!$H$10+J$6*'국어 표준점수 테이블'!$H$12+'국어 표준점수 테이블'!$H$14,0))</f>
        <v/>
      </c>
      <c r="K101" s="156" t="str">
        <f>IF(OR($B101-K$6&gt;76, $B101-K$6=75, $B101-K$6=1, $B101-K$6&lt;0),"",ROUND(($B101-K$6)*'국어 표준점수 테이블'!$H$10+K$6*'국어 표준점수 테이블'!$H$12+'국어 표준점수 테이블'!$H$14,0))</f>
        <v/>
      </c>
      <c r="L101" s="156" t="str">
        <f>IF(OR($B101-L$6&gt;76, $B101-L$6=75, $B101-L$6=1, $B101-L$6&lt;0),"",ROUND(($B101-L$6)*'국어 표준점수 테이블'!$H$10+L$6*'국어 표준점수 테이블'!$H$12+'국어 표준점수 테이블'!$H$14,0))</f>
        <v/>
      </c>
      <c r="M101" s="156" t="str">
        <f>IF(OR($B101-M$6&gt;76, $B101-M$6=75, $B101-M$6=1, $B101-M$6&lt;0),"",ROUND(($B101-M$6)*'국어 표준점수 테이블'!$H$10+M$6*'국어 표준점수 테이블'!$H$12+'국어 표준점수 테이블'!$H$14,0))</f>
        <v/>
      </c>
      <c r="N101" s="156" t="str">
        <f>IF(OR($B101-N$6&gt;76, $B101-N$6=75, $B101-N$6=1, $B101-N$6&lt;0),"",ROUND(($B101-N$6)*'국어 표준점수 테이블'!$H$10+N$6*'국어 표준점수 테이블'!$H$12+'국어 표준점수 테이블'!$H$14,0))</f>
        <v/>
      </c>
      <c r="O101" s="156" t="str">
        <f>IF(OR($B101-O$6&gt;76, $B101-O$6=75, $B101-O$6=1, $B101-O$6&lt;0),"",ROUND(($B101-O$6)*'국어 표준점수 테이블'!$H$10+O$6*'국어 표준점수 테이블'!$H$12+'국어 표준점수 테이블'!$H$14,0))</f>
        <v/>
      </c>
      <c r="P101" s="156" t="str">
        <f>IF(OR($B101-P$6&gt;76, $B101-P$6=75, $B101-P$6=1, $B101-P$6&lt;0),"",ROUND(($B101-P$6)*'국어 표준점수 테이블'!$H$10+P$6*'국어 표준점수 테이블'!$H$12+'국어 표준점수 테이블'!$H$14,0))</f>
        <v/>
      </c>
      <c r="Q101" s="156" t="str">
        <f>IF(OR($B101-Q$6&gt;76, $B101-Q$6=75, $B101-Q$6=1, $B101-Q$6&lt;0),"",ROUND(($B101-Q$6)*'국어 표준점수 테이블'!$H$10+Q$6*'국어 표준점수 테이블'!$H$12+'국어 표준점수 테이블'!$H$14,0))</f>
        <v/>
      </c>
      <c r="R101" s="156" t="str">
        <f>IF(OR($B101-R$6&gt;76, $B101-R$6=75, $B101-R$6=1, $B101-R$6&lt;0),"",ROUND(($B101-R$6)*'국어 표준점수 테이블'!$H$10+R$6*'국어 표준점수 테이블'!$H$12+'국어 표준점수 테이블'!$H$14,0))</f>
        <v/>
      </c>
      <c r="S101" s="156" t="str">
        <f>IF(OR($B101-S$6&gt;76, $B101-S$6=75, $B101-S$6=1, $B101-S$6&lt;0),"",ROUND(($B101-S$6)*'국어 표준점수 테이블'!$H$10+S$6*'국어 표준점수 테이블'!$H$12+'국어 표준점수 테이블'!$H$14,0))</f>
        <v/>
      </c>
      <c r="T101" s="156">
        <f>IF(OR($B101-T$6&gt;76, $B101-T$6=75, $B101-T$6=1, $B101-T$6&lt;0),"",ROUND(($B101-T$6)*'국어 표준점수 테이블'!$H$10+T$6*'국어 표준점수 테이블'!$H$12+'국어 표준점수 테이블'!$H$14,0))</f>
        <v>44</v>
      </c>
      <c r="U101" s="156" t="str">
        <f>IF(OR($B101-U$6&gt;76, $B101-U$6=75, $B101-U$6=1, $B101-U$6&lt;0),"",ROUND(($B101-U$6)*'국어 표준점수 테이블'!$H$10+U$6*'국어 표준점수 테이블'!$H$12+'국어 표준점수 테이블'!$H$14,0))</f>
        <v/>
      </c>
      <c r="V101" s="156">
        <f>IF(OR($B101-V$6&gt;76, $B101-V$6=75, $B101-V$6=1, $B101-V$6&lt;0),"",ROUND(($B101-V$6)*'국어 표준점수 테이블'!$H$10+V$6*'국어 표준점수 테이블'!$H$12+'국어 표준점수 테이블'!$H$14,0))</f>
        <v>44</v>
      </c>
      <c r="W101" s="156">
        <f>IF(OR($B101-W$6&gt;76, $B101-W$6=75, $B101-W$6=1, $B101-W$6&lt;0),"",ROUND(($B101-W$6)*'국어 표준점수 테이블'!$H$10+W$6*'국어 표준점수 테이블'!$H$12+'국어 표준점수 테이블'!$H$14,0))</f>
        <v>44</v>
      </c>
      <c r="X101" s="156">
        <f>IF(OR($B101-X$6&gt;76, $B101-X$6=75, $B101-X$6=1, $B101-X$6&lt;0),"",ROUND(($B101-X$6)*'국어 표준점수 테이블'!$H$10+X$6*'국어 표준점수 테이블'!$H$12+'국어 표준점수 테이블'!$H$14,0))</f>
        <v>45</v>
      </c>
      <c r="Y101" s="75">
        <f>IF(OR($B101-Y$6&gt;76, $B101-Y$6=75, $B101-Y$6=1, $B101-Y$6&lt;0),"",ROUND(($B101-Y$6)*'국어 표준점수 테이블'!$H$10+Y$6*'국어 표준점수 테이블'!$H$12+'국어 표준점수 테이블'!$H$14,0))</f>
        <v>45</v>
      </c>
      <c r="Z101" s="16"/>
      <c r="AA101" s="16"/>
    </row>
    <row r="102" spans="1:27">
      <c r="A102" s="16"/>
      <c r="B102" s="313">
        <v>5</v>
      </c>
      <c r="C102" s="156" t="str">
        <f>IF(OR($B102-C$6&gt;76, $B102-C$6=75, $B102-C$6=1, $B102-C$6&lt;0),"",ROUND(($B102-C$6)*'국어 표준점수 테이블'!$H$10+C$6*'국어 표준점수 테이블'!$H$12+'국어 표준점수 테이블'!$H$14,0))</f>
        <v/>
      </c>
      <c r="D102" s="156" t="str">
        <f>IF(OR($B102-D$6&gt;76, $B102-D$6=75, $B102-D$6=1, $B102-D$6&lt;0),"",ROUND(($B102-D$6)*'국어 표준점수 테이블'!$H$10+D$6*'국어 표준점수 테이블'!$H$12+'국어 표준점수 테이블'!$H$14,0))</f>
        <v/>
      </c>
      <c r="E102" s="156" t="str">
        <f>IF(OR($B102-E$6&gt;76, $B102-E$6=75, $B102-E$6=1, $B102-E$6&lt;0),"",ROUND(($B102-E$6)*'국어 표준점수 테이블'!$H$10+E$6*'국어 표준점수 테이블'!$H$12+'국어 표준점수 테이블'!$H$14,0))</f>
        <v/>
      </c>
      <c r="F102" s="156" t="str">
        <f>IF(OR($B102-F$6&gt;76, $B102-F$6=75, $B102-F$6=1, $B102-F$6&lt;0),"",ROUND(($B102-F$6)*'국어 표준점수 테이블'!$H$10+F$6*'국어 표준점수 테이블'!$H$12+'국어 표준점수 테이블'!$H$14,0))</f>
        <v/>
      </c>
      <c r="G102" s="156" t="str">
        <f>IF(OR($B102-G$6&gt;76, $B102-G$6=75, $B102-G$6=1, $B102-G$6&lt;0),"",ROUND(($B102-G$6)*'국어 표준점수 테이블'!$H$10+G$6*'국어 표준점수 테이블'!$H$12+'국어 표준점수 테이블'!$H$14,0))</f>
        <v/>
      </c>
      <c r="H102" s="156" t="str">
        <f>IF(OR($B102-H$6&gt;76, $B102-H$6=75, $B102-H$6=1, $B102-H$6&lt;0),"",ROUND(($B102-H$6)*'국어 표준점수 테이블'!$H$10+H$6*'국어 표준점수 테이블'!$H$12+'국어 표준점수 테이블'!$H$14,0))</f>
        <v/>
      </c>
      <c r="I102" s="156" t="str">
        <f>IF(OR($B102-I$6&gt;76, $B102-I$6=75, $B102-I$6=1, $B102-I$6&lt;0),"",ROUND(($B102-I$6)*'국어 표준점수 테이블'!$H$10+I$6*'국어 표준점수 테이블'!$H$12+'국어 표준점수 테이블'!$H$14,0))</f>
        <v/>
      </c>
      <c r="J102" s="156" t="str">
        <f>IF(OR($B102-J$6&gt;76, $B102-J$6=75, $B102-J$6=1, $B102-J$6&lt;0),"",ROUND(($B102-J$6)*'국어 표준점수 테이블'!$H$10+J$6*'국어 표준점수 테이블'!$H$12+'국어 표준점수 테이블'!$H$14,0))</f>
        <v/>
      </c>
      <c r="K102" s="156" t="str">
        <f>IF(OR($B102-K$6&gt;76, $B102-K$6=75, $B102-K$6=1, $B102-K$6&lt;0),"",ROUND(($B102-K$6)*'국어 표준점수 테이블'!$H$10+K$6*'국어 표준점수 테이블'!$H$12+'국어 표준점수 테이블'!$H$14,0))</f>
        <v/>
      </c>
      <c r="L102" s="156" t="str">
        <f>IF(OR($B102-L$6&gt;76, $B102-L$6=75, $B102-L$6=1, $B102-L$6&lt;0),"",ROUND(($B102-L$6)*'국어 표준점수 테이블'!$H$10+L$6*'국어 표준점수 테이블'!$H$12+'국어 표준점수 테이블'!$H$14,0))</f>
        <v/>
      </c>
      <c r="M102" s="156" t="str">
        <f>IF(OR($B102-M$6&gt;76, $B102-M$6=75, $B102-M$6=1, $B102-M$6&lt;0),"",ROUND(($B102-M$6)*'국어 표준점수 테이블'!$H$10+M$6*'국어 표준점수 테이블'!$H$12+'국어 표준점수 테이블'!$H$14,0))</f>
        <v/>
      </c>
      <c r="N102" s="156" t="str">
        <f>IF(OR($B102-N$6&gt;76, $B102-N$6=75, $B102-N$6=1, $B102-N$6&lt;0),"",ROUND(($B102-N$6)*'국어 표준점수 테이블'!$H$10+N$6*'국어 표준점수 테이블'!$H$12+'국어 표준점수 테이블'!$H$14,0))</f>
        <v/>
      </c>
      <c r="O102" s="156" t="str">
        <f>IF(OR($B102-O$6&gt;76, $B102-O$6=75, $B102-O$6=1, $B102-O$6&lt;0),"",ROUND(($B102-O$6)*'국어 표준점수 테이블'!$H$10+O$6*'국어 표준점수 테이블'!$H$12+'국어 표준점수 테이블'!$H$14,0))</f>
        <v/>
      </c>
      <c r="P102" s="156" t="str">
        <f>IF(OR($B102-P$6&gt;76, $B102-P$6=75, $B102-P$6=1, $B102-P$6&lt;0),"",ROUND(($B102-P$6)*'국어 표준점수 테이블'!$H$10+P$6*'국어 표준점수 테이블'!$H$12+'국어 표준점수 테이블'!$H$14,0))</f>
        <v/>
      </c>
      <c r="Q102" s="156" t="str">
        <f>IF(OR($B102-Q$6&gt;76, $B102-Q$6=75, $B102-Q$6=1, $B102-Q$6&lt;0),"",ROUND(($B102-Q$6)*'국어 표준점수 테이블'!$H$10+Q$6*'국어 표준점수 테이블'!$H$12+'국어 표준점수 테이블'!$H$14,0))</f>
        <v/>
      </c>
      <c r="R102" s="156" t="str">
        <f>IF(OR($B102-R$6&gt;76, $B102-R$6=75, $B102-R$6=1, $B102-R$6&lt;0),"",ROUND(($B102-R$6)*'국어 표준점수 테이블'!$H$10+R$6*'국어 표준점수 테이블'!$H$12+'국어 표준점수 테이블'!$H$14,0))</f>
        <v/>
      </c>
      <c r="S102" s="156" t="str">
        <f>IF(OR($B102-S$6&gt;76, $B102-S$6=75, $B102-S$6=1, $B102-S$6&lt;0),"",ROUND(($B102-S$6)*'국어 표준점수 테이블'!$H$10+S$6*'국어 표준점수 테이블'!$H$12+'국어 표준점수 테이블'!$H$14,0))</f>
        <v/>
      </c>
      <c r="T102" s="156" t="str">
        <f>IF(OR($B102-T$6&gt;76, $B102-T$6=75, $B102-T$6=1, $B102-T$6&lt;0),"",ROUND(($B102-T$6)*'국어 표준점수 테이블'!$H$10+T$6*'국어 표준점수 테이블'!$H$12+'국어 표준점수 테이블'!$H$14,0))</f>
        <v/>
      </c>
      <c r="U102" s="156">
        <f>IF(OR($B102-U$6&gt;76, $B102-U$6=75, $B102-U$6=1, $B102-U$6&lt;0),"",ROUND(($B102-U$6)*'국어 표준점수 테이블'!$H$10+U$6*'국어 표준점수 테이블'!$H$12+'국어 표준점수 테이블'!$H$14,0))</f>
        <v>43</v>
      </c>
      <c r="V102" s="156" t="str">
        <f>IF(OR($B102-V$6&gt;76, $B102-V$6=75, $B102-V$6=1, $B102-V$6&lt;0),"",ROUND(($B102-V$6)*'국어 표준점수 테이블'!$H$10+V$6*'국어 표준점수 테이블'!$H$12+'국어 표준점수 테이블'!$H$14,0))</f>
        <v/>
      </c>
      <c r="W102" s="156">
        <f>IF(OR($B102-W$6&gt;76, $B102-W$6=75, $B102-W$6=1, $B102-W$6&lt;0),"",ROUND(($B102-W$6)*'국어 표준점수 테이블'!$H$10+W$6*'국어 표준점수 테이블'!$H$12+'국어 표준점수 테이블'!$H$14,0))</f>
        <v>43</v>
      </c>
      <c r="X102" s="156">
        <f>IF(OR($B102-X$6&gt;76, $B102-X$6=75, $B102-X$6=1, $B102-X$6&lt;0),"",ROUND(($B102-X$6)*'국어 표준점수 테이블'!$H$10+X$6*'국어 표준점수 테이블'!$H$12+'국어 표준점수 테이블'!$H$14,0))</f>
        <v>44</v>
      </c>
      <c r="Y102" s="75">
        <f>IF(OR($B102-Y$6&gt;76, $B102-Y$6=75, $B102-Y$6=1, $B102-Y$6&lt;0),"",ROUND(($B102-Y$6)*'국어 표준점수 테이블'!$H$10+Y$6*'국어 표준점수 테이블'!$H$12+'국어 표준점수 테이블'!$H$14,0))</f>
        <v>44</v>
      </c>
      <c r="Z102" s="16"/>
      <c r="AA102" s="16"/>
    </row>
    <row r="103" spans="1:27">
      <c r="A103" s="16"/>
      <c r="B103" s="314">
        <v>4</v>
      </c>
      <c r="C103" s="158" t="str">
        <f>IF(OR($B103-C$6&gt;76, $B103-C$6=75, $B103-C$6=1, $B103-C$6&lt;0),"",ROUND(($B103-C$6)*'국어 표준점수 테이블'!$H$10+C$6*'국어 표준점수 테이블'!$H$12+'국어 표준점수 테이블'!$H$14,0))</f>
        <v/>
      </c>
      <c r="D103" s="158" t="str">
        <f>IF(OR($B103-D$6&gt;76, $B103-D$6=75, $B103-D$6=1, $B103-D$6&lt;0),"",ROUND(($B103-D$6)*'국어 표준점수 테이블'!$H$10+D$6*'국어 표준점수 테이블'!$H$12+'국어 표준점수 테이블'!$H$14,0))</f>
        <v/>
      </c>
      <c r="E103" s="158" t="str">
        <f>IF(OR($B103-E$6&gt;76, $B103-E$6=75, $B103-E$6=1, $B103-E$6&lt;0),"",ROUND(($B103-E$6)*'국어 표준점수 테이블'!$H$10+E$6*'국어 표준점수 테이블'!$H$12+'국어 표준점수 테이블'!$H$14,0))</f>
        <v/>
      </c>
      <c r="F103" s="158" t="str">
        <f>IF(OR($B103-F$6&gt;76, $B103-F$6=75, $B103-F$6=1, $B103-F$6&lt;0),"",ROUND(($B103-F$6)*'국어 표준점수 테이블'!$H$10+F$6*'국어 표준점수 테이블'!$H$12+'국어 표준점수 테이블'!$H$14,0))</f>
        <v/>
      </c>
      <c r="G103" s="158" t="str">
        <f>IF(OR($B103-G$6&gt;76, $B103-G$6=75, $B103-G$6=1, $B103-G$6&lt;0),"",ROUND(($B103-G$6)*'국어 표준점수 테이블'!$H$10+G$6*'국어 표준점수 테이블'!$H$12+'국어 표준점수 테이블'!$H$14,0))</f>
        <v/>
      </c>
      <c r="H103" s="158" t="str">
        <f>IF(OR($B103-H$6&gt;76, $B103-H$6=75, $B103-H$6=1, $B103-H$6&lt;0),"",ROUND(($B103-H$6)*'국어 표준점수 테이블'!$H$10+H$6*'국어 표준점수 테이블'!$H$12+'국어 표준점수 테이블'!$H$14,0))</f>
        <v/>
      </c>
      <c r="I103" s="158" t="str">
        <f>IF(OR($B103-I$6&gt;76, $B103-I$6=75, $B103-I$6=1, $B103-I$6&lt;0),"",ROUND(($B103-I$6)*'국어 표준점수 테이블'!$H$10+I$6*'국어 표준점수 테이블'!$H$12+'국어 표준점수 테이블'!$H$14,0))</f>
        <v/>
      </c>
      <c r="J103" s="158" t="str">
        <f>IF(OR($B103-J$6&gt;76, $B103-J$6=75, $B103-J$6=1, $B103-J$6&lt;0),"",ROUND(($B103-J$6)*'국어 표준점수 테이블'!$H$10+J$6*'국어 표준점수 테이블'!$H$12+'국어 표준점수 테이블'!$H$14,0))</f>
        <v/>
      </c>
      <c r="K103" s="158" t="str">
        <f>IF(OR($B103-K$6&gt;76, $B103-K$6=75, $B103-K$6=1, $B103-K$6&lt;0),"",ROUND(($B103-K$6)*'국어 표준점수 테이블'!$H$10+K$6*'국어 표준점수 테이블'!$H$12+'국어 표준점수 테이블'!$H$14,0))</f>
        <v/>
      </c>
      <c r="L103" s="158" t="str">
        <f>IF(OR($B103-L$6&gt;76, $B103-L$6=75, $B103-L$6=1, $B103-L$6&lt;0),"",ROUND(($B103-L$6)*'국어 표준점수 테이블'!$H$10+L$6*'국어 표준점수 테이블'!$H$12+'국어 표준점수 테이블'!$H$14,0))</f>
        <v/>
      </c>
      <c r="M103" s="158" t="str">
        <f>IF(OR($B103-M$6&gt;76, $B103-M$6=75, $B103-M$6=1, $B103-M$6&lt;0),"",ROUND(($B103-M$6)*'국어 표준점수 테이블'!$H$10+M$6*'국어 표준점수 테이블'!$H$12+'국어 표준점수 테이블'!$H$14,0))</f>
        <v/>
      </c>
      <c r="N103" s="158" t="str">
        <f>IF(OR($B103-N$6&gt;76, $B103-N$6=75, $B103-N$6=1, $B103-N$6&lt;0),"",ROUND(($B103-N$6)*'국어 표준점수 테이블'!$H$10+N$6*'국어 표준점수 테이블'!$H$12+'국어 표준점수 테이블'!$H$14,0))</f>
        <v/>
      </c>
      <c r="O103" s="158" t="str">
        <f>IF(OR($B103-O$6&gt;76, $B103-O$6=75, $B103-O$6=1, $B103-O$6&lt;0),"",ROUND(($B103-O$6)*'국어 표준점수 테이블'!$H$10+O$6*'국어 표준점수 테이블'!$H$12+'국어 표준점수 테이블'!$H$14,0))</f>
        <v/>
      </c>
      <c r="P103" s="158" t="str">
        <f>IF(OR($B103-P$6&gt;76, $B103-P$6=75, $B103-P$6=1, $B103-P$6&lt;0),"",ROUND(($B103-P$6)*'국어 표준점수 테이블'!$H$10+P$6*'국어 표준점수 테이블'!$H$12+'국어 표준점수 테이블'!$H$14,0))</f>
        <v/>
      </c>
      <c r="Q103" s="158" t="str">
        <f>IF(OR($B103-Q$6&gt;76, $B103-Q$6=75, $B103-Q$6=1, $B103-Q$6&lt;0),"",ROUND(($B103-Q$6)*'국어 표준점수 테이블'!$H$10+Q$6*'국어 표준점수 테이블'!$H$12+'국어 표준점수 테이블'!$H$14,0))</f>
        <v/>
      </c>
      <c r="R103" s="158" t="str">
        <f>IF(OR($B103-R$6&gt;76, $B103-R$6=75, $B103-R$6=1, $B103-R$6&lt;0),"",ROUND(($B103-R$6)*'국어 표준점수 테이블'!$H$10+R$6*'국어 표준점수 테이블'!$H$12+'국어 표준점수 테이블'!$H$14,0))</f>
        <v/>
      </c>
      <c r="S103" s="158" t="str">
        <f>IF(OR($B103-S$6&gt;76, $B103-S$6=75, $B103-S$6=1, $B103-S$6&lt;0),"",ROUND(($B103-S$6)*'국어 표준점수 테이블'!$H$10+S$6*'국어 표준점수 테이블'!$H$12+'국어 표준점수 테이블'!$H$14,0))</f>
        <v/>
      </c>
      <c r="T103" s="158" t="str">
        <f>IF(OR($B103-T$6&gt;76, $B103-T$6=75, $B103-T$6=1, $B103-T$6&lt;0),"",ROUND(($B103-T$6)*'국어 표준점수 테이블'!$H$10+T$6*'국어 표준점수 테이블'!$H$12+'국어 표준점수 테이블'!$H$14,0))</f>
        <v/>
      </c>
      <c r="U103" s="158" t="str">
        <f>IF(OR($B103-U$6&gt;76, $B103-U$6=75, $B103-U$6=1, $B103-U$6&lt;0),"",ROUND(($B103-U$6)*'국어 표준점수 테이블'!$H$10+U$6*'국어 표준점수 테이블'!$H$12+'국어 표준점수 테이블'!$H$14,0))</f>
        <v/>
      </c>
      <c r="V103" s="158">
        <f>IF(OR($B103-V$6&gt;76, $B103-V$6=75, $B103-V$6=1, $B103-V$6&lt;0),"",ROUND(($B103-V$6)*'국어 표준점수 테이블'!$H$10+V$6*'국어 표준점수 테이블'!$H$12+'국어 표준점수 테이블'!$H$14,0))</f>
        <v>42</v>
      </c>
      <c r="W103" s="158" t="str">
        <f>IF(OR($B103-W$6&gt;76, $B103-W$6=75, $B103-W$6=1, $B103-W$6&lt;0),"",ROUND(($B103-W$6)*'국어 표준점수 테이블'!$H$10+W$6*'국어 표준점수 테이블'!$H$12+'국어 표준점수 테이블'!$H$14,0))</f>
        <v/>
      </c>
      <c r="X103" s="158">
        <f>IF(OR($B103-X$6&gt;76, $B103-X$6=75, $B103-X$6=1, $B103-X$6&lt;0),"",ROUND(($B103-X$6)*'국어 표준점수 테이블'!$H$10+X$6*'국어 표준점수 테이블'!$H$12+'국어 표준점수 테이블'!$H$14,0))</f>
        <v>42</v>
      </c>
      <c r="Y103" s="77">
        <f>IF(OR($B103-Y$6&gt;76, $B103-Y$6=75, $B103-Y$6=1, $B103-Y$6&lt;0),"",ROUND(($B103-Y$6)*'국어 표준점수 테이블'!$H$10+Y$6*'국어 표준점수 테이블'!$H$12+'국어 표준점수 테이블'!$H$14,0))</f>
        <v>43</v>
      </c>
      <c r="Z103" s="16"/>
      <c r="AA103" s="16"/>
    </row>
    <row r="104" spans="1:27">
      <c r="A104" s="16"/>
      <c r="B104" s="314">
        <v>3</v>
      </c>
      <c r="C104" s="158" t="str">
        <f>IF(OR($B104-C$6&gt;76, $B104-C$6=75, $B104-C$6=1, $B104-C$6&lt;0),"",ROUND(($B104-C$6)*'국어 표준점수 테이블'!$H$10+C$6*'국어 표준점수 테이블'!$H$12+'국어 표준점수 테이블'!$H$14,0))</f>
        <v/>
      </c>
      <c r="D104" s="158" t="str">
        <f>IF(OR($B104-D$6&gt;76, $B104-D$6=75, $B104-D$6=1, $B104-D$6&lt;0),"",ROUND(($B104-D$6)*'국어 표준점수 테이블'!$H$10+D$6*'국어 표준점수 테이블'!$H$12+'국어 표준점수 테이블'!$H$14,0))</f>
        <v/>
      </c>
      <c r="E104" s="158" t="str">
        <f>IF(OR($B104-E$6&gt;76, $B104-E$6=75, $B104-E$6=1, $B104-E$6&lt;0),"",ROUND(($B104-E$6)*'국어 표준점수 테이블'!$H$10+E$6*'국어 표준점수 테이블'!$H$12+'국어 표준점수 테이블'!$H$14,0))</f>
        <v/>
      </c>
      <c r="F104" s="158" t="str">
        <f>IF(OR($B104-F$6&gt;76, $B104-F$6=75, $B104-F$6=1, $B104-F$6&lt;0),"",ROUND(($B104-F$6)*'국어 표준점수 테이블'!$H$10+F$6*'국어 표준점수 테이블'!$H$12+'국어 표준점수 테이블'!$H$14,0))</f>
        <v/>
      </c>
      <c r="G104" s="158" t="str">
        <f>IF(OR($B104-G$6&gt;76, $B104-G$6=75, $B104-G$6=1, $B104-G$6&lt;0),"",ROUND(($B104-G$6)*'국어 표준점수 테이블'!$H$10+G$6*'국어 표준점수 테이블'!$H$12+'국어 표준점수 테이블'!$H$14,0))</f>
        <v/>
      </c>
      <c r="H104" s="158" t="str">
        <f>IF(OR($B104-H$6&gt;76, $B104-H$6=75, $B104-H$6=1, $B104-H$6&lt;0),"",ROUND(($B104-H$6)*'국어 표준점수 테이블'!$H$10+H$6*'국어 표준점수 테이블'!$H$12+'국어 표준점수 테이블'!$H$14,0))</f>
        <v/>
      </c>
      <c r="I104" s="158" t="str">
        <f>IF(OR($B104-I$6&gt;76, $B104-I$6=75, $B104-I$6=1, $B104-I$6&lt;0),"",ROUND(($B104-I$6)*'국어 표준점수 테이블'!$H$10+I$6*'국어 표준점수 테이블'!$H$12+'국어 표준점수 테이블'!$H$14,0))</f>
        <v/>
      </c>
      <c r="J104" s="158" t="str">
        <f>IF(OR($B104-J$6&gt;76, $B104-J$6=75, $B104-J$6=1, $B104-J$6&lt;0),"",ROUND(($B104-J$6)*'국어 표준점수 테이블'!$H$10+J$6*'국어 표준점수 테이블'!$H$12+'국어 표준점수 테이블'!$H$14,0))</f>
        <v/>
      </c>
      <c r="K104" s="158" t="str">
        <f>IF(OR($B104-K$6&gt;76, $B104-K$6=75, $B104-K$6=1, $B104-K$6&lt;0),"",ROUND(($B104-K$6)*'국어 표준점수 테이블'!$H$10+K$6*'국어 표준점수 테이블'!$H$12+'국어 표준점수 테이블'!$H$14,0))</f>
        <v/>
      </c>
      <c r="L104" s="158" t="str">
        <f>IF(OR($B104-L$6&gt;76, $B104-L$6=75, $B104-L$6=1, $B104-L$6&lt;0),"",ROUND(($B104-L$6)*'국어 표준점수 테이블'!$H$10+L$6*'국어 표준점수 테이블'!$H$12+'국어 표준점수 테이블'!$H$14,0))</f>
        <v/>
      </c>
      <c r="M104" s="158" t="str">
        <f>IF(OR($B104-M$6&gt;76, $B104-M$6=75, $B104-M$6=1, $B104-M$6&lt;0),"",ROUND(($B104-M$6)*'국어 표준점수 테이블'!$H$10+M$6*'국어 표준점수 테이블'!$H$12+'국어 표준점수 테이블'!$H$14,0))</f>
        <v/>
      </c>
      <c r="N104" s="158" t="str">
        <f>IF(OR($B104-N$6&gt;76, $B104-N$6=75, $B104-N$6=1, $B104-N$6&lt;0),"",ROUND(($B104-N$6)*'국어 표준점수 테이블'!$H$10+N$6*'국어 표준점수 테이블'!$H$12+'국어 표준점수 테이블'!$H$14,0))</f>
        <v/>
      </c>
      <c r="O104" s="158" t="str">
        <f>IF(OR($B104-O$6&gt;76, $B104-O$6=75, $B104-O$6=1, $B104-O$6&lt;0),"",ROUND(($B104-O$6)*'국어 표준점수 테이블'!$H$10+O$6*'국어 표준점수 테이블'!$H$12+'국어 표준점수 테이블'!$H$14,0))</f>
        <v/>
      </c>
      <c r="P104" s="158" t="str">
        <f>IF(OR($B104-P$6&gt;76, $B104-P$6=75, $B104-P$6=1, $B104-P$6&lt;0),"",ROUND(($B104-P$6)*'국어 표준점수 테이블'!$H$10+P$6*'국어 표준점수 테이블'!$H$12+'국어 표준점수 테이블'!$H$14,0))</f>
        <v/>
      </c>
      <c r="Q104" s="158" t="str">
        <f>IF(OR($B104-Q$6&gt;76, $B104-Q$6=75, $B104-Q$6=1, $B104-Q$6&lt;0),"",ROUND(($B104-Q$6)*'국어 표준점수 테이블'!$H$10+Q$6*'국어 표준점수 테이블'!$H$12+'국어 표준점수 테이블'!$H$14,0))</f>
        <v/>
      </c>
      <c r="R104" s="158" t="str">
        <f>IF(OR($B104-R$6&gt;76, $B104-R$6=75, $B104-R$6=1, $B104-R$6&lt;0),"",ROUND(($B104-R$6)*'국어 표준점수 테이블'!$H$10+R$6*'국어 표준점수 테이블'!$H$12+'국어 표준점수 테이블'!$H$14,0))</f>
        <v/>
      </c>
      <c r="S104" s="158" t="str">
        <f>IF(OR($B104-S$6&gt;76, $B104-S$6=75, $B104-S$6=1, $B104-S$6&lt;0),"",ROUND(($B104-S$6)*'국어 표준점수 테이블'!$H$10+S$6*'국어 표준점수 테이블'!$H$12+'국어 표준점수 테이블'!$H$14,0))</f>
        <v/>
      </c>
      <c r="T104" s="158" t="str">
        <f>IF(OR($B104-T$6&gt;76, $B104-T$6=75, $B104-T$6=1, $B104-T$6&lt;0),"",ROUND(($B104-T$6)*'국어 표준점수 테이블'!$H$10+T$6*'국어 표준점수 테이블'!$H$12+'국어 표준점수 테이블'!$H$14,0))</f>
        <v/>
      </c>
      <c r="U104" s="158" t="str">
        <f>IF(OR($B104-U$6&gt;76, $B104-U$6=75, $B104-U$6=1, $B104-U$6&lt;0),"",ROUND(($B104-U$6)*'국어 표준점수 테이블'!$H$10+U$6*'국어 표준점수 테이블'!$H$12+'국어 표준점수 테이블'!$H$14,0))</f>
        <v/>
      </c>
      <c r="V104" s="158" t="str">
        <f>IF(OR($B104-V$6&gt;76, $B104-V$6=75, $B104-V$6=1, $B104-V$6&lt;0),"",ROUND(($B104-V$6)*'국어 표준점수 테이블'!$H$10+V$6*'국어 표준점수 테이블'!$H$12+'국어 표준점수 테이블'!$H$14,0))</f>
        <v/>
      </c>
      <c r="W104" s="158">
        <f>IF(OR($B104-W$6&gt;76, $B104-W$6=75, $B104-W$6=1, $B104-W$6&lt;0),"",ROUND(($B104-W$6)*'국어 표준점수 테이블'!$H$10+W$6*'국어 표준점수 테이블'!$H$12+'국어 표준점수 테이블'!$H$14,0))</f>
        <v>41</v>
      </c>
      <c r="X104" s="158" t="str">
        <f>IF(OR($B104-X$6&gt;76, $B104-X$6=75, $B104-X$6=1, $B104-X$6&lt;0),"",ROUND(($B104-X$6)*'국어 표준점수 테이블'!$H$10+X$6*'국어 표준점수 테이블'!$H$12+'국어 표준점수 테이블'!$H$14,0))</f>
        <v/>
      </c>
      <c r="Y104" s="77">
        <f>IF(OR($B104-Y$6&gt;76, $B104-Y$6=75, $B104-Y$6=1, $B104-Y$6&lt;0),"",ROUND(($B104-Y$6)*'국어 표준점수 테이블'!$H$10+Y$6*'국어 표준점수 테이블'!$H$12+'국어 표준점수 테이블'!$H$14,0))</f>
        <v>42</v>
      </c>
      <c r="Z104" s="16"/>
      <c r="AA104" s="16"/>
    </row>
    <row r="105" spans="1:27">
      <c r="A105" s="16"/>
      <c r="B105" s="314">
        <v>2</v>
      </c>
      <c r="C105" s="158" t="str">
        <f>IF(OR($B105-C$6&gt;76, $B105-C$6=75, $B105-C$6=1, $B105-C$6&lt;0),"",ROUND(($B105-C$6)*'국어 표준점수 테이블'!$H$10+C$6*'국어 표준점수 테이블'!$H$12+'국어 표준점수 테이블'!$H$14,0))</f>
        <v/>
      </c>
      <c r="D105" s="158" t="str">
        <f>IF(OR($B105-D$6&gt;76, $B105-D$6=75, $B105-D$6=1, $B105-D$6&lt;0),"",ROUND(($B105-D$6)*'국어 표준점수 테이블'!$H$10+D$6*'국어 표준점수 테이블'!$H$12+'국어 표준점수 테이블'!$H$14,0))</f>
        <v/>
      </c>
      <c r="E105" s="158" t="str">
        <f>IF(OR($B105-E$6&gt;76, $B105-E$6=75, $B105-E$6=1, $B105-E$6&lt;0),"",ROUND(($B105-E$6)*'국어 표준점수 테이블'!$H$10+E$6*'국어 표준점수 테이블'!$H$12+'국어 표준점수 테이블'!$H$14,0))</f>
        <v/>
      </c>
      <c r="F105" s="158" t="str">
        <f>IF(OR($B105-F$6&gt;76, $B105-F$6=75, $B105-F$6=1, $B105-F$6&lt;0),"",ROUND(($B105-F$6)*'국어 표준점수 테이블'!$H$10+F$6*'국어 표준점수 테이블'!$H$12+'국어 표준점수 테이블'!$H$14,0))</f>
        <v/>
      </c>
      <c r="G105" s="158" t="str">
        <f>IF(OR($B105-G$6&gt;76, $B105-G$6=75, $B105-G$6=1, $B105-G$6&lt;0),"",ROUND(($B105-G$6)*'국어 표준점수 테이블'!$H$10+G$6*'국어 표준점수 테이블'!$H$12+'국어 표준점수 테이블'!$H$14,0))</f>
        <v/>
      </c>
      <c r="H105" s="158" t="str">
        <f>IF(OR($B105-H$6&gt;76, $B105-H$6=75, $B105-H$6=1, $B105-H$6&lt;0),"",ROUND(($B105-H$6)*'국어 표준점수 테이블'!$H$10+H$6*'국어 표준점수 테이블'!$H$12+'국어 표준점수 테이블'!$H$14,0))</f>
        <v/>
      </c>
      <c r="I105" s="158" t="str">
        <f>IF(OR($B105-I$6&gt;76, $B105-I$6=75, $B105-I$6=1, $B105-I$6&lt;0),"",ROUND(($B105-I$6)*'국어 표준점수 테이블'!$H$10+I$6*'국어 표준점수 테이블'!$H$12+'국어 표준점수 테이블'!$H$14,0))</f>
        <v/>
      </c>
      <c r="J105" s="158" t="str">
        <f>IF(OR($B105-J$6&gt;76, $B105-J$6=75, $B105-J$6=1, $B105-J$6&lt;0),"",ROUND(($B105-J$6)*'국어 표준점수 테이블'!$H$10+J$6*'국어 표준점수 테이블'!$H$12+'국어 표준점수 테이블'!$H$14,0))</f>
        <v/>
      </c>
      <c r="K105" s="158" t="str">
        <f>IF(OR($B105-K$6&gt;76, $B105-K$6=75, $B105-K$6=1, $B105-K$6&lt;0),"",ROUND(($B105-K$6)*'국어 표준점수 테이블'!$H$10+K$6*'국어 표준점수 테이블'!$H$12+'국어 표준점수 테이블'!$H$14,0))</f>
        <v/>
      </c>
      <c r="L105" s="158" t="str">
        <f>IF(OR($B105-L$6&gt;76, $B105-L$6=75, $B105-L$6=1, $B105-L$6&lt;0),"",ROUND(($B105-L$6)*'국어 표준점수 테이블'!$H$10+L$6*'국어 표준점수 테이블'!$H$12+'국어 표준점수 테이블'!$H$14,0))</f>
        <v/>
      </c>
      <c r="M105" s="158" t="str">
        <f>IF(OR($B105-M$6&gt;76, $B105-M$6=75, $B105-M$6=1, $B105-M$6&lt;0),"",ROUND(($B105-M$6)*'국어 표준점수 테이블'!$H$10+M$6*'국어 표준점수 테이블'!$H$12+'국어 표준점수 테이블'!$H$14,0))</f>
        <v/>
      </c>
      <c r="N105" s="158" t="str">
        <f>IF(OR($B105-N$6&gt;76, $B105-N$6=75, $B105-N$6=1, $B105-N$6&lt;0),"",ROUND(($B105-N$6)*'국어 표준점수 테이블'!$H$10+N$6*'국어 표준점수 테이블'!$H$12+'국어 표준점수 테이블'!$H$14,0))</f>
        <v/>
      </c>
      <c r="O105" s="158" t="str">
        <f>IF(OR($B105-O$6&gt;76, $B105-O$6=75, $B105-O$6=1, $B105-O$6&lt;0),"",ROUND(($B105-O$6)*'국어 표준점수 테이블'!$H$10+O$6*'국어 표준점수 테이블'!$H$12+'국어 표준점수 테이블'!$H$14,0))</f>
        <v/>
      </c>
      <c r="P105" s="158" t="str">
        <f>IF(OR($B105-P$6&gt;76, $B105-P$6=75, $B105-P$6=1, $B105-P$6&lt;0),"",ROUND(($B105-P$6)*'국어 표준점수 테이블'!$H$10+P$6*'국어 표준점수 테이블'!$H$12+'국어 표준점수 테이블'!$H$14,0))</f>
        <v/>
      </c>
      <c r="Q105" s="158" t="str">
        <f>IF(OR($B105-Q$6&gt;76, $B105-Q$6=75, $B105-Q$6=1, $B105-Q$6&lt;0),"",ROUND(($B105-Q$6)*'국어 표준점수 테이블'!$H$10+Q$6*'국어 표준점수 테이블'!$H$12+'국어 표준점수 테이블'!$H$14,0))</f>
        <v/>
      </c>
      <c r="R105" s="158" t="str">
        <f>IF(OR($B105-R$6&gt;76, $B105-R$6=75, $B105-R$6=1, $B105-R$6&lt;0),"",ROUND(($B105-R$6)*'국어 표준점수 테이블'!$H$10+R$6*'국어 표준점수 테이블'!$H$12+'국어 표준점수 테이블'!$H$14,0))</f>
        <v/>
      </c>
      <c r="S105" s="158" t="str">
        <f>IF(OR($B105-S$6&gt;76, $B105-S$6=75, $B105-S$6=1, $B105-S$6&lt;0),"",ROUND(($B105-S$6)*'국어 표준점수 테이블'!$H$10+S$6*'국어 표준점수 테이블'!$H$12+'국어 표준점수 테이블'!$H$14,0))</f>
        <v/>
      </c>
      <c r="T105" s="158" t="str">
        <f>IF(OR($B105-T$6&gt;76, $B105-T$6=75, $B105-T$6=1, $B105-T$6&lt;0),"",ROUND(($B105-T$6)*'국어 표준점수 테이블'!$H$10+T$6*'국어 표준점수 테이블'!$H$12+'국어 표준점수 테이블'!$H$14,0))</f>
        <v/>
      </c>
      <c r="U105" s="158" t="str">
        <f>IF(OR($B105-U$6&gt;76, $B105-U$6=75, $B105-U$6=1, $B105-U$6&lt;0),"",ROUND(($B105-U$6)*'국어 표준점수 테이블'!$H$10+U$6*'국어 표준점수 테이블'!$H$12+'국어 표준점수 테이블'!$H$14,0))</f>
        <v/>
      </c>
      <c r="V105" s="158" t="str">
        <f>IF(OR($B105-V$6&gt;76, $B105-V$6=75, $B105-V$6=1, $B105-V$6&lt;0),"",ROUND(($B105-V$6)*'국어 표준점수 테이블'!$H$10+V$6*'국어 표준점수 테이블'!$H$12+'국어 표준점수 테이블'!$H$14,0))</f>
        <v/>
      </c>
      <c r="W105" s="158" t="str">
        <f>IF(OR($B105-W$6&gt;76, $B105-W$6=75, $B105-W$6=1, $B105-W$6&lt;0),"",ROUND(($B105-W$6)*'국어 표준점수 테이블'!$H$10+W$6*'국어 표준점수 테이블'!$H$12+'국어 표준점수 테이블'!$H$14,0))</f>
        <v/>
      </c>
      <c r="X105" s="158">
        <f>IF(OR($B105-X$6&gt;76, $B105-X$6=75, $B105-X$6=1, $B105-X$6&lt;0),"",ROUND(($B105-X$6)*'국어 표준점수 테이블'!$H$10+X$6*'국어 표준점수 테이블'!$H$12+'국어 표준점수 테이블'!$H$14,0))</f>
        <v>40</v>
      </c>
      <c r="Y105" s="77">
        <f>IF(OR($B105-Y$6&gt;76, $B105-Y$6=75, $B105-Y$6=1, $B105-Y$6&lt;0),"",ROUND(($B105-Y$6)*'국어 표준점수 테이블'!$H$10+Y$6*'국어 표준점수 테이블'!$H$12+'국어 표준점수 테이블'!$H$14,0))</f>
        <v>41</v>
      </c>
      <c r="Z105" s="16"/>
      <c r="AA105" s="16"/>
    </row>
    <row r="106" spans="1:27">
      <c r="A106" s="16"/>
      <c r="B106" s="314">
        <v>1</v>
      </c>
      <c r="C106" s="158" t="str">
        <f>IF(OR($B106-C$6&gt;76, $B106-C$6=75, $B106-C$6=1, $B106-C$6&lt;0),"",ROUND(($B106-C$6)*'국어 표준점수 테이블'!$H$10+C$6*'국어 표준점수 테이블'!$H$12+'국어 표준점수 테이블'!$H$14,0))</f>
        <v/>
      </c>
      <c r="D106" s="158" t="str">
        <f>IF(OR($B106-D$6&gt;76, $B106-D$6=75, $B106-D$6=1, $B106-D$6&lt;0),"",ROUND(($B106-D$6)*'국어 표준점수 테이블'!$H$10+D$6*'국어 표준점수 테이블'!$H$12+'국어 표준점수 테이블'!$H$14,0))</f>
        <v/>
      </c>
      <c r="E106" s="158" t="str">
        <f>IF(OR($B106-E$6&gt;76, $B106-E$6=75, $B106-E$6=1, $B106-E$6&lt;0),"",ROUND(($B106-E$6)*'국어 표준점수 테이블'!$H$10+E$6*'국어 표준점수 테이블'!$H$12+'국어 표준점수 테이블'!$H$14,0))</f>
        <v/>
      </c>
      <c r="F106" s="158" t="str">
        <f>IF(OR($B106-F$6&gt;76, $B106-F$6=75, $B106-F$6=1, $B106-F$6&lt;0),"",ROUND(($B106-F$6)*'국어 표준점수 테이블'!$H$10+F$6*'국어 표준점수 테이블'!$H$12+'국어 표준점수 테이블'!$H$14,0))</f>
        <v/>
      </c>
      <c r="G106" s="158" t="str">
        <f>IF(OR($B106-G$6&gt;76, $B106-G$6=75, $B106-G$6=1, $B106-G$6&lt;0),"",ROUND(($B106-G$6)*'국어 표준점수 테이블'!$H$10+G$6*'국어 표준점수 테이블'!$H$12+'국어 표준점수 테이블'!$H$14,0))</f>
        <v/>
      </c>
      <c r="H106" s="158" t="str">
        <f>IF(OR($B106-H$6&gt;76, $B106-H$6=75, $B106-H$6=1, $B106-H$6&lt;0),"",ROUND(($B106-H$6)*'국어 표준점수 테이블'!$H$10+H$6*'국어 표준점수 테이블'!$H$12+'국어 표준점수 테이블'!$H$14,0))</f>
        <v/>
      </c>
      <c r="I106" s="158" t="str">
        <f>IF(OR($B106-I$6&gt;76, $B106-I$6=75, $B106-I$6=1, $B106-I$6&lt;0),"",ROUND(($B106-I$6)*'국어 표준점수 테이블'!$H$10+I$6*'국어 표준점수 테이블'!$H$12+'국어 표준점수 테이블'!$H$14,0))</f>
        <v/>
      </c>
      <c r="J106" s="158" t="str">
        <f>IF(OR($B106-J$6&gt;76, $B106-J$6=75, $B106-J$6=1, $B106-J$6&lt;0),"",ROUND(($B106-J$6)*'국어 표준점수 테이블'!$H$10+J$6*'국어 표준점수 테이블'!$H$12+'국어 표준점수 테이블'!$H$14,0))</f>
        <v/>
      </c>
      <c r="K106" s="158" t="str">
        <f>IF(OR($B106-K$6&gt;76, $B106-K$6=75, $B106-K$6=1, $B106-K$6&lt;0),"",ROUND(($B106-K$6)*'국어 표준점수 테이블'!$H$10+K$6*'국어 표준점수 테이블'!$H$12+'국어 표준점수 테이블'!$H$14,0))</f>
        <v/>
      </c>
      <c r="L106" s="158" t="str">
        <f>IF(OR($B106-L$6&gt;76, $B106-L$6=75, $B106-L$6=1, $B106-L$6&lt;0),"",ROUND(($B106-L$6)*'국어 표준점수 테이블'!$H$10+L$6*'국어 표준점수 테이블'!$H$12+'국어 표준점수 테이블'!$H$14,0))</f>
        <v/>
      </c>
      <c r="M106" s="158" t="str">
        <f>IF(OR($B106-M$6&gt;76, $B106-M$6=75, $B106-M$6=1, $B106-M$6&lt;0),"",ROUND(($B106-M$6)*'국어 표준점수 테이블'!$H$10+M$6*'국어 표준점수 테이블'!$H$12+'국어 표준점수 테이블'!$H$14,0))</f>
        <v/>
      </c>
      <c r="N106" s="158" t="str">
        <f>IF(OR($B106-N$6&gt;76, $B106-N$6=75, $B106-N$6=1, $B106-N$6&lt;0),"",ROUND(($B106-N$6)*'국어 표준점수 테이블'!$H$10+N$6*'국어 표준점수 테이블'!$H$12+'국어 표준점수 테이블'!$H$14,0))</f>
        <v/>
      </c>
      <c r="O106" s="158" t="str">
        <f>IF(OR($B106-O$6&gt;76, $B106-O$6=75, $B106-O$6=1, $B106-O$6&lt;0),"",ROUND(($B106-O$6)*'국어 표준점수 테이블'!$H$10+O$6*'국어 표준점수 테이블'!$H$12+'국어 표준점수 테이블'!$H$14,0))</f>
        <v/>
      </c>
      <c r="P106" s="158" t="str">
        <f>IF(OR($B106-P$6&gt;76, $B106-P$6=75, $B106-P$6=1, $B106-P$6&lt;0),"",ROUND(($B106-P$6)*'국어 표준점수 테이블'!$H$10+P$6*'국어 표준점수 테이블'!$H$12+'국어 표준점수 테이블'!$H$14,0))</f>
        <v/>
      </c>
      <c r="Q106" s="158" t="str">
        <f>IF(OR($B106-Q$6&gt;76, $B106-Q$6=75, $B106-Q$6=1, $B106-Q$6&lt;0),"",ROUND(($B106-Q$6)*'국어 표준점수 테이블'!$H$10+Q$6*'국어 표준점수 테이블'!$H$12+'국어 표준점수 테이블'!$H$14,0))</f>
        <v/>
      </c>
      <c r="R106" s="158" t="str">
        <f>IF(OR($B106-R$6&gt;76, $B106-R$6=75, $B106-R$6=1, $B106-R$6&lt;0),"",ROUND(($B106-R$6)*'국어 표준점수 테이블'!$H$10+R$6*'국어 표준점수 테이블'!$H$12+'국어 표준점수 테이블'!$H$14,0))</f>
        <v/>
      </c>
      <c r="S106" s="158" t="str">
        <f>IF(OR($B106-S$6&gt;76, $B106-S$6=75, $B106-S$6=1, $B106-S$6&lt;0),"",ROUND(($B106-S$6)*'국어 표준점수 테이블'!$H$10+S$6*'국어 표준점수 테이블'!$H$12+'국어 표준점수 테이블'!$H$14,0))</f>
        <v/>
      </c>
      <c r="T106" s="158" t="str">
        <f>IF(OR($B106-T$6&gt;76, $B106-T$6=75, $B106-T$6=1, $B106-T$6&lt;0),"",ROUND(($B106-T$6)*'국어 표준점수 테이블'!$H$10+T$6*'국어 표준점수 테이블'!$H$12+'국어 표준점수 테이블'!$H$14,0))</f>
        <v/>
      </c>
      <c r="U106" s="158" t="str">
        <f>IF(OR($B106-U$6&gt;76, $B106-U$6=75, $B106-U$6=1, $B106-U$6&lt;0),"",ROUND(($B106-U$6)*'국어 표준점수 테이블'!$H$10+U$6*'국어 표준점수 테이블'!$H$12+'국어 표준점수 테이블'!$H$14,0))</f>
        <v/>
      </c>
      <c r="V106" s="158" t="str">
        <f>IF(OR($B106-V$6&gt;76, $B106-V$6=75, $B106-V$6=1, $B106-V$6&lt;0),"",ROUND(($B106-V$6)*'국어 표준점수 테이블'!$H$10+V$6*'국어 표준점수 테이블'!$H$12+'국어 표준점수 테이블'!$H$14,0))</f>
        <v/>
      </c>
      <c r="W106" s="158" t="str">
        <f>IF(OR($B106-W$6&gt;76, $B106-W$6=75, $B106-W$6=1, $B106-W$6&lt;0),"",ROUND(($B106-W$6)*'국어 표준점수 테이블'!$H$10+W$6*'국어 표준점수 테이블'!$H$12+'국어 표준점수 테이블'!$H$14,0))</f>
        <v/>
      </c>
      <c r="X106" s="158" t="str">
        <f>IF(OR($B106-X$6&gt;76, $B106-X$6=75, $B106-X$6=1, $B106-X$6&lt;0),"",ROUND(($B106-X$6)*'국어 표준점수 테이블'!$H$10+X$6*'국어 표준점수 테이블'!$H$12+'국어 표준점수 테이블'!$H$14,0))</f>
        <v/>
      </c>
      <c r="Y106" s="77" t="str">
        <f>IF(OR($B106-Y$6&gt;76, $B106-Y$6=75, $B106-Y$6=1, $B106-Y$6&lt;0),"",ROUND(($B106-Y$6)*'국어 표준점수 테이블'!$H$10+Y$6*'국어 표준점수 테이블'!$H$12+'국어 표준점수 테이블'!$H$14,0))</f>
        <v/>
      </c>
      <c r="Z106" s="16"/>
      <c r="AA106" s="16"/>
    </row>
    <row r="107" spans="1:27" ht="17.5" thickBot="1">
      <c r="A107" s="16"/>
      <c r="B107" s="315">
        <v>0</v>
      </c>
      <c r="C107" s="78" t="str">
        <f>IF(OR($B107-C$6&gt;76, $B107-C$6=75, $B107-C$6=1, $B107-C$6&lt;0),"",ROUND(($B107-C$6)*'국어 표준점수 테이블'!$H$10+C$6*'국어 표준점수 테이블'!$H$12+'국어 표준점수 테이블'!$H$14,0))</f>
        <v/>
      </c>
      <c r="D107" s="78" t="str">
        <f>IF(OR($B107-D$6&gt;76, $B107-D$6=75, $B107-D$6=1, $B107-D$6&lt;0),"",ROUND(($B107-D$6)*'국어 표준점수 테이블'!$H$10+D$6*'국어 표준점수 테이블'!$H$12+'국어 표준점수 테이블'!$H$14,0))</f>
        <v/>
      </c>
      <c r="E107" s="78" t="str">
        <f>IF(OR($B107-E$6&gt;76, $B107-E$6=75, $B107-E$6=1, $B107-E$6&lt;0),"",ROUND(($B107-E$6)*'국어 표준점수 테이블'!$H$10+E$6*'국어 표준점수 테이블'!$H$12+'국어 표준점수 테이블'!$H$14,0))</f>
        <v/>
      </c>
      <c r="F107" s="78" t="str">
        <f>IF(OR($B107-F$6&gt;76, $B107-F$6=75, $B107-F$6=1, $B107-F$6&lt;0),"",ROUND(($B107-F$6)*'국어 표준점수 테이블'!$H$10+F$6*'국어 표준점수 테이블'!$H$12+'국어 표준점수 테이블'!$H$14,0))</f>
        <v/>
      </c>
      <c r="G107" s="78" t="str">
        <f>IF(OR($B107-G$6&gt;76, $B107-G$6=75, $B107-G$6=1, $B107-G$6&lt;0),"",ROUND(($B107-G$6)*'국어 표준점수 테이블'!$H$10+G$6*'국어 표준점수 테이블'!$H$12+'국어 표준점수 테이블'!$H$14,0))</f>
        <v/>
      </c>
      <c r="H107" s="78" t="str">
        <f>IF(OR($B107-H$6&gt;76, $B107-H$6=75, $B107-H$6=1, $B107-H$6&lt;0),"",ROUND(($B107-H$6)*'국어 표준점수 테이블'!$H$10+H$6*'국어 표준점수 테이블'!$H$12+'국어 표준점수 테이블'!$H$14,0))</f>
        <v/>
      </c>
      <c r="I107" s="78" t="str">
        <f>IF(OR($B107-I$6&gt;76, $B107-I$6=75, $B107-I$6=1, $B107-I$6&lt;0),"",ROUND(($B107-I$6)*'국어 표준점수 테이블'!$H$10+I$6*'국어 표준점수 테이블'!$H$12+'국어 표준점수 테이블'!$H$14,0))</f>
        <v/>
      </c>
      <c r="J107" s="78" t="str">
        <f>IF(OR($B107-J$6&gt;76, $B107-J$6=75, $B107-J$6=1, $B107-J$6&lt;0),"",ROUND(($B107-J$6)*'국어 표준점수 테이블'!$H$10+J$6*'국어 표준점수 테이블'!$H$12+'국어 표준점수 테이블'!$H$14,0))</f>
        <v/>
      </c>
      <c r="K107" s="78" t="str">
        <f>IF(OR($B107-K$6&gt;76, $B107-K$6=75, $B107-K$6=1, $B107-K$6&lt;0),"",ROUND(($B107-K$6)*'국어 표준점수 테이블'!$H$10+K$6*'국어 표준점수 테이블'!$H$12+'국어 표준점수 테이블'!$H$14,0))</f>
        <v/>
      </c>
      <c r="L107" s="78" t="str">
        <f>IF(OR($B107-L$6&gt;76, $B107-L$6=75, $B107-L$6=1, $B107-L$6&lt;0),"",ROUND(($B107-L$6)*'국어 표준점수 테이블'!$H$10+L$6*'국어 표준점수 테이블'!$H$12+'국어 표준점수 테이블'!$H$14,0))</f>
        <v/>
      </c>
      <c r="M107" s="78" t="str">
        <f>IF(OR($B107-M$6&gt;76, $B107-M$6=75, $B107-M$6=1, $B107-M$6&lt;0),"",ROUND(($B107-M$6)*'국어 표준점수 테이블'!$H$10+M$6*'국어 표준점수 테이블'!$H$12+'국어 표준점수 테이블'!$H$14,0))</f>
        <v/>
      </c>
      <c r="N107" s="78" t="str">
        <f>IF(OR($B107-N$6&gt;76, $B107-N$6=75, $B107-N$6=1, $B107-N$6&lt;0),"",ROUND(($B107-N$6)*'국어 표준점수 테이블'!$H$10+N$6*'국어 표준점수 테이블'!$H$12+'국어 표준점수 테이블'!$H$14,0))</f>
        <v/>
      </c>
      <c r="O107" s="78" t="str">
        <f>IF(OR($B107-O$6&gt;76, $B107-O$6=75, $B107-O$6=1, $B107-O$6&lt;0),"",ROUND(($B107-O$6)*'국어 표준점수 테이블'!$H$10+O$6*'국어 표준점수 테이블'!$H$12+'국어 표준점수 테이블'!$H$14,0))</f>
        <v/>
      </c>
      <c r="P107" s="78" t="str">
        <f>IF(OR($B107-P$6&gt;76, $B107-P$6=75, $B107-P$6=1, $B107-P$6&lt;0),"",ROUND(($B107-P$6)*'국어 표준점수 테이블'!$H$10+P$6*'국어 표준점수 테이블'!$H$12+'국어 표준점수 테이블'!$H$14,0))</f>
        <v/>
      </c>
      <c r="Q107" s="78" t="str">
        <f>IF(OR($B107-Q$6&gt;76, $B107-Q$6=75, $B107-Q$6=1, $B107-Q$6&lt;0),"",ROUND(($B107-Q$6)*'국어 표준점수 테이블'!$H$10+Q$6*'국어 표준점수 테이블'!$H$12+'국어 표준점수 테이블'!$H$14,0))</f>
        <v/>
      </c>
      <c r="R107" s="78" t="str">
        <f>IF(OR($B107-R$6&gt;76, $B107-R$6=75, $B107-R$6=1, $B107-R$6&lt;0),"",ROUND(($B107-R$6)*'국어 표준점수 테이블'!$H$10+R$6*'국어 표준점수 테이블'!$H$12+'국어 표준점수 테이블'!$H$14,0))</f>
        <v/>
      </c>
      <c r="S107" s="78" t="str">
        <f>IF(OR($B107-S$6&gt;76, $B107-S$6=75, $B107-S$6=1, $B107-S$6&lt;0),"",ROUND(($B107-S$6)*'국어 표준점수 테이블'!$H$10+S$6*'국어 표준점수 테이블'!$H$12+'국어 표준점수 테이블'!$H$14,0))</f>
        <v/>
      </c>
      <c r="T107" s="78" t="str">
        <f>IF(OR($B107-T$6&gt;76, $B107-T$6=75, $B107-T$6=1, $B107-T$6&lt;0),"",ROUND(($B107-T$6)*'국어 표준점수 테이블'!$H$10+T$6*'국어 표준점수 테이블'!$H$12+'국어 표준점수 테이블'!$H$14,0))</f>
        <v/>
      </c>
      <c r="U107" s="78" t="str">
        <f>IF(OR($B107-U$6&gt;76, $B107-U$6=75, $B107-U$6=1, $B107-U$6&lt;0),"",ROUND(($B107-U$6)*'국어 표준점수 테이블'!$H$10+U$6*'국어 표준점수 테이블'!$H$12+'국어 표준점수 테이블'!$H$14,0))</f>
        <v/>
      </c>
      <c r="V107" s="78" t="str">
        <f>IF(OR($B107-V$6&gt;76, $B107-V$6=75, $B107-V$6=1, $B107-V$6&lt;0),"",ROUND(($B107-V$6)*'국어 표준점수 테이블'!$H$10+V$6*'국어 표준점수 테이블'!$H$12+'국어 표준점수 테이블'!$H$14,0))</f>
        <v/>
      </c>
      <c r="W107" s="78" t="str">
        <f>IF(OR($B107-W$6&gt;76, $B107-W$6=75, $B107-W$6=1, $B107-W$6&lt;0),"",ROUND(($B107-W$6)*'국어 표준점수 테이블'!$H$10+W$6*'국어 표준점수 테이블'!$H$12+'국어 표준점수 테이블'!$H$14,0))</f>
        <v/>
      </c>
      <c r="X107" s="78" t="str">
        <f>IF(OR($B107-X$6&gt;76, $B107-X$6=75, $B107-X$6=1, $B107-X$6&lt;0),"",ROUND(($B107-X$6)*'국어 표준점수 테이블'!$H$10+X$6*'국어 표준점수 테이블'!$H$12+'국어 표준점수 테이블'!$H$14,0))</f>
        <v/>
      </c>
      <c r="Y107" s="79">
        <f>IF(OR($B107-Y$6&gt;76, $B107-Y$6=75, $B107-Y$6=1, $B107-Y$6&lt;0),"",ROUND(($B107-Y$6)*'국어 표준점수 테이블'!$H$10+Y$6*'국어 표준점수 테이블'!$H$12+'국어 표준점수 테이블'!$H$14,0))</f>
        <v>38</v>
      </c>
      <c r="Z107" s="16"/>
      <c r="AA107" s="16"/>
    </row>
    <row r="108" spans="1:27">
      <c r="A108" s="16"/>
      <c r="B108" s="80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>
      <c r="A109" s="16"/>
      <c r="B109" s="80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>
      <c r="B110" s="90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spans="1:27">
      <c r="B111" s="90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spans="1:27">
      <c r="B112" s="90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spans="2:25">
      <c r="B113" s="90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spans="2:25">
      <c r="B114" s="90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spans="2:25">
      <c r="B115" s="90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spans="2:25">
      <c r="B116" s="90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 spans="2:25">
      <c r="B117" s="90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spans="2:25">
      <c r="B118" s="90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spans="2:25">
      <c r="B119" s="90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  <row r="120" spans="2:25">
      <c r="B120" s="90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</row>
    <row r="121" spans="2:25">
      <c r="B121" s="90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</row>
    <row r="122" spans="2:25">
      <c r="B122" s="90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 spans="2:25">
      <c r="B123" s="90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 spans="2:25">
      <c r="B124" s="90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</row>
    <row r="125" spans="2:25">
      <c r="B125" s="90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</row>
    <row r="126" spans="2:25">
      <c r="B126" s="90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</row>
    <row r="127" spans="2:25">
      <c r="B127" s="90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</row>
    <row r="128" spans="2:25">
      <c r="B128" s="90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 spans="2:25">
      <c r="B129" s="90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</row>
    <row r="130" spans="2:25">
      <c r="B130" s="90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</row>
    <row r="131" spans="2:25">
      <c r="B131" s="90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</row>
    <row r="132" spans="2:25">
      <c r="B132" s="90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</row>
    <row r="133" spans="2:25">
      <c r="B133" s="90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</row>
    <row r="134" spans="2:25">
      <c r="B134" s="90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 spans="2:25">
      <c r="B135" s="90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</row>
    <row r="136" spans="2:25">
      <c r="B136" s="90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</row>
    <row r="137" spans="2:25">
      <c r="B137" s="90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</row>
    <row r="138" spans="2:25">
      <c r="B138" s="90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 spans="2:25">
      <c r="B139" s="90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</row>
    <row r="140" spans="2:25">
      <c r="B140" s="90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</row>
    <row r="141" spans="2:25">
      <c r="B141" s="90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 spans="2:25">
      <c r="B142" s="90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spans="2:25">
      <c r="B143" s="90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</row>
    <row r="144" spans="2:25">
      <c r="B144" s="90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</row>
    <row r="145" spans="2:25">
      <c r="B145" s="90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</row>
    <row r="146" spans="2:25">
      <c r="B146" s="90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</row>
    <row r="147" spans="2:25">
      <c r="B147" s="90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</row>
    <row r="148" spans="2:25">
      <c r="B148" s="90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</row>
    <row r="149" spans="2:25">
      <c r="B149" s="90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</row>
    <row r="150" spans="2:25">
      <c r="B150" s="90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</row>
    <row r="151" spans="2:25">
      <c r="B151" s="90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</row>
    <row r="152" spans="2:25">
      <c r="B152" s="90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</row>
    <row r="153" spans="2:25">
      <c r="B153" s="90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</row>
    <row r="154" spans="2:25">
      <c r="B154" s="90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</row>
    <row r="155" spans="2:25">
      <c r="B155" s="90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</row>
    <row r="156" spans="2:25">
      <c r="B156" s="90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</row>
    <row r="157" spans="2:25">
      <c r="B157" s="90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</row>
    <row r="158" spans="2:25">
      <c r="B158" s="90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</row>
    <row r="159" spans="2:25">
      <c r="B159" s="90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</row>
    <row r="160" spans="2:25">
      <c r="B160" s="90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</row>
    <row r="161" spans="2:25">
      <c r="B161" s="90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</row>
    <row r="162" spans="2:25">
      <c r="B162" s="90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</row>
    <row r="163" spans="2:25">
      <c r="B163" s="90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</row>
    <row r="164" spans="2:25">
      <c r="B164" s="90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</row>
    <row r="165" spans="2:25">
      <c r="B165" s="90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 spans="2:25">
      <c r="B166" s="90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</row>
    <row r="167" spans="2:25">
      <c r="B167" s="90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</row>
    <row r="168" spans="2:25">
      <c r="B168" s="90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</row>
    <row r="169" spans="2:25">
      <c r="B169" s="90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</row>
    <row r="170" spans="2:25">
      <c r="B170" s="90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 spans="2:25">
      <c r="B171" s="90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</row>
    <row r="172" spans="2:25">
      <c r="B172" s="90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</row>
    <row r="173" spans="2:25">
      <c r="B173" s="90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</row>
    <row r="174" spans="2:25">
      <c r="B174" s="90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</row>
    <row r="175" spans="2:25">
      <c r="B175" s="90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</row>
    <row r="176" spans="2:25">
      <c r="B176" s="90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</row>
    <row r="177" spans="2:25">
      <c r="B177" s="90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</row>
    <row r="178" spans="2:25">
      <c r="B178" s="90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</row>
    <row r="179" spans="2:25">
      <c r="B179" s="90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</row>
    <row r="180" spans="2:25">
      <c r="B180" s="90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</row>
    <row r="181" spans="2:25">
      <c r="B181" s="90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</row>
    <row r="182" spans="2:25">
      <c r="B182" s="90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</row>
    <row r="183" spans="2:25">
      <c r="B183" s="90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</row>
    <row r="184" spans="2:25">
      <c r="B184" s="90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</row>
    <row r="185" spans="2:25">
      <c r="B185" s="90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</row>
    <row r="186" spans="2:25">
      <c r="B186" s="90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</row>
    <row r="187" spans="2:25">
      <c r="B187" s="90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</row>
  </sheetData>
  <mergeCells count="2">
    <mergeCell ref="C3:E3"/>
    <mergeCell ref="C4:E4"/>
  </mergeCells>
  <phoneticPr fontId="1" type="noConversion"/>
  <conditionalFormatting sqref="C7:Y107">
    <cfRule type="expression" dxfId="14" priority="1">
      <formula>OR(#REF!=$N$7:$N$14)</formula>
    </cfRule>
  </conditionalFormatting>
  <conditionalFormatting sqref="B7:B107">
    <cfRule type="expression" dxfId="13" priority="2">
      <formula>OR(AND(#REF!=0,OR(#REF!=$N$7:$N$14)),AND(#REF!&gt;0,OR(#REF!=$N$7:$N$14)))</formula>
    </cfRule>
  </conditionalFormatting>
  <pageMargins left="0.7" right="0.7" top="0.75" bottom="0.75" header="0.3" footer="0.3"/>
  <pageSetup paperSize="9" scale="2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2FD0B-744E-45EA-958A-8AB9A9FA695B}">
  <sheetPr>
    <tabColor rgb="FFFFFF00"/>
    <pageSetUpPr fitToPage="1"/>
  </sheetPr>
  <dimension ref="A1:W107"/>
  <sheetViews>
    <sheetView zoomScale="51" zoomScaleNormal="51" workbookViewId="0">
      <selection activeCell="D32" sqref="D32"/>
    </sheetView>
  </sheetViews>
  <sheetFormatPr defaultRowHeight="17"/>
  <cols>
    <col min="3" max="7" width="11.4140625" style="175" customWidth="1"/>
    <col min="8" max="14" width="10.58203125" style="195" customWidth="1"/>
    <col min="15" max="15" width="10.58203125" style="195" hidden="1" customWidth="1"/>
    <col min="16" max="17" width="10.58203125" hidden="1" customWidth="1"/>
    <col min="18" max="23" width="8.6640625" hidden="1" customWidth="1"/>
  </cols>
  <sheetData>
    <row r="1" spans="1:23">
      <c r="A1" s="16"/>
      <c r="B1" s="16"/>
      <c r="C1" s="176"/>
      <c r="D1" s="176"/>
      <c r="E1" s="176"/>
      <c r="F1" s="176"/>
      <c r="G1" s="176"/>
      <c r="H1" s="17"/>
      <c r="I1" s="17"/>
      <c r="J1" s="17"/>
      <c r="K1" s="17"/>
      <c r="L1" s="17"/>
      <c r="M1" s="17"/>
      <c r="N1" s="17"/>
    </row>
    <row r="2" spans="1:23">
      <c r="A2" s="16"/>
      <c r="B2" s="16"/>
      <c r="C2" s="176"/>
      <c r="D2" s="176"/>
      <c r="E2" s="176"/>
      <c r="F2" s="176"/>
      <c r="G2" s="176"/>
      <c r="H2" s="17"/>
      <c r="I2" s="17"/>
      <c r="J2" s="17"/>
      <c r="K2" s="17"/>
      <c r="L2" s="17"/>
      <c r="M2" s="17"/>
      <c r="N2" s="17"/>
      <c r="O2" s="17"/>
      <c r="P2" s="16"/>
      <c r="Q2" s="16"/>
      <c r="R2" s="16"/>
    </row>
    <row r="3" spans="1:23" ht="17.5" thickBot="1">
      <c r="A3" s="16"/>
      <c r="B3" s="16"/>
      <c r="C3" s="176"/>
      <c r="D3" s="176"/>
      <c r="E3" s="176"/>
      <c r="F3" s="176"/>
      <c r="G3" s="176"/>
      <c r="H3" s="17"/>
      <c r="I3" s="17"/>
      <c r="J3" s="17"/>
      <c r="K3" s="17"/>
      <c r="L3" s="17"/>
      <c r="M3" s="17"/>
      <c r="N3" s="17"/>
      <c r="O3" s="17"/>
      <c r="P3" s="16"/>
      <c r="Q3" s="16"/>
      <c r="R3" s="16"/>
    </row>
    <row r="4" spans="1:23">
      <c r="A4" s="16"/>
      <c r="B4" s="16"/>
      <c r="C4" s="11" t="s">
        <v>21</v>
      </c>
      <c r="D4" s="438" t="s">
        <v>95</v>
      </c>
      <c r="E4" s="438"/>
      <c r="F4" s="438"/>
      <c r="G4" s="439"/>
      <c r="H4" s="17"/>
      <c r="I4" s="17"/>
      <c r="J4" s="17"/>
      <c r="K4" s="17"/>
      <c r="L4" s="16"/>
      <c r="M4" s="16"/>
      <c r="N4" s="16"/>
      <c r="O4"/>
    </row>
    <row r="5" spans="1:23" ht="17.5" thickBot="1">
      <c r="A5" s="16"/>
      <c r="B5" s="16"/>
      <c r="C5" s="9" t="s">
        <v>24</v>
      </c>
      <c r="D5" s="440" t="s">
        <v>109</v>
      </c>
      <c r="E5" s="440"/>
      <c r="F5" s="440"/>
      <c r="G5" s="441"/>
      <c r="H5" s="17"/>
      <c r="I5" s="17"/>
      <c r="J5" s="17"/>
      <c r="K5" s="17"/>
      <c r="L5" s="16"/>
      <c r="M5" s="16"/>
      <c r="N5" s="16"/>
      <c r="O5"/>
    </row>
    <row r="6" spans="1:23">
      <c r="A6" s="16"/>
      <c r="B6" s="16"/>
      <c r="C6" s="176"/>
      <c r="D6" s="176"/>
      <c r="E6" s="176"/>
      <c r="F6" s="176"/>
      <c r="G6" s="176"/>
      <c r="H6" s="17"/>
      <c r="I6" s="17"/>
      <c r="J6" s="17"/>
      <c r="K6" s="17"/>
      <c r="L6" s="17"/>
      <c r="M6" s="17"/>
      <c r="N6" s="17"/>
      <c r="O6" s="17"/>
      <c r="P6" s="16"/>
      <c r="Q6" s="16"/>
      <c r="R6" s="16"/>
    </row>
    <row r="7" spans="1:23" ht="17.5" thickBot="1">
      <c r="A7" s="16"/>
      <c r="B7" s="16"/>
      <c r="C7" s="176"/>
      <c r="D7" s="176"/>
      <c r="E7" s="176"/>
      <c r="F7" s="176"/>
      <c r="G7" s="176"/>
      <c r="H7" s="17"/>
      <c r="I7" s="17"/>
      <c r="J7" s="17"/>
      <c r="K7" s="17"/>
      <c r="L7" s="17"/>
      <c r="M7" s="17"/>
      <c r="N7" s="17"/>
      <c r="O7" s="17"/>
      <c r="P7" s="16"/>
      <c r="Q7" s="16"/>
      <c r="R7" s="16"/>
    </row>
    <row r="8" spans="1:23" ht="17.5" thickBot="1">
      <c r="A8" s="16"/>
      <c r="B8" s="16"/>
      <c r="C8" s="204" t="s">
        <v>91</v>
      </c>
      <c r="D8" s="199">
        <v>24</v>
      </c>
      <c r="E8" s="197">
        <v>22</v>
      </c>
      <c r="F8" s="197">
        <v>21</v>
      </c>
      <c r="G8" s="197">
        <v>20</v>
      </c>
      <c r="H8" s="197">
        <v>19</v>
      </c>
      <c r="I8" s="197">
        <v>18</v>
      </c>
      <c r="J8" s="197">
        <v>17</v>
      </c>
      <c r="K8" s="198">
        <v>16</v>
      </c>
      <c r="L8" s="17"/>
      <c r="M8" s="17"/>
      <c r="N8" s="16"/>
      <c r="O8" s="204" t="s">
        <v>76</v>
      </c>
      <c r="P8" s="199">
        <v>24</v>
      </c>
      <c r="Q8" s="197">
        <v>22</v>
      </c>
      <c r="R8" s="197">
        <v>21</v>
      </c>
      <c r="S8" s="197">
        <v>20</v>
      </c>
      <c r="T8" s="197">
        <v>19</v>
      </c>
      <c r="U8" s="197">
        <v>18</v>
      </c>
      <c r="V8" s="197">
        <v>17</v>
      </c>
      <c r="W8" s="198">
        <v>16</v>
      </c>
    </row>
    <row r="9" spans="1:23" ht="17" customHeight="1">
      <c r="A9" s="16"/>
      <c r="B9" s="16"/>
      <c r="C9" s="227" t="s">
        <v>83</v>
      </c>
      <c r="D9" s="209">
        <f>IF(OR(P9&gt;76, AND(P9&lt;0, OR(D8&lt;=D$8, D8="-"))), "-", IF(P9&lt;0, D$8,IF(OR(P9=1, P9=75), P9+P$8+1, P9+P$8)))</f>
        <v>86</v>
      </c>
      <c r="E9" s="254">
        <f t="shared" ref="E9:K16" si="0">IF(OR(Q9&gt;76, AND(Q9&lt;0, OR(E8&lt;=E$8, E8="-"))), "-", IF(Q9&lt;0, E$8,IF(OR(Q9=1, Q9=75), Q9+Q$8+1, Q9+Q$8)))</f>
        <v>86</v>
      </c>
      <c r="F9" s="254">
        <f t="shared" si="0"/>
        <v>85</v>
      </c>
      <c r="G9" s="254">
        <f t="shared" si="0"/>
        <v>85</v>
      </c>
      <c r="H9" s="254">
        <f t="shared" si="0"/>
        <v>85</v>
      </c>
      <c r="I9" s="254">
        <f t="shared" si="0"/>
        <v>85</v>
      </c>
      <c r="J9" s="254">
        <f t="shared" si="0"/>
        <v>85</v>
      </c>
      <c r="K9" s="255">
        <f t="shared" si="0"/>
        <v>84</v>
      </c>
      <c r="L9" s="17"/>
      <c r="M9" s="17"/>
      <c r="N9" s="16"/>
      <c r="O9" s="227" t="s">
        <v>13</v>
      </c>
      <c r="P9" s="254">
        <f>ROUNDUP(('국어 백분위 표'!$N7-0.5-'국어 표준점수 테이블'!$H$13-'국어 표준점수 테이블'!$H$11*P$8)/'국어 표준점수 테이블'!$H$10,0)</f>
        <v>62</v>
      </c>
      <c r="Q9" s="254">
        <f>ROUNDUP(('국어 백분위 표'!$N7-0.5-'국어 표준점수 테이블'!$H$13-'국어 표준점수 테이블'!$H$11*Q$8)/'국어 표준점수 테이블'!$H$10,0)</f>
        <v>64</v>
      </c>
      <c r="R9" s="254">
        <f>ROUNDUP(('국어 백분위 표'!$N7-0.5-'국어 표준점수 테이블'!$H$13-'국어 표준점수 테이블'!$H$11*R$8)/'국어 표준점수 테이블'!$H$10,0)</f>
        <v>64</v>
      </c>
      <c r="S9" s="254">
        <f>ROUNDUP(('국어 백분위 표'!$N7-0.5-'국어 표준점수 테이블'!$H$13-'국어 표준점수 테이블'!$H$11*S$8)/'국어 표준점수 테이블'!$H$10,0)</f>
        <v>65</v>
      </c>
      <c r="T9" s="254">
        <f>ROUNDUP(('국어 백분위 표'!$N7-0.5-'국어 표준점수 테이블'!$H$13-'국어 표준점수 테이블'!$H$11*T$8)/'국어 표준점수 테이블'!$H$10,0)</f>
        <v>66</v>
      </c>
      <c r="U9" s="254">
        <f>ROUNDUP(('국어 백분위 표'!$N7-0.5-'국어 표준점수 테이블'!$H$13-'국어 표준점수 테이블'!$H$11*U$8)/'국어 표준점수 테이블'!$H$10,0)</f>
        <v>67</v>
      </c>
      <c r="V9" s="254">
        <f>ROUNDUP(('국어 백분위 표'!$N7-0.5-'국어 표준점수 테이블'!$H$13-'국어 표준점수 테이블'!$H$11*V$8)/'국어 표준점수 테이블'!$H$10,0)</f>
        <v>68</v>
      </c>
      <c r="W9" s="255">
        <f>ROUNDUP(('국어 백분위 표'!$N7-0.5-'국어 표준점수 테이블'!$H$13-'국어 표준점수 테이블'!$H$11*W$8)/'국어 표준점수 테이블'!$H$10,0)</f>
        <v>68</v>
      </c>
    </row>
    <row r="10" spans="1:23">
      <c r="A10" s="16"/>
      <c r="B10" s="16"/>
      <c r="C10" s="202" t="s">
        <v>84</v>
      </c>
      <c r="D10" s="273">
        <f t="shared" ref="D10:D16" si="1">IF(OR(P10&gt;76, AND(P10&lt;0, OR(D9&lt;=D$8, D9="-"))), "-", IF(P10&lt;0, D$8,IF(OR(P10=1, P10=75), P10+P$8+1, P10+P$8)))</f>
        <v>80</v>
      </c>
      <c r="E10" s="217">
        <f t="shared" si="0"/>
        <v>80</v>
      </c>
      <c r="F10" s="217">
        <f t="shared" si="0"/>
        <v>79</v>
      </c>
      <c r="G10" s="217">
        <f t="shared" si="0"/>
        <v>79</v>
      </c>
      <c r="H10" s="217">
        <f t="shared" si="0"/>
        <v>79</v>
      </c>
      <c r="I10" s="217">
        <f t="shared" si="0"/>
        <v>79</v>
      </c>
      <c r="J10" s="217">
        <f t="shared" si="0"/>
        <v>79</v>
      </c>
      <c r="K10" s="219">
        <f t="shared" si="0"/>
        <v>78</v>
      </c>
      <c r="L10" s="17"/>
      <c r="M10" s="17"/>
      <c r="N10" s="16"/>
      <c r="O10" s="202" t="s">
        <v>14</v>
      </c>
      <c r="P10" s="273">
        <f>ROUNDUP(('국어 백분위 표'!$N8-0.5-'국어 표준점수 테이블'!$H$13-'국어 표준점수 테이블'!$H$11*P$8)/'국어 표준점수 테이블'!$H$10,0)</f>
        <v>56</v>
      </c>
      <c r="Q10" s="217">
        <f>ROUNDUP(('국어 백분위 표'!$N8-0.5-'국어 표준점수 테이블'!$H$13-'국어 표준점수 테이블'!$H$11*Q$8)/'국어 표준점수 테이블'!$H$10,0)</f>
        <v>58</v>
      </c>
      <c r="R10" s="217">
        <f>ROUNDUP(('국어 백분위 표'!$N8-0.5-'국어 표준점수 테이블'!$H$13-'국어 표준점수 테이블'!$H$11*R$8)/'국어 표준점수 테이블'!$H$10,0)</f>
        <v>58</v>
      </c>
      <c r="S10" s="217">
        <f>ROUNDUP(('국어 백분위 표'!$N8-0.5-'국어 표준점수 테이블'!$H$13-'국어 표준점수 테이블'!$H$11*S$8)/'국어 표준점수 테이블'!$H$10,0)</f>
        <v>59</v>
      </c>
      <c r="T10" s="217">
        <f>ROUNDUP(('국어 백분위 표'!$N8-0.5-'국어 표준점수 테이블'!$H$13-'국어 표준점수 테이블'!$H$11*T$8)/'국어 표준점수 테이블'!$H$10,0)</f>
        <v>60</v>
      </c>
      <c r="U10" s="217">
        <f>ROUNDUP(('국어 백분위 표'!$N8-0.5-'국어 표준점수 테이블'!$H$13-'국어 표준점수 테이블'!$H$11*U$8)/'국어 표준점수 테이블'!$H$10,0)</f>
        <v>61</v>
      </c>
      <c r="V10" s="217">
        <f>ROUNDUP(('국어 백분위 표'!$N8-0.5-'국어 표준점수 테이블'!$H$13-'국어 표준점수 테이블'!$H$11*V$8)/'국어 표준점수 테이블'!$H$10,0)</f>
        <v>62</v>
      </c>
      <c r="W10" s="219">
        <f>ROUNDUP(('국어 백분위 표'!$N8-0.5-'국어 표준점수 테이블'!$H$13-'국어 표준점수 테이블'!$H$11*W$8)/'국어 표준점수 테이블'!$H$10,0)</f>
        <v>62</v>
      </c>
    </row>
    <row r="11" spans="1:23" ht="17" customHeight="1">
      <c r="A11" s="16"/>
      <c r="B11" s="16"/>
      <c r="C11" s="202" t="s">
        <v>85</v>
      </c>
      <c r="D11" s="273">
        <f t="shared" si="1"/>
        <v>73</v>
      </c>
      <c r="E11" s="217">
        <f t="shared" si="0"/>
        <v>73</v>
      </c>
      <c r="F11" s="217">
        <f t="shared" si="0"/>
        <v>72</v>
      </c>
      <c r="G11" s="217">
        <f t="shared" si="0"/>
        <v>72</v>
      </c>
      <c r="H11" s="217">
        <f t="shared" si="0"/>
        <v>72</v>
      </c>
      <c r="I11" s="217">
        <f t="shared" si="0"/>
        <v>72</v>
      </c>
      <c r="J11" s="217">
        <f t="shared" si="0"/>
        <v>72</v>
      </c>
      <c r="K11" s="219">
        <f t="shared" si="0"/>
        <v>71</v>
      </c>
      <c r="L11" s="17"/>
      <c r="M11" s="17"/>
      <c r="N11" s="16"/>
      <c r="O11" s="202" t="s">
        <v>15</v>
      </c>
      <c r="P11" s="273">
        <f>ROUNDUP(('국어 백분위 표'!$N9-0.5-'국어 표준점수 테이블'!$H$13-'국어 표준점수 테이블'!$H$11*P$8)/'국어 표준점수 테이블'!$H$10,0)</f>
        <v>49</v>
      </c>
      <c r="Q11" s="217">
        <f>ROUNDUP(('국어 백분위 표'!$N9-0.5-'국어 표준점수 테이블'!$H$13-'국어 표준점수 테이블'!$H$11*Q$8)/'국어 표준점수 테이블'!$H$10,0)</f>
        <v>51</v>
      </c>
      <c r="R11" s="217">
        <f>ROUNDUP(('국어 백분위 표'!$N9-0.5-'국어 표준점수 테이블'!$H$13-'국어 표준점수 테이블'!$H$11*R$8)/'국어 표준점수 테이블'!$H$10,0)</f>
        <v>51</v>
      </c>
      <c r="S11" s="217">
        <f>ROUNDUP(('국어 백분위 표'!$N9-0.5-'국어 표준점수 테이블'!$H$13-'국어 표준점수 테이블'!$H$11*S$8)/'국어 표준점수 테이블'!$H$10,0)</f>
        <v>52</v>
      </c>
      <c r="T11" s="217">
        <f>ROUNDUP(('국어 백분위 표'!$N9-0.5-'국어 표준점수 테이블'!$H$13-'국어 표준점수 테이블'!$H$11*T$8)/'국어 표준점수 테이블'!$H$10,0)</f>
        <v>53</v>
      </c>
      <c r="U11" s="217">
        <f>ROUNDUP(('국어 백분위 표'!$N9-0.5-'국어 표준점수 테이블'!$H$13-'국어 표준점수 테이블'!$H$11*U$8)/'국어 표준점수 테이블'!$H$10,0)</f>
        <v>54</v>
      </c>
      <c r="V11" s="217">
        <f>ROUNDUP(('국어 백분위 표'!$N9-0.5-'국어 표준점수 테이블'!$H$13-'국어 표준점수 테이블'!$H$11*V$8)/'국어 표준점수 테이블'!$H$10,0)</f>
        <v>55</v>
      </c>
      <c r="W11" s="219">
        <f>ROUNDUP(('국어 백분위 표'!$N9-0.5-'국어 표준점수 테이블'!$H$13-'국어 표준점수 테이블'!$H$11*W$8)/'국어 표준점수 테이블'!$H$10,0)</f>
        <v>55</v>
      </c>
    </row>
    <row r="12" spans="1:23">
      <c r="A12" s="16"/>
      <c r="B12" s="16"/>
      <c r="C12" s="202" t="s">
        <v>86</v>
      </c>
      <c r="D12" s="273">
        <f t="shared" si="1"/>
        <v>66</v>
      </c>
      <c r="E12" s="217">
        <f t="shared" si="0"/>
        <v>66</v>
      </c>
      <c r="F12" s="217">
        <f t="shared" si="0"/>
        <v>66</v>
      </c>
      <c r="G12" s="217">
        <f t="shared" si="0"/>
        <v>65</v>
      </c>
      <c r="H12" s="217">
        <f t="shared" si="0"/>
        <v>65</v>
      </c>
      <c r="I12" s="217">
        <f t="shared" si="0"/>
        <v>65</v>
      </c>
      <c r="J12" s="217">
        <f t="shared" si="0"/>
        <v>65</v>
      </c>
      <c r="K12" s="219">
        <f t="shared" si="0"/>
        <v>65</v>
      </c>
      <c r="L12" s="17"/>
      <c r="M12" s="17"/>
      <c r="N12" s="16"/>
      <c r="O12" s="202" t="s">
        <v>16</v>
      </c>
      <c r="P12" s="273">
        <f>ROUNDUP(('국어 백분위 표'!$N10-0.5-'국어 표준점수 테이블'!$H$13-'국어 표준점수 테이블'!$H$11*P$8)/'국어 표준점수 테이블'!$H$10,0)</f>
        <v>42</v>
      </c>
      <c r="Q12" s="217">
        <f>ROUNDUP(('국어 백분위 표'!$N10-0.5-'국어 표준점수 테이블'!$H$13-'국어 표준점수 테이블'!$H$11*Q$8)/'국어 표준점수 테이블'!$H$10,0)</f>
        <v>44</v>
      </c>
      <c r="R12" s="217">
        <f>ROUNDUP(('국어 백분위 표'!$N10-0.5-'국어 표준점수 테이블'!$H$13-'국어 표준점수 테이블'!$H$11*R$8)/'국어 표준점수 테이블'!$H$10,0)</f>
        <v>45</v>
      </c>
      <c r="S12" s="217">
        <f>ROUNDUP(('국어 백분위 표'!$N10-0.5-'국어 표준점수 테이블'!$H$13-'국어 표준점수 테이블'!$H$11*S$8)/'국어 표준점수 테이블'!$H$10,0)</f>
        <v>45</v>
      </c>
      <c r="T12" s="217">
        <f>ROUNDUP(('국어 백분위 표'!$N10-0.5-'국어 표준점수 테이블'!$H$13-'국어 표준점수 테이블'!$H$11*T$8)/'국어 표준점수 테이블'!$H$10,0)</f>
        <v>46</v>
      </c>
      <c r="U12" s="217">
        <f>ROUNDUP(('국어 백분위 표'!$N10-0.5-'국어 표준점수 테이블'!$H$13-'국어 표준점수 테이블'!$H$11*U$8)/'국어 표준점수 테이블'!$H$10,0)</f>
        <v>47</v>
      </c>
      <c r="V12" s="217">
        <f>ROUNDUP(('국어 백분위 표'!$N10-0.5-'국어 표준점수 테이블'!$H$13-'국어 표준점수 테이블'!$H$11*V$8)/'국어 표준점수 테이블'!$H$10,0)</f>
        <v>48</v>
      </c>
      <c r="W12" s="219">
        <f>ROUNDUP(('국어 백분위 표'!$N10-0.5-'국어 표준점수 테이블'!$H$13-'국어 표준점수 테이블'!$H$11*W$8)/'국어 표준점수 테이블'!$H$10,0)</f>
        <v>49</v>
      </c>
    </row>
    <row r="13" spans="1:23">
      <c r="A13" s="16"/>
      <c r="B13" s="16"/>
      <c r="C13" s="202" t="s">
        <v>87</v>
      </c>
      <c r="D13" s="273">
        <f t="shared" si="1"/>
        <v>57</v>
      </c>
      <c r="E13" s="217">
        <f t="shared" si="0"/>
        <v>56</v>
      </c>
      <c r="F13" s="217">
        <f t="shared" si="0"/>
        <v>56</v>
      </c>
      <c r="G13" s="217">
        <f t="shared" si="0"/>
        <v>56</v>
      </c>
      <c r="H13" s="217">
        <f t="shared" si="0"/>
        <v>56</v>
      </c>
      <c r="I13" s="217">
        <f t="shared" si="0"/>
        <v>55</v>
      </c>
      <c r="J13" s="217">
        <f t="shared" si="0"/>
        <v>55</v>
      </c>
      <c r="K13" s="219">
        <f t="shared" si="0"/>
        <v>55</v>
      </c>
      <c r="L13" s="17"/>
      <c r="M13" s="17"/>
      <c r="N13" s="16"/>
      <c r="O13" s="202" t="s">
        <v>17</v>
      </c>
      <c r="P13" s="273">
        <f>ROUNDUP(('국어 백분위 표'!$N11-0.5-'국어 표준점수 테이블'!$H$13-'국어 표준점수 테이블'!$H$11*P$8)/'국어 표준점수 테이블'!$H$10,0)</f>
        <v>33</v>
      </c>
      <c r="Q13" s="217">
        <f>ROUNDUP(('국어 백분위 표'!$N11-0.5-'국어 표준점수 테이블'!$H$13-'국어 표준점수 테이블'!$H$11*Q$8)/'국어 표준점수 테이블'!$H$10,0)</f>
        <v>34</v>
      </c>
      <c r="R13" s="217">
        <f>ROUNDUP(('국어 백분위 표'!$N11-0.5-'국어 표준점수 테이블'!$H$13-'국어 표준점수 테이블'!$H$11*R$8)/'국어 표준점수 테이블'!$H$10,0)</f>
        <v>35</v>
      </c>
      <c r="S13" s="217">
        <f>ROUNDUP(('국어 백분위 표'!$N11-0.5-'국어 표준점수 테이블'!$H$13-'국어 표준점수 테이블'!$H$11*S$8)/'국어 표준점수 테이블'!$H$10,0)</f>
        <v>36</v>
      </c>
      <c r="T13" s="217">
        <f>ROUNDUP(('국어 백분위 표'!$N11-0.5-'국어 표준점수 테이블'!$H$13-'국어 표준점수 테이블'!$H$11*T$8)/'국어 표준점수 테이블'!$H$10,0)</f>
        <v>37</v>
      </c>
      <c r="U13" s="217">
        <f>ROUNDUP(('국어 백분위 표'!$N11-0.5-'국어 표준점수 테이블'!$H$13-'국어 표준점수 테이블'!$H$11*U$8)/'국어 표준점수 테이블'!$H$10,0)</f>
        <v>37</v>
      </c>
      <c r="V13" s="217">
        <f>ROUNDUP(('국어 백분위 표'!$N11-0.5-'국어 표준점수 테이블'!$H$13-'국어 표준점수 테이블'!$H$11*V$8)/'국어 표준점수 테이블'!$H$10,0)</f>
        <v>38</v>
      </c>
      <c r="W13" s="219">
        <f>ROUNDUP(('국어 백분위 표'!$N11-0.5-'국어 표준점수 테이블'!$H$13-'국어 표준점수 테이블'!$H$11*W$8)/'국어 표준점수 테이블'!$H$10,0)</f>
        <v>39</v>
      </c>
    </row>
    <row r="14" spans="1:23">
      <c r="A14" s="16"/>
      <c r="B14" s="16"/>
      <c r="C14" s="202" t="s">
        <v>88</v>
      </c>
      <c r="D14" s="273">
        <f t="shared" si="1"/>
        <v>45</v>
      </c>
      <c r="E14" s="217">
        <f t="shared" si="0"/>
        <v>45</v>
      </c>
      <c r="F14" s="217">
        <f t="shared" si="0"/>
        <v>45</v>
      </c>
      <c r="G14" s="217">
        <f t="shared" si="0"/>
        <v>45</v>
      </c>
      <c r="H14" s="217">
        <f t="shared" si="0"/>
        <v>44</v>
      </c>
      <c r="I14" s="217">
        <f t="shared" si="0"/>
        <v>44</v>
      </c>
      <c r="J14" s="217">
        <f t="shared" si="0"/>
        <v>44</v>
      </c>
      <c r="K14" s="219">
        <f t="shared" si="0"/>
        <v>44</v>
      </c>
      <c r="L14" s="17"/>
      <c r="M14" s="17"/>
      <c r="N14" s="16"/>
      <c r="O14" s="202" t="s">
        <v>18</v>
      </c>
      <c r="P14" s="273">
        <f>ROUNDUP(('국어 백분위 표'!$N12-0.5-'국어 표준점수 테이블'!$H$13-'국어 표준점수 테이블'!$H$11*P$8)/'국어 표준점수 테이블'!$H$10,0)</f>
        <v>21</v>
      </c>
      <c r="Q14" s="217">
        <f>ROUNDUP(('국어 백분위 표'!$N12-0.5-'국어 표준점수 테이블'!$H$13-'국어 표준점수 테이블'!$H$11*Q$8)/'국어 표준점수 테이블'!$H$10,0)</f>
        <v>23</v>
      </c>
      <c r="R14" s="217">
        <f>ROUNDUP(('국어 백분위 표'!$N12-0.5-'국어 표준점수 테이블'!$H$13-'국어 표준점수 테이블'!$H$11*R$8)/'국어 표준점수 테이블'!$H$10,0)</f>
        <v>24</v>
      </c>
      <c r="S14" s="217">
        <f>ROUNDUP(('국어 백분위 표'!$N12-0.5-'국어 표준점수 테이블'!$H$13-'국어 표준점수 테이블'!$H$11*S$8)/'국어 표준점수 테이블'!$H$10,0)</f>
        <v>25</v>
      </c>
      <c r="T14" s="217">
        <f>ROUNDUP(('국어 백분위 표'!$N12-0.5-'국어 표준점수 테이블'!$H$13-'국어 표준점수 테이블'!$H$11*T$8)/'국어 표준점수 테이블'!$H$10,0)</f>
        <v>25</v>
      </c>
      <c r="U14" s="217">
        <f>ROUNDUP(('국어 백분위 표'!$N12-0.5-'국어 표준점수 테이블'!$H$13-'국어 표준점수 테이블'!$H$11*U$8)/'국어 표준점수 테이블'!$H$10,0)</f>
        <v>26</v>
      </c>
      <c r="V14" s="217">
        <f>ROUNDUP(('국어 백분위 표'!$N12-0.5-'국어 표준점수 테이블'!$H$13-'국어 표준점수 테이블'!$H$11*V$8)/'국어 표준점수 테이블'!$H$10,0)</f>
        <v>27</v>
      </c>
      <c r="W14" s="219">
        <f>ROUNDUP(('국어 백분위 표'!$N12-0.5-'국어 표준점수 테이블'!$H$13-'국어 표준점수 테이블'!$H$11*W$8)/'국어 표준점수 테이블'!$H$10,0)</f>
        <v>28</v>
      </c>
    </row>
    <row r="15" spans="1:23">
      <c r="A15" s="16"/>
      <c r="B15" s="16"/>
      <c r="C15" s="202" t="s">
        <v>89</v>
      </c>
      <c r="D15" s="273">
        <f t="shared" si="1"/>
        <v>35</v>
      </c>
      <c r="E15" s="217">
        <f t="shared" si="0"/>
        <v>35</v>
      </c>
      <c r="F15" s="217">
        <f t="shared" si="0"/>
        <v>34</v>
      </c>
      <c r="G15" s="217">
        <f t="shared" si="0"/>
        <v>34</v>
      </c>
      <c r="H15" s="217">
        <f t="shared" si="0"/>
        <v>34</v>
      </c>
      <c r="I15" s="217">
        <f t="shared" si="0"/>
        <v>34</v>
      </c>
      <c r="J15" s="217">
        <f t="shared" si="0"/>
        <v>34</v>
      </c>
      <c r="K15" s="219">
        <f t="shared" si="0"/>
        <v>33</v>
      </c>
      <c r="L15" s="17"/>
      <c r="M15" s="17"/>
      <c r="N15" s="16"/>
      <c r="O15" s="202" t="s">
        <v>19</v>
      </c>
      <c r="P15" s="273">
        <f>ROUNDUP(('국어 백분위 표'!$N13-0.5-'국어 표준점수 테이블'!$H$13-'국어 표준점수 테이블'!$H$11*P$8)/'국어 표준점수 테이블'!$H$10,0)</f>
        <v>11</v>
      </c>
      <c r="Q15" s="217">
        <f>ROUNDUP(('국어 백분위 표'!$N13-0.5-'국어 표준점수 테이블'!$H$13-'국어 표준점수 테이블'!$H$11*Q$8)/'국어 표준점수 테이블'!$H$10,0)</f>
        <v>13</v>
      </c>
      <c r="R15" s="217">
        <f>ROUNDUP(('국어 백분위 표'!$N13-0.5-'국어 표준점수 테이블'!$H$13-'국어 표준점수 테이블'!$H$11*R$8)/'국어 표준점수 테이블'!$H$10,0)</f>
        <v>13</v>
      </c>
      <c r="S15" s="217">
        <f>ROUNDUP(('국어 백분위 표'!$N13-0.5-'국어 표준점수 테이블'!$H$13-'국어 표준점수 테이블'!$H$11*S$8)/'국어 표준점수 테이블'!$H$10,0)</f>
        <v>14</v>
      </c>
      <c r="T15" s="217">
        <f>ROUNDUP(('국어 백분위 표'!$N13-0.5-'국어 표준점수 테이블'!$H$13-'국어 표준점수 테이블'!$H$11*T$8)/'국어 표준점수 테이블'!$H$10,0)</f>
        <v>15</v>
      </c>
      <c r="U15" s="217">
        <f>ROUNDUP(('국어 백분위 표'!$N13-0.5-'국어 표준점수 테이블'!$H$13-'국어 표준점수 테이블'!$H$11*U$8)/'국어 표준점수 테이블'!$H$10,0)</f>
        <v>16</v>
      </c>
      <c r="V15" s="217">
        <f>ROUNDUP(('국어 백분위 표'!$N13-0.5-'국어 표준점수 테이블'!$H$13-'국어 표준점수 테이블'!$H$11*V$8)/'국어 표준점수 테이블'!$H$10,0)</f>
        <v>17</v>
      </c>
      <c r="W15" s="219">
        <f>ROUNDUP(('국어 백분위 표'!$N13-0.5-'국어 표준점수 테이블'!$H$13-'국어 표준점수 테이블'!$H$11*W$8)/'국어 표준점수 테이블'!$H$10,0)</f>
        <v>17</v>
      </c>
    </row>
    <row r="16" spans="1:23" ht="17.5" thickBot="1">
      <c r="A16" s="16"/>
      <c r="B16" s="16"/>
      <c r="C16" s="203" t="s">
        <v>90</v>
      </c>
      <c r="D16" s="274">
        <f t="shared" si="1"/>
        <v>26</v>
      </c>
      <c r="E16" s="256">
        <f t="shared" si="0"/>
        <v>26</v>
      </c>
      <c r="F16" s="256">
        <f t="shared" si="0"/>
        <v>26</v>
      </c>
      <c r="G16" s="256">
        <f t="shared" si="0"/>
        <v>26</v>
      </c>
      <c r="H16" s="256">
        <f t="shared" si="0"/>
        <v>25</v>
      </c>
      <c r="I16" s="256">
        <f t="shared" si="0"/>
        <v>25</v>
      </c>
      <c r="J16" s="256">
        <f t="shared" si="0"/>
        <v>25</v>
      </c>
      <c r="K16" s="257">
        <f t="shared" si="0"/>
        <v>25</v>
      </c>
      <c r="L16" s="17"/>
      <c r="M16" s="17"/>
      <c r="N16" s="16"/>
      <c r="O16" s="203" t="s">
        <v>20</v>
      </c>
      <c r="P16" s="274">
        <f>ROUNDUP(('국어 백분위 표'!$N14-0.5-'국어 표준점수 테이블'!$H$13-'국어 표준점수 테이블'!$H$11*P$8)/'국어 표준점수 테이블'!$H$10,0)</f>
        <v>2</v>
      </c>
      <c r="Q16" s="256">
        <f>ROUNDUP(('국어 백분위 표'!$N14-0.5-'국어 표준점수 테이블'!$H$13-'국어 표준점수 테이블'!$H$11*Q$8)/'국어 표준점수 테이블'!$H$10,0)</f>
        <v>4</v>
      </c>
      <c r="R16" s="256">
        <f>ROUNDUP(('국어 백분위 표'!$N14-0.5-'국어 표준점수 테이블'!$H$13-'국어 표준점수 테이블'!$H$11*R$8)/'국어 표준점수 테이블'!$H$10,0)</f>
        <v>5</v>
      </c>
      <c r="S16" s="256">
        <f>ROUNDUP(('국어 백분위 표'!$N14-0.5-'국어 표준점수 테이블'!$H$13-'국어 표준점수 테이블'!$H$11*S$8)/'국어 표준점수 테이블'!$H$10,0)</f>
        <v>6</v>
      </c>
      <c r="T16" s="256">
        <f>ROUNDUP(('국어 백분위 표'!$N14-0.5-'국어 표준점수 테이블'!$H$13-'국어 표준점수 테이블'!$H$11*T$8)/'국어 표준점수 테이블'!$H$10,0)</f>
        <v>6</v>
      </c>
      <c r="U16" s="256">
        <f>ROUNDUP(('국어 백분위 표'!$N14-0.5-'국어 표준점수 테이블'!$H$13-'국어 표준점수 테이블'!$H$11*U$8)/'국어 표준점수 테이블'!$H$10,0)</f>
        <v>7</v>
      </c>
      <c r="V16" s="256">
        <f>ROUNDUP(('국어 백분위 표'!$N14-0.5-'국어 표준점수 테이블'!$H$13-'국어 표준점수 테이블'!$H$11*V$8)/'국어 표준점수 테이블'!$H$10,0)</f>
        <v>8</v>
      </c>
      <c r="W16" s="257">
        <f>ROUNDUP(('국어 백분위 표'!$N14-0.5-'국어 표준점수 테이블'!$H$13-'국어 표준점수 테이블'!$H$11*W$8)/'국어 표준점수 테이블'!$H$10,0)</f>
        <v>9</v>
      </c>
    </row>
    <row r="17" spans="1:23">
      <c r="A17" s="16"/>
      <c r="B17" s="16"/>
      <c r="C17" s="176"/>
      <c r="D17" s="176"/>
      <c r="E17" s="176"/>
      <c r="F17" s="176"/>
      <c r="G17" s="176"/>
      <c r="H17" s="17"/>
      <c r="I17" s="17"/>
      <c r="J17" s="17"/>
      <c r="K17" s="17"/>
      <c r="L17" s="17"/>
      <c r="M17" s="17"/>
      <c r="N17" s="17"/>
      <c r="O17" s="176"/>
      <c r="P17" s="176"/>
      <c r="Q17" s="176"/>
      <c r="R17" s="176"/>
      <c r="S17" s="176"/>
      <c r="T17" s="17"/>
      <c r="U17" s="17"/>
      <c r="V17" s="17"/>
      <c r="W17" s="17"/>
    </row>
    <row r="18" spans="1:23" ht="17.5" thickBot="1">
      <c r="A18" s="16"/>
      <c r="B18" s="16"/>
      <c r="C18" s="176"/>
      <c r="D18" s="176"/>
      <c r="E18" s="176"/>
      <c r="F18" s="176"/>
      <c r="G18" s="176"/>
      <c r="H18" s="17"/>
      <c r="I18" s="17"/>
      <c r="J18" s="17"/>
      <c r="K18" s="17"/>
      <c r="L18" s="17"/>
      <c r="M18" s="17"/>
      <c r="N18" s="17"/>
      <c r="O18" s="176"/>
      <c r="P18" s="176"/>
      <c r="Q18" s="176"/>
      <c r="R18" s="176"/>
      <c r="S18" s="176"/>
      <c r="T18" s="17"/>
      <c r="U18" s="17"/>
      <c r="V18" s="17"/>
      <c r="W18" s="17"/>
    </row>
    <row r="19" spans="1:23" ht="17.5" thickBot="1">
      <c r="A19" s="16"/>
      <c r="B19" s="16"/>
      <c r="C19" s="204" t="s">
        <v>76</v>
      </c>
      <c r="D19" s="199">
        <v>15</v>
      </c>
      <c r="E19" s="197">
        <v>14</v>
      </c>
      <c r="F19" s="197">
        <v>13</v>
      </c>
      <c r="G19" s="197">
        <v>12</v>
      </c>
      <c r="H19" s="197">
        <v>11</v>
      </c>
      <c r="I19" s="197">
        <v>10</v>
      </c>
      <c r="J19" s="197">
        <v>9</v>
      </c>
      <c r="K19" s="198">
        <v>8</v>
      </c>
      <c r="L19" s="17"/>
      <c r="M19" s="17"/>
      <c r="N19" s="17"/>
      <c r="O19" s="204" t="s">
        <v>76</v>
      </c>
      <c r="P19" s="199">
        <v>15</v>
      </c>
      <c r="Q19" s="197">
        <v>14</v>
      </c>
      <c r="R19" s="197">
        <v>13</v>
      </c>
      <c r="S19" s="197">
        <v>12</v>
      </c>
      <c r="T19" s="197">
        <v>11</v>
      </c>
      <c r="U19" s="197">
        <v>10</v>
      </c>
      <c r="V19" s="197">
        <v>9</v>
      </c>
      <c r="W19" s="198">
        <v>8</v>
      </c>
    </row>
    <row r="20" spans="1:23">
      <c r="A20" s="16"/>
      <c r="B20" s="16"/>
      <c r="C20" s="201" t="s">
        <v>13</v>
      </c>
      <c r="D20" s="209">
        <f>IF(OR(P20&gt;76, AND(P20&lt;0, OR(D19&lt;=D$19, D19="-"))), "-", IF(P20&lt;0, D$19,IF(OR(P20=1, P20=75), P20+P$19+1, P20+P$19)))</f>
        <v>84</v>
      </c>
      <c r="E20" s="200">
        <f t="shared" ref="E20:K27" si="2">IF(OR(Q20&gt;76, AND(Q20&lt;0, OR(E19&lt;=E$19, E19="-"))), "-", IF(Q20&lt;0, E$19,IF(OR(Q20=1, Q20=75), Q20+Q$19+1, Q20+Q$19)))</f>
        <v>84</v>
      </c>
      <c r="F20" s="200">
        <f t="shared" si="2"/>
        <v>84</v>
      </c>
      <c r="G20" s="200">
        <f t="shared" si="2"/>
        <v>84</v>
      </c>
      <c r="H20" s="200">
        <f t="shared" si="2"/>
        <v>83</v>
      </c>
      <c r="I20" s="200">
        <f t="shared" si="2"/>
        <v>83</v>
      </c>
      <c r="J20" s="200">
        <f t="shared" si="2"/>
        <v>83</v>
      </c>
      <c r="K20" s="275">
        <f t="shared" si="2"/>
        <v>84</v>
      </c>
      <c r="L20" s="17"/>
      <c r="M20" s="17"/>
      <c r="N20" s="17"/>
      <c r="O20" s="201" t="s">
        <v>13</v>
      </c>
      <c r="P20" s="200">
        <f>ROUNDUP(('국어 백분위 표'!$N7-0.5-'국어 표준점수 테이블'!$H$13-'국어 표준점수 테이블'!$H$11*P$19)/'국어 표준점수 테이블'!$H$10,0)</f>
        <v>69</v>
      </c>
      <c r="Q20" s="200">
        <f>ROUNDUP(('국어 백분위 표'!$N7-0.5-'국어 표준점수 테이블'!$H$13-'국어 표준점수 테이블'!$H$11*Q$19)/'국어 표준점수 테이블'!$H$10,0)</f>
        <v>70</v>
      </c>
      <c r="R20" s="200">
        <f>ROUNDUP(('국어 백분위 표'!$N7-0.5-'국어 표준점수 테이블'!$H$13-'국어 표준점수 테이블'!$H$11*R$19)/'국어 표준점수 테이블'!$H$10,0)</f>
        <v>71</v>
      </c>
      <c r="S20" s="200">
        <f>ROUNDUP(('국어 백분위 표'!$N7-0.5-'국어 표준점수 테이블'!$H$13-'국어 표준점수 테이블'!$H$11*S$19)/'국어 표준점수 테이블'!$H$10,0)</f>
        <v>72</v>
      </c>
      <c r="T20" s="200">
        <f>ROUNDUP(('국어 백분위 표'!$N7-0.5-'국어 표준점수 테이블'!$H$13-'국어 표준점수 테이블'!$H$11*T$19)/'국어 표준점수 테이블'!$H$10,0)</f>
        <v>72</v>
      </c>
      <c r="U20" s="200">
        <f>ROUNDUP(('국어 백분위 표'!$N7-0.5-'국어 표준점수 테이블'!$H$13-'국어 표준점수 테이블'!$H$11*U$19)/'국어 표준점수 테이블'!$H$10,0)</f>
        <v>73</v>
      </c>
      <c r="V20" s="200">
        <f>ROUNDUP(('국어 백분위 표'!$N7-0.5-'국어 표준점수 테이블'!$H$13-'국어 표준점수 테이블'!$H$11*V$19)/'국어 표준점수 테이블'!$H$10,0)</f>
        <v>74</v>
      </c>
      <c r="W20" s="275">
        <f>ROUNDUP(('국어 백분위 표'!$N7-0.5-'국어 표준점수 테이블'!$H$13-'국어 표준점수 테이블'!$H$11*W$19)/'국어 표준점수 테이블'!$H$10,0)</f>
        <v>75</v>
      </c>
    </row>
    <row r="21" spans="1:23">
      <c r="A21" s="16"/>
      <c r="B21" s="16"/>
      <c r="C21" s="202" t="s">
        <v>14</v>
      </c>
      <c r="D21" s="224">
        <f t="shared" ref="D21:D27" si="3">IF(OR(P21&gt;76, AND(P21&lt;0, OR(D20&lt;=D$19, D20="-"))), "-", IF(P21&lt;0, D$19,IF(OR(P21=1, P21=75), P21+P$19+1, P21+P$19)))</f>
        <v>78</v>
      </c>
      <c r="E21" s="224">
        <f t="shared" si="2"/>
        <v>78</v>
      </c>
      <c r="F21" s="224">
        <f t="shared" si="2"/>
        <v>78</v>
      </c>
      <c r="G21" s="224">
        <f t="shared" si="2"/>
        <v>78</v>
      </c>
      <c r="H21" s="224">
        <f t="shared" si="2"/>
        <v>77</v>
      </c>
      <c r="I21" s="224">
        <f t="shared" si="2"/>
        <v>77</v>
      </c>
      <c r="J21" s="224">
        <f t="shared" si="2"/>
        <v>77</v>
      </c>
      <c r="K21" s="278">
        <f t="shared" si="2"/>
        <v>77</v>
      </c>
      <c r="L21" s="17"/>
      <c r="M21" s="17"/>
      <c r="N21" s="17"/>
      <c r="O21" s="202" t="s">
        <v>14</v>
      </c>
      <c r="P21" s="200">
        <f>ROUNDUP(('국어 백분위 표'!$N8-0.5-'국어 표준점수 테이블'!$H$13-'국어 표준점수 테이블'!$H$11*P$19)/'국어 표준점수 테이블'!$H$10,0)</f>
        <v>63</v>
      </c>
      <c r="Q21" s="200">
        <f>ROUNDUP(('국어 백분위 표'!$N8-0.5-'국어 표준점수 테이블'!$H$13-'국어 표준점수 테이블'!$H$11*Q$19)/'국어 표준점수 테이블'!$H$10,0)</f>
        <v>64</v>
      </c>
      <c r="R21" s="200">
        <f>ROUNDUP(('국어 백분위 표'!$N8-0.5-'국어 표준점수 테이블'!$H$13-'국어 표준점수 테이블'!$H$11*R$19)/'국어 표준점수 테이블'!$H$10,0)</f>
        <v>65</v>
      </c>
      <c r="S21" s="200">
        <f>ROUNDUP(('국어 백분위 표'!$N8-0.5-'국어 표준점수 테이블'!$H$13-'국어 표준점수 테이블'!$H$11*S$19)/'국어 표준점수 테이블'!$H$10,0)</f>
        <v>66</v>
      </c>
      <c r="T21" s="200">
        <f>ROUNDUP(('국어 백분위 표'!$N8-0.5-'국어 표준점수 테이블'!$H$13-'국어 표준점수 테이블'!$H$11*T$19)/'국어 표준점수 테이블'!$H$10,0)</f>
        <v>66</v>
      </c>
      <c r="U21" s="200">
        <f>ROUNDUP(('국어 백분위 표'!$N8-0.5-'국어 표준점수 테이블'!$H$13-'국어 표준점수 테이블'!$H$11*U$19)/'국어 표준점수 테이블'!$H$10,0)</f>
        <v>67</v>
      </c>
      <c r="V21" s="200">
        <f>ROUNDUP(('국어 백분위 표'!$N8-0.5-'국어 표준점수 테이블'!$H$13-'국어 표준점수 테이블'!$H$11*V$19)/'국어 표준점수 테이블'!$H$10,0)</f>
        <v>68</v>
      </c>
      <c r="W21" s="275">
        <f>ROUNDUP(('국어 백분위 표'!$N8-0.5-'국어 표준점수 테이블'!$H$13-'국어 표준점수 테이블'!$H$11*W$19)/'국어 표준점수 테이블'!$H$10,0)</f>
        <v>69</v>
      </c>
    </row>
    <row r="22" spans="1:23">
      <c r="A22" s="16"/>
      <c r="B22" s="16"/>
      <c r="C22" s="202" t="s">
        <v>15</v>
      </c>
      <c r="D22" s="224">
        <f t="shared" si="3"/>
        <v>71</v>
      </c>
      <c r="E22" s="224">
        <f t="shared" si="2"/>
        <v>71</v>
      </c>
      <c r="F22" s="224">
        <f t="shared" si="2"/>
        <v>71</v>
      </c>
      <c r="G22" s="224">
        <f t="shared" si="2"/>
        <v>71</v>
      </c>
      <c r="H22" s="224">
        <f t="shared" si="2"/>
        <v>70</v>
      </c>
      <c r="I22" s="224">
        <f t="shared" si="2"/>
        <v>70</v>
      </c>
      <c r="J22" s="224">
        <f t="shared" si="2"/>
        <v>70</v>
      </c>
      <c r="K22" s="278">
        <f t="shared" si="2"/>
        <v>70</v>
      </c>
      <c r="L22" s="17"/>
      <c r="M22" s="17"/>
      <c r="N22" s="17"/>
      <c r="O22" s="202" t="s">
        <v>15</v>
      </c>
      <c r="P22" s="200">
        <f>ROUNDUP(('국어 백분위 표'!$N9-0.5-'국어 표준점수 테이블'!$H$13-'국어 표준점수 테이블'!$H$11*P$19)/'국어 표준점수 테이블'!$H$10,0)</f>
        <v>56</v>
      </c>
      <c r="Q22" s="200">
        <f>ROUNDUP(('국어 백분위 표'!$N9-0.5-'국어 표준점수 테이블'!$H$13-'국어 표준점수 테이블'!$H$11*Q$19)/'국어 표준점수 테이블'!$H$10,0)</f>
        <v>57</v>
      </c>
      <c r="R22" s="200">
        <f>ROUNDUP(('국어 백분위 표'!$N9-0.5-'국어 표준점수 테이블'!$H$13-'국어 표준점수 테이블'!$H$11*R$19)/'국어 표준점수 테이블'!$H$10,0)</f>
        <v>58</v>
      </c>
      <c r="S22" s="200">
        <f>ROUNDUP(('국어 백분위 표'!$N9-0.5-'국어 표준점수 테이블'!$H$13-'국어 표준점수 테이블'!$H$11*S$19)/'국어 표준점수 테이블'!$H$10,0)</f>
        <v>59</v>
      </c>
      <c r="T22" s="200">
        <f>ROUNDUP(('국어 백분위 표'!$N9-0.5-'국어 표준점수 테이블'!$H$13-'국어 표준점수 테이블'!$H$11*T$19)/'국어 표준점수 테이블'!$H$10,0)</f>
        <v>59</v>
      </c>
      <c r="U22" s="200">
        <f>ROUNDUP(('국어 백분위 표'!$N9-0.5-'국어 표준점수 테이블'!$H$13-'국어 표준점수 테이블'!$H$11*U$19)/'국어 표준점수 테이블'!$H$10,0)</f>
        <v>60</v>
      </c>
      <c r="V22" s="200">
        <f>ROUNDUP(('국어 백분위 표'!$N9-0.5-'국어 표준점수 테이블'!$H$13-'국어 표준점수 테이블'!$H$11*V$19)/'국어 표준점수 테이블'!$H$10,0)</f>
        <v>61</v>
      </c>
      <c r="W22" s="275">
        <f>ROUNDUP(('국어 백분위 표'!$N9-0.5-'국어 표준점수 테이블'!$H$13-'국어 표준점수 테이블'!$H$11*W$19)/'국어 표준점수 테이블'!$H$10,0)</f>
        <v>62</v>
      </c>
    </row>
    <row r="23" spans="1:23">
      <c r="A23" s="16"/>
      <c r="B23" s="16"/>
      <c r="C23" s="202" t="s">
        <v>16</v>
      </c>
      <c r="D23" s="224">
        <f t="shared" si="3"/>
        <v>64</v>
      </c>
      <c r="E23" s="224">
        <f t="shared" si="2"/>
        <v>64</v>
      </c>
      <c r="F23" s="224">
        <f t="shared" si="2"/>
        <v>64</v>
      </c>
      <c r="G23" s="224">
        <f t="shared" si="2"/>
        <v>64</v>
      </c>
      <c r="H23" s="224">
        <f t="shared" si="2"/>
        <v>63</v>
      </c>
      <c r="I23" s="224">
        <f t="shared" si="2"/>
        <v>63</v>
      </c>
      <c r="J23" s="224">
        <f t="shared" si="2"/>
        <v>63</v>
      </c>
      <c r="K23" s="278">
        <f t="shared" si="2"/>
        <v>63</v>
      </c>
      <c r="L23" s="17"/>
      <c r="M23" s="17"/>
      <c r="N23" s="17"/>
      <c r="O23" s="202" t="s">
        <v>16</v>
      </c>
      <c r="P23" s="200">
        <f>ROUNDUP(('국어 백분위 표'!$N10-0.5-'국어 표준점수 테이블'!$H$13-'국어 표준점수 테이블'!$H$11*P$19)/'국어 표준점수 테이블'!$H$10,0)</f>
        <v>49</v>
      </c>
      <c r="Q23" s="200">
        <f>ROUNDUP(('국어 백분위 표'!$N10-0.5-'국어 표준점수 테이블'!$H$13-'국어 표준점수 테이블'!$H$11*Q$19)/'국어 표준점수 테이블'!$H$10,0)</f>
        <v>50</v>
      </c>
      <c r="R23" s="200">
        <f>ROUNDUP(('국어 백분위 표'!$N10-0.5-'국어 표준점수 테이블'!$H$13-'국어 표준점수 테이블'!$H$11*R$19)/'국어 표준점수 테이블'!$H$10,0)</f>
        <v>51</v>
      </c>
      <c r="S23" s="200">
        <f>ROUNDUP(('국어 백분위 표'!$N10-0.5-'국어 표준점수 테이블'!$H$13-'국어 표준점수 테이블'!$H$11*S$19)/'국어 표준점수 테이블'!$H$10,0)</f>
        <v>52</v>
      </c>
      <c r="T23" s="200">
        <f>ROUNDUP(('국어 백분위 표'!$N10-0.5-'국어 표준점수 테이블'!$H$13-'국어 표준점수 테이블'!$H$11*T$19)/'국어 표준점수 테이블'!$H$10,0)</f>
        <v>52</v>
      </c>
      <c r="U23" s="200">
        <f>ROUNDUP(('국어 백분위 표'!$N10-0.5-'국어 표준점수 테이블'!$H$13-'국어 표준점수 테이블'!$H$11*U$19)/'국어 표준점수 테이블'!$H$10,0)</f>
        <v>53</v>
      </c>
      <c r="V23" s="200">
        <f>ROUNDUP(('국어 백분위 표'!$N10-0.5-'국어 표준점수 테이블'!$H$13-'국어 표준점수 테이블'!$H$11*V$19)/'국어 표준점수 테이블'!$H$10,0)</f>
        <v>54</v>
      </c>
      <c r="W23" s="275">
        <f>ROUNDUP(('국어 백분위 표'!$N10-0.5-'국어 표준점수 테이블'!$H$13-'국어 표준점수 테이블'!$H$11*W$19)/'국어 표준점수 테이블'!$H$10,0)</f>
        <v>55</v>
      </c>
    </row>
    <row r="24" spans="1:23">
      <c r="A24" s="16"/>
      <c r="B24" s="16"/>
      <c r="C24" s="202" t="s">
        <v>17</v>
      </c>
      <c r="D24" s="224">
        <f t="shared" si="3"/>
        <v>55</v>
      </c>
      <c r="E24" s="224">
        <f t="shared" si="2"/>
        <v>55</v>
      </c>
      <c r="F24" s="224">
        <f t="shared" si="2"/>
        <v>54</v>
      </c>
      <c r="G24" s="224">
        <f t="shared" si="2"/>
        <v>54</v>
      </c>
      <c r="H24" s="224">
        <f t="shared" si="2"/>
        <v>54</v>
      </c>
      <c r="I24" s="224">
        <f t="shared" si="2"/>
        <v>54</v>
      </c>
      <c r="J24" s="224">
        <f t="shared" si="2"/>
        <v>54</v>
      </c>
      <c r="K24" s="278">
        <f t="shared" si="2"/>
        <v>53</v>
      </c>
      <c r="L24" s="17"/>
      <c r="M24" s="17"/>
      <c r="N24" s="17"/>
      <c r="O24" s="202" t="s">
        <v>17</v>
      </c>
      <c r="P24" s="200">
        <f>ROUNDUP(('국어 백분위 표'!$N11-0.5-'국어 표준점수 테이블'!$H$13-'국어 표준점수 테이블'!$H$11*P$19)/'국어 표준점수 테이블'!$H$10,0)</f>
        <v>40</v>
      </c>
      <c r="Q24" s="200">
        <f>ROUNDUP(('국어 백분위 표'!$N11-0.5-'국어 표준점수 테이블'!$H$13-'국어 표준점수 테이블'!$H$11*Q$19)/'국어 표준점수 테이블'!$H$10,0)</f>
        <v>41</v>
      </c>
      <c r="R24" s="200">
        <f>ROUNDUP(('국어 백분위 표'!$N11-0.5-'국어 표준점수 테이블'!$H$13-'국어 표준점수 테이블'!$H$11*R$19)/'국어 표준점수 테이블'!$H$10,0)</f>
        <v>41</v>
      </c>
      <c r="S24" s="200">
        <f>ROUNDUP(('국어 백분위 표'!$N11-0.5-'국어 표준점수 테이블'!$H$13-'국어 표준점수 테이블'!$H$11*S$19)/'국어 표준점수 테이블'!$H$10,0)</f>
        <v>42</v>
      </c>
      <c r="T24" s="200">
        <f>ROUNDUP(('국어 백분위 표'!$N11-0.5-'국어 표준점수 테이블'!$H$13-'국어 표준점수 테이블'!$H$11*T$19)/'국어 표준점수 테이블'!$H$10,0)</f>
        <v>43</v>
      </c>
      <c r="U24" s="200">
        <f>ROUNDUP(('국어 백분위 표'!$N11-0.5-'국어 표준점수 테이블'!$H$13-'국어 표준점수 테이블'!$H$11*U$19)/'국어 표준점수 테이블'!$H$10,0)</f>
        <v>44</v>
      </c>
      <c r="V24" s="200">
        <f>ROUNDUP(('국어 백분위 표'!$N11-0.5-'국어 표준점수 테이블'!$H$13-'국어 표준점수 테이블'!$H$11*V$19)/'국어 표준점수 테이블'!$H$10,0)</f>
        <v>45</v>
      </c>
      <c r="W24" s="275">
        <f>ROUNDUP(('국어 백분위 표'!$N11-0.5-'국어 표준점수 테이블'!$H$13-'국어 표준점수 테이블'!$H$11*W$19)/'국어 표준점수 테이블'!$H$10,0)</f>
        <v>45</v>
      </c>
    </row>
    <row r="25" spans="1:23">
      <c r="A25" s="16"/>
      <c r="B25" s="16"/>
      <c r="C25" s="202" t="s">
        <v>18</v>
      </c>
      <c r="D25" s="224">
        <f t="shared" si="3"/>
        <v>44</v>
      </c>
      <c r="E25" s="224">
        <f t="shared" si="2"/>
        <v>43</v>
      </c>
      <c r="F25" s="224">
        <f t="shared" si="2"/>
        <v>43</v>
      </c>
      <c r="G25" s="224">
        <f t="shared" si="2"/>
        <v>43</v>
      </c>
      <c r="H25" s="224">
        <f t="shared" si="2"/>
        <v>43</v>
      </c>
      <c r="I25" s="224">
        <f t="shared" si="2"/>
        <v>42</v>
      </c>
      <c r="J25" s="224">
        <f t="shared" si="2"/>
        <v>42</v>
      </c>
      <c r="K25" s="278">
        <f t="shared" si="2"/>
        <v>42</v>
      </c>
      <c r="L25" s="17"/>
      <c r="M25" s="17"/>
      <c r="N25" s="17"/>
      <c r="O25" s="202" t="s">
        <v>18</v>
      </c>
      <c r="P25" s="200">
        <f>ROUNDUP(('국어 백분위 표'!$N12-0.5-'국어 표준점수 테이블'!$H$13-'국어 표준점수 테이블'!$H$11*P$19)/'국어 표준점수 테이블'!$H$10,0)</f>
        <v>29</v>
      </c>
      <c r="Q25" s="200">
        <f>ROUNDUP(('국어 백분위 표'!$N12-0.5-'국어 표준점수 테이블'!$H$13-'국어 표준점수 테이블'!$H$11*Q$19)/'국어 표준점수 테이블'!$H$10,0)</f>
        <v>29</v>
      </c>
      <c r="R25" s="200">
        <f>ROUNDUP(('국어 백분위 표'!$N12-0.5-'국어 표준점수 테이블'!$H$13-'국어 표준점수 테이블'!$H$11*R$19)/'국어 표준점수 테이블'!$H$10,0)</f>
        <v>30</v>
      </c>
      <c r="S25" s="200">
        <f>ROUNDUP(('국어 백분위 표'!$N12-0.5-'국어 표준점수 테이블'!$H$13-'국어 표준점수 테이블'!$H$11*S$19)/'국어 표준점수 테이블'!$H$10,0)</f>
        <v>31</v>
      </c>
      <c r="T25" s="200">
        <f>ROUNDUP(('국어 백분위 표'!$N12-0.5-'국어 표준점수 테이블'!$H$13-'국어 표준점수 테이블'!$H$11*T$19)/'국어 표준점수 테이블'!$H$10,0)</f>
        <v>32</v>
      </c>
      <c r="U25" s="200">
        <f>ROUNDUP(('국어 백분위 표'!$N12-0.5-'국어 표준점수 테이블'!$H$13-'국어 표준점수 테이블'!$H$11*U$19)/'국어 표준점수 테이블'!$H$10,0)</f>
        <v>32</v>
      </c>
      <c r="V25" s="200">
        <f>ROUNDUP(('국어 백분위 표'!$N12-0.5-'국어 표준점수 테이블'!$H$13-'국어 표준점수 테이블'!$H$11*V$19)/'국어 표준점수 테이블'!$H$10,0)</f>
        <v>33</v>
      </c>
      <c r="W25" s="275">
        <f>ROUNDUP(('국어 백분위 표'!$N12-0.5-'국어 표준점수 테이블'!$H$13-'국어 표준점수 테이블'!$H$11*W$19)/'국어 표준점수 테이블'!$H$10,0)</f>
        <v>34</v>
      </c>
    </row>
    <row r="26" spans="1:23">
      <c r="A26" s="16"/>
      <c r="C26" s="202" t="s">
        <v>19</v>
      </c>
      <c r="D26" s="224">
        <f t="shared" si="3"/>
        <v>33</v>
      </c>
      <c r="E26" s="224">
        <f t="shared" si="2"/>
        <v>33</v>
      </c>
      <c r="F26" s="224">
        <f t="shared" si="2"/>
        <v>33</v>
      </c>
      <c r="G26" s="224">
        <f t="shared" si="2"/>
        <v>33</v>
      </c>
      <c r="H26" s="224">
        <f t="shared" si="2"/>
        <v>32</v>
      </c>
      <c r="I26" s="224">
        <f t="shared" si="2"/>
        <v>32</v>
      </c>
      <c r="J26" s="224">
        <f t="shared" si="2"/>
        <v>32</v>
      </c>
      <c r="K26" s="278">
        <f t="shared" si="2"/>
        <v>32</v>
      </c>
      <c r="L26" s="17"/>
      <c r="M26" s="17"/>
      <c r="N26" s="17"/>
      <c r="O26" s="202" t="s">
        <v>19</v>
      </c>
      <c r="P26" s="200">
        <f>ROUNDUP(('국어 백분위 표'!$N13-0.5-'국어 표준점수 테이블'!$H$13-'국어 표준점수 테이블'!$H$11*P$19)/'국어 표준점수 테이블'!$H$10,0)</f>
        <v>18</v>
      </c>
      <c r="Q26" s="200">
        <f>ROUNDUP(('국어 백분위 표'!$N13-0.5-'국어 표준점수 테이블'!$H$13-'국어 표준점수 테이블'!$H$11*Q$19)/'국어 표준점수 테이블'!$H$10,0)</f>
        <v>19</v>
      </c>
      <c r="R26" s="200">
        <f>ROUNDUP(('국어 백분위 표'!$N13-0.5-'국어 표준점수 테이블'!$H$13-'국어 표준점수 테이블'!$H$11*R$19)/'국어 표준점수 테이블'!$H$10,0)</f>
        <v>20</v>
      </c>
      <c r="S26" s="200">
        <f>ROUNDUP(('국어 백분위 표'!$N13-0.5-'국어 표준점수 테이블'!$H$13-'국어 표준점수 테이블'!$H$11*S$19)/'국어 표준점수 테이블'!$H$10,0)</f>
        <v>21</v>
      </c>
      <c r="T26" s="200">
        <f>ROUNDUP(('국어 백분위 표'!$N13-0.5-'국어 표준점수 테이블'!$H$13-'국어 표준점수 테이블'!$H$11*T$19)/'국어 표준점수 테이블'!$H$10,0)</f>
        <v>21</v>
      </c>
      <c r="U26" s="200">
        <f>ROUNDUP(('국어 백분위 표'!$N13-0.5-'국어 표준점수 테이블'!$H$13-'국어 표준점수 테이블'!$H$11*U$19)/'국어 표준점수 테이블'!$H$10,0)</f>
        <v>22</v>
      </c>
      <c r="V26" s="200">
        <f>ROUNDUP(('국어 백분위 표'!$N13-0.5-'국어 표준점수 테이블'!$H$13-'국어 표준점수 테이블'!$H$11*V$19)/'국어 표준점수 테이블'!$H$10,0)</f>
        <v>23</v>
      </c>
      <c r="W26" s="275">
        <f>ROUNDUP(('국어 백분위 표'!$N13-0.5-'국어 표준점수 테이블'!$H$13-'국어 표준점수 테이블'!$H$11*W$19)/'국어 표준점수 테이블'!$H$10,0)</f>
        <v>24</v>
      </c>
    </row>
    <row r="27" spans="1:23" ht="17.5" thickBot="1">
      <c r="A27" s="16"/>
      <c r="B27" s="16"/>
      <c r="C27" s="203" t="s">
        <v>20</v>
      </c>
      <c r="D27" s="225">
        <f t="shared" si="3"/>
        <v>25</v>
      </c>
      <c r="E27" s="225">
        <f t="shared" si="2"/>
        <v>24</v>
      </c>
      <c r="F27" s="225">
        <f t="shared" si="2"/>
        <v>24</v>
      </c>
      <c r="G27" s="225">
        <f t="shared" si="2"/>
        <v>24</v>
      </c>
      <c r="H27" s="225">
        <f t="shared" si="2"/>
        <v>24</v>
      </c>
      <c r="I27" s="225">
        <f t="shared" si="2"/>
        <v>23</v>
      </c>
      <c r="J27" s="225">
        <f t="shared" si="2"/>
        <v>23</v>
      </c>
      <c r="K27" s="253">
        <f t="shared" si="2"/>
        <v>23</v>
      </c>
      <c r="L27" s="17"/>
      <c r="M27" s="17"/>
      <c r="N27" s="17"/>
      <c r="O27" s="203" t="s">
        <v>20</v>
      </c>
      <c r="P27" s="276">
        <f>ROUNDUP(('국어 백분위 표'!$N14-0.5-'국어 표준점수 테이블'!$H$13-'국어 표준점수 테이블'!$H$11*P$19)/'국어 표준점수 테이블'!$H$10,0)</f>
        <v>10</v>
      </c>
      <c r="Q27" s="276">
        <f>ROUNDUP(('국어 백분위 표'!$N14-0.5-'국어 표준점수 테이블'!$H$13-'국어 표준점수 테이블'!$H$11*Q$19)/'국어 표준점수 테이블'!$H$10,0)</f>
        <v>10</v>
      </c>
      <c r="R27" s="276">
        <f>ROUNDUP(('국어 백분위 표'!$N14-0.5-'국어 표준점수 테이블'!$H$13-'국어 표준점수 테이블'!$H$11*R$19)/'국어 표준점수 테이블'!$H$10,0)</f>
        <v>11</v>
      </c>
      <c r="S27" s="276">
        <f>ROUNDUP(('국어 백분위 표'!$N14-0.5-'국어 표준점수 테이블'!$H$13-'국어 표준점수 테이블'!$H$11*S$19)/'국어 표준점수 테이블'!$H$10,0)</f>
        <v>12</v>
      </c>
      <c r="T27" s="276">
        <f>ROUNDUP(('국어 백분위 표'!$N14-0.5-'국어 표준점수 테이블'!$H$13-'국어 표준점수 테이블'!$H$11*T$19)/'국어 표준점수 테이블'!$H$10,0)</f>
        <v>13</v>
      </c>
      <c r="U27" s="276">
        <f>ROUNDUP(('국어 백분위 표'!$N14-0.5-'국어 표준점수 테이블'!$H$13-'국어 표준점수 테이블'!$H$11*U$19)/'국어 표준점수 테이블'!$H$10,0)</f>
        <v>13</v>
      </c>
      <c r="V27" s="276">
        <f>ROUNDUP(('국어 백분위 표'!$N14-0.5-'국어 표준점수 테이블'!$H$13-'국어 표준점수 테이블'!$H$11*V$19)/'국어 표준점수 테이블'!$H$10,0)</f>
        <v>14</v>
      </c>
      <c r="W27" s="277">
        <f>ROUNDUP(('국어 백분위 표'!$N14-0.5-'국어 표준점수 테이블'!$H$13-'국어 표준점수 테이블'!$H$11*W$19)/'국어 표준점수 테이블'!$H$10,0)</f>
        <v>15</v>
      </c>
    </row>
    <row r="28" spans="1:23">
      <c r="A28" s="16"/>
      <c r="B28" s="16"/>
      <c r="C28" s="176"/>
      <c r="D28" s="176"/>
      <c r="E28" s="176"/>
      <c r="F28" s="176"/>
      <c r="G28" s="176"/>
      <c r="H28" s="17"/>
      <c r="I28" s="17"/>
      <c r="J28" s="17"/>
      <c r="K28" s="17"/>
      <c r="L28" s="17"/>
      <c r="M28" s="17"/>
      <c r="N28" s="17"/>
      <c r="O28" s="176"/>
      <c r="P28" s="176"/>
      <c r="Q28" s="176"/>
      <c r="R28" s="176"/>
      <c r="S28" s="176"/>
      <c r="T28" s="17"/>
      <c r="U28" s="17"/>
      <c r="V28" s="17"/>
      <c r="W28" s="17"/>
    </row>
    <row r="29" spans="1:23" ht="17.5" thickBot="1">
      <c r="A29" s="16"/>
      <c r="B29" s="16"/>
      <c r="C29" s="176"/>
      <c r="D29" s="176"/>
      <c r="E29" s="176"/>
      <c r="F29" s="176"/>
      <c r="G29" s="176"/>
      <c r="H29" s="17"/>
      <c r="I29" s="17"/>
      <c r="J29" s="17"/>
      <c r="K29" s="17"/>
      <c r="L29" s="17"/>
      <c r="M29" s="17"/>
      <c r="N29" s="17"/>
      <c r="O29" s="176"/>
      <c r="P29" s="176"/>
      <c r="Q29" s="176"/>
      <c r="R29" s="176"/>
      <c r="S29" s="176"/>
      <c r="T29" s="17"/>
      <c r="U29" s="17"/>
      <c r="V29" s="17"/>
      <c r="W29" s="17"/>
    </row>
    <row r="30" spans="1:23" ht="17.5" thickBot="1">
      <c r="A30" s="16"/>
      <c r="B30" s="16"/>
      <c r="C30" s="204" t="s">
        <v>76</v>
      </c>
      <c r="D30" s="199">
        <v>7</v>
      </c>
      <c r="E30" s="197">
        <v>6</v>
      </c>
      <c r="F30" s="197">
        <v>5</v>
      </c>
      <c r="G30" s="197">
        <v>4</v>
      </c>
      <c r="H30" s="197">
        <v>3</v>
      </c>
      <c r="I30" s="197">
        <v>2</v>
      </c>
      <c r="J30" s="198">
        <v>0</v>
      </c>
      <c r="K30" s="16"/>
      <c r="L30" s="16"/>
      <c r="M30" s="16"/>
      <c r="N30" s="16"/>
      <c r="O30" s="204" t="s">
        <v>76</v>
      </c>
      <c r="P30" s="199">
        <v>7</v>
      </c>
      <c r="Q30" s="197">
        <v>6</v>
      </c>
      <c r="R30" s="197">
        <v>5</v>
      </c>
      <c r="S30" s="197">
        <v>4</v>
      </c>
      <c r="T30" s="197">
        <v>3</v>
      </c>
      <c r="U30" s="197">
        <v>2</v>
      </c>
      <c r="V30" s="198">
        <v>0</v>
      </c>
      <c r="W30" s="16"/>
    </row>
    <row r="31" spans="1:23">
      <c r="A31" s="16"/>
      <c r="B31" s="16"/>
      <c r="C31" s="201" t="s">
        <v>13</v>
      </c>
      <c r="D31" s="209">
        <f>IF(OR(P31&gt;76, AND(P31&lt;0, OR(D30&lt;=D$30, D30="-"))), "-", IF(P31&lt;0, D$30,IF(OR(P31=1, P31=75), P31+P$30+1, P31+P$30)))</f>
        <v>83</v>
      </c>
      <c r="E31" s="12">
        <f t="shared" ref="E31:J38" si="4">IF(OR(Q31&gt;76, AND(Q31&lt;0, OR(E30&lt;=E$30, E30="-"))), "-", IF(Q31&lt;0, E$30,IF(OR(Q31=1, Q31=75), Q31+Q$30+1, Q31+Q$30)))</f>
        <v>82</v>
      </c>
      <c r="F31" s="12" t="str">
        <f t="shared" si="4"/>
        <v>-</v>
      </c>
      <c r="G31" s="12" t="str">
        <f t="shared" si="4"/>
        <v>-</v>
      </c>
      <c r="H31" s="12" t="str">
        <f t="shared" si="4"/>
        <v>-</v>
      </c>
      <c r="I31" s="12" t="str">
        <f t="shared" si="4"/>
        <v>-</v>
      </c>
      <c r="J31" s="226" t="str">
        <f t="shared" si="4"/>
        <v>-</v>
      </c>
      <c r="K31" s="16"/>
      <c r="L31" s="16"/>
      <c r="M31" s="16"/>
      <c r="N31" s="16"/>
      <c r="O31" s="201" t="s">
        <v>13</v>
      </c>
      <c r="P31" s="200">
        <f>ROUNDUP(('국어 백분위 표'!$N7-0.5-'국어 표준점수 테이블'!$H$13-'국어 표준점수 테이블'!$H$11*P$30)/'국어 표준점수 테이블'!$H$10,0)</f>
        <v>76</v>
      </c>
      <c r="Q31" s="12">
        <f>ROUNDUP(('국어 백분위 표'!$N7-0.5-'국어 표준점수 테이블'!$H$13-'국어 표준점수 테이블'!$H$11*Q$30)/'국어 표준점수 테이블'!$H$10,0)</f>
        <v>76</v>
      </c>
      <c r="R31" s="12">
        <f>ROUNDUP(('국어 백분위 표'!$N7-0.5-'국어 표준점수 테이블'!$H$13-'국어 표준점수 테이블'!$H$11*R$30)/'국어 표준점수 테이블'!$H$10,0)</f>
        <v>77</v>
      </c>
      <c r="S31" s="12">
        <f>ROUNDUP(('국어 백분위 표'!$N7-0.5-'국어 표준점수 테이블'!$H$13-'국어 표준점수 테이블'!$H$11*S$30)/'국어 표준점수 테이블'!$H$10,0)</f>
        <v>78</v>
      </c>
      <c r="T31" s="12">
        <f>ROUNDUP(('국어 백분위 표'!$N7-0.5-'국어 표준점수 테이블'!$H$13-'국어 표준점수 테이블'!$H$11*T$30)/'국어 표준점수 테이블'!$H$10,0)</f>
        <v>79</v>
      </c>
      <c r="U31" s="12">
        <f>ROUNDUP(('국어 백분위 표'!$N7-0.5-'국어 표준점수 테이블'!$H$13-'국어 표준점수 테이블'!$H$11*U$30)/'국어 표준점수 테이블'!$H$10,0)</f>
        <v>79</v>
      </c>
      <c r="V31" s="226">
        <f>ROUNDUP(('국어 백분위 표'!$N7-0.5-'국어 표준점수 테이블'!$H$13-'국어 표준점수 테이블'!$H$11*V$30)/'국어 표준점수 테이블'!$H$10,0)</f>
        <v>81</v>
      </c>
      <c r="W31" s="16"/>
    </row>
    <row r="32" spans="1:23">
      <c r="A32" s="16"/>
      <c r="B32" s="16"/>
      <c r="C32" s="202" t="s">
        <v>14</v>
      </c>
      <c r="D32" s="224">
        <f t="shared" ref="D32:D38" si="5">IF(OR(P32&gt;76, AND(P32&lt;0, OR(D31&lt;=D$30, D31="-"))), "-", IF(P32&lt;0, D$30,IF(OR(P32=1, P32=75), P32+P$30+1, P32+P$30)))</f>
        <v>76</v>
      </c>
      <c r="E32" s="217">
        <f t="shared" si="4"/>
        <v>76</v>
      </c>
      <c r="F32" s="217">
        <f t="shared" si="4"/>
        <v>76</v>
      </c>
      <c r="G32" s="217">
        <f t="shared" si="4"/>
        <v>76</v>
      </c>
      <c r="H32" s="217">
        <f t="shared" si="4"/>
        <v>76</v>
      </c>
      <c r="I32" s="217">
        <f t="shared" si="4"/>
        <v>75</v>
      </c>
      <c r="J32" s="219">
        <f t="shared" si="4"/>
        <v>76</v>
      </c>
      <c r="K32" s="16"/>
      <c r="L32" s="16"/>
      <c r="M32" s="16"/>
      <c r="N32" s="16"/>
      <c r="O32" s="202" t="s">
        <v>14</v>
      </c>
      <c r="P32" s="224">
        <f>ROUNDUP(('국어 백분위 표'!$N8-0.5-'국어 표준점수 테이블'!$H$13-'국어 표준점수 테이블'!$H$11*P$30)/'국어 표준점수 테이블'!$H$10,0)</f>
        <v>69</v>
      </c>
      <c r="Q32" s="217">
        <f>ROUNDUP(('국어 백분위 표'!$N8-0.5-'국어 표준점수 테이블'!$H$13-'국어 표준점수 테이블'!$H$11*Q$30)/'국어 표준점수 테이블'!$H$10,0)</f>
        <v>70</v>
      </c>
      <c r="R32" s="217">
        <f>ROUNDUP(('국어 백분위 표'!$N8-0.5-'국어 표준점수 테이블'!$H$13-'국어 표준점수 테이블'!$H$11*R$30)/'국어 표준점수 테이블'!$H$10,0)</f>
        <v>71</v>
      </c>
      <c r="S32" s="217">
        <f>ROUNDUP(('국어 백분위 표'!$N8-0.5-'국어 표준점수 테이블'!$H$13-'국어 표준점수 테이블'!$H$11*S$30)/'국어 표준점수 테이블'!$H$10,0)</f>
        <v>72</v>
      </c>
      <c r="T32" s="217">
        <f>ROUNDUP(('국어 백분위 표'!$N8-0.5-'국어 표준점수 테이블'!$H$13-'국어 표준점수 테이블'!$H$11*T$30)/'국어 표준점수 테이블'!$H$10,0)</f>
        <v>73</v>
      </c>
      <c r="U32" s="217">
        <f>ROUNDUP(('국어 백분위 표'!$N8-0.5-'국어 표준점수 테이블'!$H$13-'국어 표준점수 테이블'!$H$11*U$30)/'국어 표준점수 테이블'!$H$10,0)</f>
        <v>73</v>
      </c>
      <c r="V32" s="219">
        <f>ROUNDUP(('국어 백분위 표'!$N8-0.5-'국어 표준점수 테이블'!$H$13-'국어 표준점수 테이블'!$H$11*V$30)/'국어 표준점수 테이블'!$H$10,0)</f>
        <v>75</v>
      </c>
      <c r="W32" s="16"/>
    </row>
    <row r="33" spans="1:23">
      <c r="A33" s="16"/>
      <c r="B33" s="16"/>
      <c r="C33" s="202" t="s">
        <v>15</v>
      </c>
      <c r="D33" s="224">
        <f t="shared" si="5"/>
        <v>70</v>
      </c>
      <c r="E33" s="217">
        <f t="shared" si="4"/>
        <v>69</v>
      </c>
      <c r="F33" s="217">
        <f t="shared" si="4"/>
        <v>69</v>
      </c>
      <c r="G33" s="217">
        <f t="shared" si="4"/>
        <v>69</v>
      </c>
      <c r="H33" s="217">
        <f t="shared" si="4"/>
        <v>69</v>
      </c>
      <c r="I33" s="217">
        <f t="shared" si="4"/>
        <v>68</v>
      </c>
      <c r="J33" s="219">
        <f t="shared" si="4"/>
        <v>68</v>
      </c>
      <c r="K33" s="16"/>
      <c r="L33" s="16"/>
      <c r="M33" s="16"/>
      <c r="N33" s="16"/>
      <c r="O33" s="202" t="s">
        <v>15</v>
      </c>
      <c r="P33" s="224">
        <f>ROUNDUP(('국어 백분위 표'!$N9-0.5-'국어 표준점수 테이블'!$H$13-'국어 표준점수 테이블'!$H$11*P$30)/'국어 표준점수 테이블'!$H$10,0)</f>
        <v>63</v>
      </c>
      <c r="Q33" s="217">
        <f>ROUNDUP(('국어 백분위 표'!$N9-0.5-'국어 표준점수 테이블'!$H$13-'국어 표준점수 테이블'!$H$11*Q$30)/'국어 표준점수 테이블'!$H$10,0)</f>
        <v>63</v>
      </c>
      <c r="R33" s="217">
        <f>ROUNDUP(('국어 백분위 표'!$N9-0.5-'국어 표준점수 테이블'!$H$13-'국어 표준점수 테이블'!$H$11*R$30)/'국어 표준점수 테이블'!$H$10,0)</f>
        <v>64</v>
      </c>
      <c r="S33" s="217">
        <f>ROUNDUP(('국어 백분위 표'!$N9-0.5-'국어 표준점수 테이블'!$H$13-'국어 표준점수 테이블'!$H$11*S$30)/'국어 표준점수 테이블'!$H$10,0)</f>
        <v>65</v>
      </c>
      <c r="T33" s="217">
        <f>ROUNDUP(('국어 백분위 표'!$N9-0.5-'국어 표준점수 테이블'!$H$13-'국어 표준점수 테이블'!$H$11*T$30)/'국어 표준점수 테이블'!$H$10,0)</f>
        <v>66</v>
      </c>
      <c r="U33" s="217">
        <f>ROUNDUP(('국어 백분위 표'!$N9-0.5-'국어 표준점수 테이블'!$H$13-'국어 표준점수 테이블'!$H$11*U$30)/'국어 표준점수 테이블'!$H$10,0)</f>
        <v>66</v>
      </c>
      <c r="V33" s="219">
        <f>ROUNDUP(('국어 백분위 표'!$N9-0.5-'국어 표준점수 테이블'!$H$13-'국어 표준점수 테이블'!$H$11*V$30)/'국어 표준점수 테이블'!$H$10,0)</f>
        <v>68</v>
      </c>
      <c r="W33" s="16"/>
    </row>
    <row r="34" spans="1:23">
      <c r="A34" s="16"/>
      <c r="B34" s="16"/>
      <c r="C34" s="202" t="s">
        <v>16</v>
      </c>
      <c r="D34" s="224">
        <f t="shared" si="5"/>
        <v>63</v>
      </c>
      <c r="E34" s="217">
        <f t="shared" si="4"/>
        <v>62</v>
      </c>
      <c r="F34" s="217">
        <f t="shared" si="4"/>
        <v>62</v>
      </c>
      <c r="G34" s="217">
        <f t="shared" si="4"/>
        <v>62</v>
      </c>
      <c r="H34" s="217">
        <f t="shared" si="4"/>
        <v>62</v>
      </c>
      <c r="I34" s="217">
        <f t="shared" si="4"/>
        <v>62</v>
      </c>
      <c r="J34" s="219">
        <f t="shared" si="4"/>
        <v>61</v>
      </c>
      <c r="K34" s="16"/>
      <c r="L34" s="16"/>
      <c r="M34" s="16"/>
      <c r="N34" s="16"/>
      <c r="O34" s="202" t="s">
        <v>16</v>
      </c>
      <c r="P34" s="224">
        <f>ROUNDUP(('국어 백분위 표'!$N10-0.5-'국어 표준점수 테이블'!$H$13-'국어 표준점수 테이블'!$H$11*P$30)/'국어 표준점수 테이블'!$H$10,0)</f>
        <v>56</v>
      </c>
      <c r="Q34" s="217">
        <f>ROUNDUP(('국어 백분위 표'!$N10-0.5-'국어 표준점수 테이블'!$H$13-'국어 표준점수 테이블'!$H$11*Q$30)/'국어 표준점수 테이블'!$H$10,0)</f>
        <v>56</v>
      </c>
      <c r="R34" s="217">
        <f>ROUNDUP(('국어 백분위 표'!$N10-0.5-'국어 표준점수 테이블'!$H$13-'국어 표준점수 테이블'!$H$11*R$30)/'국어 표준점수 테이블'!$H$10,0)</f>
        <v>57</v>
      </c>
      <c r="S34" s="217">
        <f>ROUNDUP(('국어 백분위 표'!$N10-0.5-'국어 표준점수 테이블'!$H$13-'국어 표준점수 테이블'!$H$11*S$30)/'국어 표준점수 테이블'!$H$10,0)</f>
        <v>58</v>
      </c>
      <c r="T34" s="217">
        <f>ROUNDUP(('국어 백분위 표'!$N10-0.5-'국어 표준점수 테이블'!$H$13-'국어 표준점수 테이블'!$H$11*T$30)/'국어 표준점수 테이블'!$H$10,0)</f>
        <v>59</v>
      </c>
      <c r="U34" s="217">
        <f>ROUNDUP(('국어 백분위 표'!$N10-0.5-'국어 표준점수 테이블'!$H$13-'국어 표준점수 테이블'!$H$11*U$30)/'국어 표준점수 테이블'!$H$10,0)</f>
        <v>60</v>
      </c>
      <c r="V34" s="219">
        <f>ROUNDUP(('국어 백분위 표'!$N10-0.5-'국어 표준점수 테이블'!$H$13-'국어 표준점수 테이블'!$H$11*V$30)/'국어 표준점수 테이블'!$H$10,0)</f>
        <v>61</v>
      </c>
      <c r="W34" s="16"/>
    </row>
    <row r="35" spans="1:23">
      <c r="A35" s="16"/>
      <c r="B35" s="16"/>
      <c r="C35" s="202" t="s">
        <v>17</v>
      </c>
      <c r="D35" s="224">
        <f t="shared" si="5"/>
        <v>53</v>
      </c>
      <c r="E35" s="217">
        <f t="shared" si="4"/>
        <v>53</v>
      </c>
      <c r="F35" s="217">
        <f t="shared" si="4"/>
        <v>53</v>
      </c>
      <c r="G35" s="217">
        <f t="shared" si="4"/>
        <v>52</v>
      </c>
      <c r="H35" s="217">
        <f t="shared" si="4"/>
        <v>52</v>
      </c>
      <c r="I35" s="217">
        <f t="shared" si="4"/>
        <v>52</v>
      </c>
      <c r="J35" s="219">
        <f t="shared" si="4"/>
        <v>52</v>
      </c>
      <c r="K35" s="16"/>
      <c r="L35" s="16"/>
      <c r="M35" s="16"/>
      <c r="N35" s="16"/>
      <c r="O35" s="202" t="s">
        <v>17</v>
      </c>
      <c r="P35" s="224">
        <f>ROUNDUP(('국어 백분위 표'!$N11-0.5-'국어 표준점수 테이블'!$H$13-'국어 표준점수 테이블'!$H$11*P$30)/'국어 표준점수 테이블'!$H$10,0)</f>
        <v>46</v>
      </c>
      <c r="Q35" s="217">
        <f>ROUNDUP(('국어 백분위 표'!$N11-0.5-'국어 표준점수 테이블'!$H$13-'국어 표준점수 테이블'!$H$11*Q$30)/'국어 표준점수 테이블'!$H$10,0)</f>
        <v>47</v>
      </c>
      <c r="R35" s="217">
        <f>ROUNDUP(('국어 백분위 표'!$N11-0.5-'국어 표준점수 테이블'!$H$13-'국어 표준점수 테이블'!$H$11*R$30)/'국어 표준점수 테이블'!$H$10,0)</f>
        <v>48</v>
      </c>
      <c r="S35" s="217">
        <f>ROUNDUP(('국어 백분위 표'!$N11-0.5-'국어 표준점수 테이블'!$H$13-'국어 표준점수 테이블'!$H$11*S$30)/'국어 표준점수 테이블'!$H$10,0)</f>
        <v>48</v>
      </c>
      <c r="T35" s="217">
        <f>ROUNDUP(('국어 백분위 표'!$N11-0.5-'국어 표준점수 테이블'!$H$13-'국어 표준점수 테이블'!$H$11*T$30)/'국어 표준점수 테이블'!$H$10,0)</f>
        <v>49</v>
      </c>
      <c r="U35" s="217">
        <f>ROUNDUP(('국어 백분위 표'!$N11-0.5-'국어 표준점수 테이블'!$H$13-'국어 표준점수 테이블'!$H$11*U$30)/'국어 표준점수 테이블'!$H$10,0)</f>
        <v>50</v>
      </c>
      <c r="V35" s="219">
        <f>ROUNDUP(('국어 백분위 표'!$N11-0.5-'국어 표준점수 테이블'!$H$13-'국어 표준점수 테이블'!$H$11*V$30)/'국어 표준점수 테이블'!$H$10,0)</f>
        <v>52</v>
      </c>
      <c r="W35" s="16"/>
    </row>
    <row r="36" spans="1:23">
      <c r="A36" s="16"/>
      <c r="B36" s="16"/>
      <c r="C36" s="202" t="s">
        <v>18</v>
      </c>
      <c r="D36" s="224">
        <f t="shared" si="5"/>
        <v>42</v>
      </c>
      <c r="E36" s="217">
        <f t="shared" si="4"/>
        <v>42</v>
      </c>
      <c r="F36" s="217">
        <f t="shared" si="4"/>
        <v>41</v>
      </c>
      <c r="G36" s="217">
        <f t="shared" si="4"/>
        <v>41</v>
      </c>
      <c r="H36" s="217">
        <f t="shared" si="4"/>
        <v>41</v>
      </c>
      <c r="I36" s="217">
        <f t="shared" si="4"/>
        <v>41</v>
      </c>
      <c r="J36" s="219">
        <f t="shared" si="4"/>
        <v>40</v>
      </c>
      <c r="K36" s="16"/>
      <c r="L36" s="16"/>
      <c r="M36" s="16"/>
      <c r="N36" s="16"/>
      <c r="O36" s="202" t="s">
        <v>18</v>
      </c>
      <c r="P36" s="224">
        <f>ROUNDUP(('국어 백분위 표'!$N12-0.5-'국어 표준점수 테이블'!$H$13-'국어 표준점수 테이블'!$H$11*P$30)/'국어 표준점수 테이블'!$H$10,0)</f>
        <v>35</v>
      </c>
      <c r="Q36" s="217">
        <f>ROUNDUP(('국어 백분위 표'!$N12-0.5-'국어 표준점수 테이블'!$H$13-'국어 표준점수 테이블'!$H$11*Q$30)/'국어 표준점수 테이블'!$H$10,0)</f>
        <v>36</v>
      </c>
      <c r="R36" s="217">
        <f>ROUNDUP(('국어 백분위 표'!$N12-0.5-'국어 표준점수 테이블'!$H$13-'국어 표준점수 테이블'!$H$11*R$30)/'국어 표준점수 테이블'!$H$10,0)</f>
        <v>36</v>
      </c>
      <c r="S36" s="217">
        <f>ROUNDUP(('국어 백분위 표'!$N12-0.5-'국어 표준점수 테이블'!$H$13-'국어 표준점수 테이블'!$H$11*S$30)/'국어 표준점수 테이블'!$H$10,0)</f>
        <v>37</v>
      </c>
      <c r="T36" s="217">
        <f>ROUNDUP(('국어 백분위 표'!$N12-0.5-'국어 표준점수 테이블'!$H$13-'국어 표준점수 테이블'!$H$11*T$30)/'국어 표준점수 테이블'!$H$10,0)</f>
        <v>38</v>
      </c>
      <c r="U36" s="217">
        <f>ROUNDUP(('국어 백분위 표'!$N12-0.5-'국어 표준점수 테이블'!$H$13-'국어 표준점수 테이블'!$H$11*U$30)/'국어 표준점수 테이블'!$H$10,0)</f>
        <v>39</v>
      </c>
      <c r="V36" s="219">
        <f>ROUNDUP(('국어 백분위 표'!$N12-0.5-'국어 표준점수 테이블'!$H$13-'국어 표준점수 테이블'!$H$11*V$30)/'국어 표준점수 테이블'!$H$10,0)</f>
        <v>40</v>
      </c>
      <c r="W36" s="16"/>
    </row>
    <row r="37" spans="1:23">
      <c r="A37" s="16"/>
      <c r="B37" s="16"/>
      <c r="C37" s="202" t="s">
        <v>19</v>
      </c>
      <c r="D37" s="224">
        <f t="shared" si="5"/>
        <v>31</v>
      </c>
      <c r="E37" s="217">
        <f t="shared" si="4"/>
        <v>31</v>
      </c>
      <c r="F37" s="217">
        <f t="shared" si="4"/>
        <v>31</v>
      </c>
      <c r="G37" s="217">
        <f t="shared" si="4"/>
        <v>31</v>
      </c>
      <c r="H37" s="217">
        <f t="shared" si="4"/>
        <v>31</v>
      </c>
      <c r="I37" s="217">
        <f t="shared" si="4"/>
        <v>30</v>
      </c>
      <c r="J37" s="219">
        <f t="shared" si="4"/>
        <v>30</v>
      </c>
      <c r="K37" s="16"/>
      <c r="L37" s="16"/>
      <c r="M37" s="16"/>
      <c r="N37" s="16"/>
      <c r="O37" s="202" t="s">
        <v>19</v>
      </c>
      <c r="P37" s="224">
        <f>ROUNDUP(('국어 백분위 표'!$N13-0.5-'국어 표준점수 테이블'!$H$13-'국어 표준점수 테이블'!$H$11*P$30)/'국어 표준점수 테이블'!$H$10,0)</f>
        <v>24</v>
      </c>
      <c r="Q37" s="217">
        <f>ROUNDUP(('국어 백분위 표'!$N13-0.5-'국어 표준점수 테이블'!$H$13-'국어 표준점수 테이블'!$H$11*Q$30)/'국어 표준점수 테이블'!$H$10,0)</f>
        <v>25</v>
      </c>
      <c r="R37" s="217">
        <f>ROUNDUP(('국어 백분위 표'!$N13-0.5-'국어 표준점수 테이블'!$H$13-'국어 표준점수 테이블'!$H$11*R$30)/'국어 표준점수 테이블'!$H$10,0)</f>
        <v>26</v>
      </c>
      <c r="S37" s="217">
        <f>ROUNDUP(('국어 백분위 표'!$N13-0.5-'국어 표준점수 테이블'!$H$13-'국어 표준점수 테이블'!$H$11*S$30)/'국어 표준점수 테이블'!$H$10,0)</f>
        <v>27</v>
      </c>
      <c r="T37" s="217">
        <f>ROUNDUP(('국어 백분위 표'!$N13-0.5-'국어 표준점수 테이블'!$H$13-'국어 표준점수 테이블'!$H$11*T$30)/'국어 표준점수 테이블'!$H$10,0)</f>
        <v>28</v>
      </c>
      <c r="U37" s="217">
        <f>ROUNDUP(('국어 백분위 표'!$N13-0.5-'국어 표준점수 테이블'!$H$13-'국어 표준점수 테이블'!$H$11*U$30)/'국어 표준점수 테이블'!$H$10,0)</f>
        <v>28</v>
      </c>
      <c r="V37" s="219">
        <f>ROUNDUP(('국어 백분위 표'!$N13-0.5-'국어 표준점수 테이블'!$H$13-'국어 표준점수 테이블'!$H$11*V$30)/'국어 표준점수 테이블'!$H$10,0)</f>
        <v>30</v>
      </c>
      <c r="W37" s="16"/>
    </row>
    <row r="38" spans="1:23" ht="17.5" thickBot="1">
      <c r="A38" s="16"/>
      <c r="B38" s="16"/>
      <c r="C38" s="203" t="s">
        <v>20</v>
      </c>
      <c r="D38" s="225">
        <f t="shared" si="5"/>
        <v>23</v>
      </c>
      <c r="E38" s="221">
        <f t="shared" si="4"/>
        <v>23</v>
      </c>
      <c r="F38" s="221">
        <f t="shared" si="4"/>
        <v>22</v>
      </c>
      <c r="G38" s="221">
        <f t="shared" si="4"/>
        <v>22</v>
      </c>
      <c r="H38" s="221">
        <f t="shared" si="4"/>
        <v>22</v>
      </c>
      <c r="I38" s="221">
        <f t="shared" si="4"/>
        <v>22</v>
      </c>
      <c r="J38" s="222">
        <f t="shared" si="4"/>
        <v>21</v>
      </c>
      <c r="K38" s="16"/>
      <c r="L38" s="16"/>
      <c r="M38" s="16"/>
      <c r="N38" s="16"/>
      <c r="O38" s="203" t="s">
        <v>20</v>
      </c>
      <c r="P38" s="225">
        <f>ROUNDUP(('국어 백분위 표'!$N14-0.5-'국어 표준점수 테이블'!$H$13-'국어 표준점수 테이블'!$H$11*P$30)/'국어 표준점수 테이블'!$H$10,0)</f>
        <v>16</v>
      </c>
      <c r="Q38" s="256">
        <f>ROUNDUP(('국어 백분위 표'!$N14-0.5-'국어 표준점수 테이블'!$H$13-'국어 표준점수 테이블'!$H$11*Q$30)/'국어 표준점수 테이블'!$H$10,0)</f>
        <v>17</v>
      </c>
      <c r="R38" s="256">
        <f>ROUNDUP(('국어 백분위 표'!$N14-0.5-'국어 표준점수 테이블'!$H$13-'국어 표준점수 테이블'!$H$11*R$30)/'국어 표준점수 테이블'!$H$10,0)</f>
        <v>17</v>
      </c>
      <c r="S38" s="256">
        <f>ROUNDUP(('국어 백분위 표'!$N14-0.5-'국어 표준점수 테이블'!$H$13-'국어 표준점수 테이블'!$H$11*S$30)/'국어 표준점수 테이블'!$H$10,0)</f>
        <v>18</v>
      </c>
      <c r="T38" s="256">
        <f>ROUNDUP(('국어 백분위 표'!$N14-0.5-'국어 표준점수 테이블'!$H$13-'국어 표준점수 테이블'!$H$11*T$30)/'국어 표준점수 테이블'!$H$10,0)</f>
        <v>19</v>
      </c>
      <c r="U38" s="256">
        <f>ROUNDUP(('국어 백분위 표'!$N14-0.5-'국어 표준점수 테이블'!$H$13-'국어 표준점수 테이블'!$H$11*U$30)/'국어 표준점수 테이블'!$H$10,0)</f>
        <v>20</v>
      </c>
      <c r="V38" s="257">
        <f>ROUNDUP(('국어 백분위 표'!$N14-0.5-'국어 표준점수 테이블'!$H$13-'국어 표준점수 테이블'!$H$11*V$30)/'국어 표준점수 테이블'!$H$10,0)</f>
        <v>21</v>
      </c>
      <c r="W38" s="16"/>
    </row>
    <row r="39" spans="1:23">
      <c r="A39" s="16"/>
      <c r="B39" s="16"/>
      <c r="C39" s="176"/>
      <c r="D39" s="176"/>
      <c r="E39" s="176"/>
      <c r="F39" s="176"/>
      <c r="G39" s="176"/>
      <c r="H39" s="17"/>
      <c r="I39" s="17"/>
      <c r="J39" s="17"/>
      <c r="K39" s="17"/>
      <c r="L39" s="17"/>
      <c r="M39" s="17"/>
      <c r="N39" s="17"/>
      <c r="O39" s="176"/>
      <c r="P39" s="176"/>
      <c r="Q39" s="176"/>
      <c r="R39" s="176"/>
      <c r="S39" s="176"/>
      <c r="T39" s="17"/>
      <c r="U39" s="17"/>
      <c r="V39" s="17"/>
      <c r="W39" s="17"/>
    </row>
    <row r="40" spans="1:23">
      <c r="A40" s="16"/>
      <c r="B40" s="16"/>
      <c r="C40" s="176"/>
      <c r="D40" s="176"/>
      <c r="E40" s="176"/>
      <c r="F40" s="176"/>
      <c r="G40" s="176"/>
      <c r="H40" s="17"/>
      <c r="I40" s="17"/>
      <c r="J40" s="17"/>
      <c r="K40" s="17"/>
      <c r="L40" s="17"/>
      <c r="M40" s="17"/>
      <c r="N40" s="17"/>
    </row>
    <row r="41" spans="1:23">
      <c r="A41" s="16"/>
      <c r="B41" s="16"/>
      <c r="C41" s="176"/>
      <c r="D41" s="176"/>
      <c r="E41" s="176"/>
      <c r="F41" s="176"/>
      <c r="G41" s="176"/>
      <c r="H41" s="17"/>
      <c r="I41" s="17"/>
      <c r="J41" s="17"/>
      <c r="K41" s="17"/>
      <c r="L41" s="17"/>
      <c r="M41" s="17"/>
      <c r="N41" s="17"/>
    </row>
    <row r="42" spans="1:23">
      <c r="A42" s="16"/>
      <c r="B42" s="16"/>
      <c r="C42" s="176"/>
      <c r="D42" s="176"/>
      <c r="E42" s="176"/>
      <c r="F42" s="176"/>
      <c r="G42" s="176"/>
      <c r="H42" s="17"/>
      <c r="I42" s="17"/>
      <c r="J42" s="17"/>
      <c r="K42" s="17"/>
      <c r="L42" s="17"/>
      <c r="M42" s="17"/>
      <c r="N42" s="17"/>
    </row>
    <row r="43" spans="1:23">
      <c r="A43" s="16"/>
      <c r="B43" s="16"/>
      <c r="C43" s="176"/>
      <c r="D43" s="176"/>
      <c r="E43" s="176"/>
      <c r="F43" s="176"/>
      <c r="G43" s="176"/>
      <c r="H43" s="17"/>
      <c r="I43" s="17"/>
      <c r="J43" s="17"/>
      <c r="K43" s="17"/>
      <c r="L43" s="17"/>
      <c r="M43" s="17"/>
      <c r="N43" s="17"/>
    </row>
    <row r="44" spans="1:23">
      <c r="A44" s="18"/>
    </row>
    <row r="45" spans="1:23">
      <c r="A45" s="18"/>
    </row>
    <row r="46" spans="1:23">
      <c r="A46" s="18"/>
    </row>
    <row r="47" spans="1:23">
      <c r="A47" s="18"/>
    </row>
    <row r="48" spans="1:23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  <row r="58" spans="1:1">
      <c r="A58" s="18"/>
    </row>
    <row r="59" spans="1:1">
      <c r="A59" s="18"/>
    </row>
    <row r="60" spans="1:1">
      <c r="A60" s="18"/>
    </row>
    <row r="61" spans="1:1">
      <c r="A61" s="18"/>
    </row>
    <row r="62" spans="1:1">
      <c r="A62" s="18"/>
    </row>
    <row r="63" spans="1:1">
      <c r="A63" s="18"/>
    </row>
    <row r="64" spans="1:1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  <row r="86" spans="1:1">
      <c r="A86" s="18"/>
    </row>
    <row r="87" spans="1:1">
      <c r="A87" s="18"/>
    </row>
    <row r="88" spans="1:1">
      <c r="A88" s="18"/>
    </row>
    <row r="89" spans="1:1">
      <c r="A89" s="18"/>
    </row>
    <row r="90" spans="1:1">
      <c r="A90" s="18"/>
    </row>
    <row r="91" spans="1:1">
      <c r="A91" s="18"/>
    </row>
    <row r="92" spans="1:1">
      <c r="A92" s="18"/>
    </row>
    <row r="93" spans="1:1">
      <c r="A93" s="18"/>
    </row>
    <row r="94" spans="1:1">
      <c r="A94" s="18"/>
    </row>
    <row r="95" spans="1:1">
      <c r="A95" s="18"/>
    </row>
    <row r="96" spans="1:1">
      <c r="A96" s="18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  <row r="103" spans="1:1">
      <c r="A103" s="18"/>
    </row>
    <row r="104" spans="1:1">
      <c r="A104" s="18"/>
    </row>
    <row r="105" spans="1:1">
      <c r="A105" s="18"/>
    </row>
    <row r="106" spans="1:1">
      <c r="A106" s="18"/>
    </row>
    <row r="107" spans="1:1">
      <c r="A107" s="18"/>
    </row>
  </sheetData>
  <mergeCells count="2">
    <mergeCell ref="D4:G4"/>
    <mergeCell ref="D5:G5"/>
  </mergeCells>
  <phoneticPr fontId="1" type="noConversion"/>
  <pageMargins left="0.7" right="0.7" top="0.75" bottom="0.75" header="0.3" footer="0.3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22E5-BAFE-4AB4-A80C-FEB9AB86C27F}">
  <sheetPr>
    <tabColor rgb="FFFFFF00"/>
    <pageSetUpPr fitToPage="1"/>
  </sheetPr>
  <dimension ref="A1:W112"/>
  <sheetViews>
    <sheetView zoomScale="55" zoomScaleNormal="55" workbookViewId="0">
      <selection activeCell="J20" sqref="J20"/>
    </sheetView>
  </sheetViews>
  <sheetFormatPr defaultRowHeight="17"/>
  <cols>
    <col min="3" max="7" width="11.4140625" style="175" customWidth="1"/>
    <col min="8" max="14" width="10.58203125" style="195" customWidth="1"/>
    <col min="15" max="15" width="10.58203125" style="195" hidden="1" customWidth="1"/>
    <col min="16" max="17" width="10.58203125" hidden="1" customWidth="1"/>
    <col min="18" max="23" width="0" hidden="1" customWidth="1"/>
  </cols>
  <sheetData>
    <row r="1" spans="1:23">
      <c r="A1" s="16"/>
      <c r="B1" s="16"/>
      <c r="C1" s="176"/>
      <c r="D1" s="176"/>
      <c r="E1" s="176"/>
      <c r="F1" s="176"/>
      <c r="G1" s="176"/>
      <c r="H1" s="17"/>
      <c r="I1" s="17"/>
      <c r="J1" s="17"/>
      <c r="K1" s="17"/>
      <c r="L1" s="17"/>
      <c r="M1" s="17"/>
      <c r="N1" s="17"/>
    </row>
    <row r="2" spans="1:23">
      <c r="A2" s="16"/>
      <c r="B2" s="16"/>
      <c r="C2" s="176"/>
      <c r="D2" s="176"/>
      <c r="E2" s="176"/>
      <c r="F2" s="176"/>
      <c r="G2" s="176"/>
      <c r="H2" s="17"/>
      <c r="I2" s="17"/>
      <c r="J2" s="17"/>
      <c r="K2" s="17"/>
      <c r="L2" s="17"/>
      <c r="M2" s="17"/>
      <c r="N2" s="17"/>
      <c r="O2" s="17"/>
      <c r="P2" s="16"/>
      <c r="Q2" s="16"/>
      <c r="R2" s="16"/>
    </row>
    <row r="3" spans="1:23" ht="17.5" thickBot="1">
      <c r="A3" s="16"/>
      <c r="B3" s="16"/>
      <c r="C3" s="176"/>
      <c r="D3" s="176"/>
      <c r="E3" s="176"/>
      <c r="F3" s="176"/>
      <c r="G3" s="176"/>
      <c r="H3" s="17"/>
      <c r="I3" s="17"/>
      <c r="J3" s="17"/>
      <c r="K3" s="17"/>
      <c r="L3" s="17"/>
      <c r="M3" s="17"/>
      <c r="N3" s="17"/>
      <c r="O3" s="17"/>
      <c r="P3" s="16"/>
      <c r="Q3" s="16"/>
      <c r="R3" s="16"/>
    </row>
    <row r="4" spans="1:23">
      <c r="A4" s="16"/>
      <c r="B4" s="16"/>
      <c r="C4" s="11" t="s">
        <v>21</v>
      </c>
      <c r="D4" s="438" t="s">
        <v>95</v>
      </c>
      <c r="E4" s="438"/>
      <c r="F4" s="438"/>
      <c r="G4" s="439"/>
      <c r="H4" s="17"/>
      <c r="I4" s="17"/>
      <c r="J4" s="17"/>
      <c r="K4" s="17"/>
      <c r="L4" s="16"/>
      <c r="M4" s="16"/>
      <c r="N4" s="16"/>
      <c r="O4"/>
    </row>
    <row r="5" spans="1:23" ht="17.5" thickBot="1">
      <c r="A5" s="16"/>
      <c r="B5" s="16"/>
      <c r="C5" s="9" t="s">
        <v>24</v>
      </c>
      <c r="D5" s="440" t="s">
        <v>124</v>
      </c>
      <c r="E5" s="440"/>
      <c r="F5" s="440"/>
      <c r="G5" s="441"/>
      <c r="H5" s="17"/>
      <c r="I5" s="17"/>
      <c r="J5" s="17"/>
      <c r="K5" s="17"/>
      <c r="L5" s="16"/>
      <c r="M5" s="16"/>
      <c r="N5" s="16"/>
      <c r="O5"/>
    </row>
    <row r="6" spans="1:23">
      <c r="A6" s="16"/>
      <c r="B6" s="16"/>
      <c r="C6" s="176"/>
      <c r="D6" s="176"/>
      <c r="E6" s="176"/>
      <c r="F6" s="176"/>
      <c r="G6" s="176"/>
      <c r="H6" s="17"/>
      <c r="I6" s="17"/>
      <c r="J6" s="17"/>
      <c r="K6" s="17"/>
      <c r="L6" s="17"/>
      <c r="M6" s="17"/>
      <c r="N6" s="17"/>
      <c r="O6" s="17"/>
      <c r="P6" s="16"/>
      <c r="Q6" s="16"/>
      <c r="R6" s="16"/>
    </row>
    <row r="7" spans="1:23" ht="17.5" thickBot="1">
      <c r="A7" s="16"/>
      <c r="B7" s="16"/>
      <c r="C7" s="176"/>
      <c r="D7" s="176"/>
      <c r="E7" s="176"/>
      <c r="F7" s="176"/>
      <c r="G7" s="176"/>
      <c r="H7" s="17"/>
      <c r="I7" s="17"/>
      <c r="J7" s="17"/>
      <c r="K7" s="17"/>
      <c r="L7" s="17"/>
      <c r="M7" s="17"/>
      <c r="N7" s="17"/>
      <c r="O7" s="17"/>
      <c r="P7" s="16"/>
      <c r="Q7" s="16"/>
      <c r="R7" s="16"/>
    </row>
    <row r="8" spans="1:23" ht="17.5" thickBot="1">
      <c r="A8" s="16"/>
      <c r="B8" s="16"/>
      <c r="C8" s="204" t="s">
        <v>91</v>
      </c>
      <c r="D8" s="199">
        <v>24</v>
      </c>
      <c r="E8" s="197">
        <v>22</v>
      </c>
      <c r="F8" s="197">
        <v>21</v>
      </c>
      <c r="G8" s="197">
        <v>20</v>
      </c>
      <c r="H8" s="197">
        <v>19</v>
      </c>
      <c r="I8" s="197">
        <v>18</v>
      </c>
      <c r="J8" s="197">
        <v>17</v>
      </c>
      <c r="K8" s="198">
        <v>16</v>
      </c>
      <c r="L8" s="17"/>
      <c r="M8" s="17"/>
      <c r="N8" s="16"/>
      <c r="O8" s="204" t="s">
        <v>76</v>
      </c>
      <c r="P8" s="199">
        <v>24</v>
      </c>
      <c r="Q8" s="197">
        <v>22</v>
      </c>
      <c r="R8" s="197">
        <v>21</v>
      </c>
      <c r="S8" s="197">
        <v>20</v>
      </c>
      <c r="T8" s="197">
        <v>19</v>
      </c>
      <c r="U8" s="197">
        <v>18</v>
      </c>
      <c r="V8" s="197">
        <v>17</v>
      </c>
      <c r="W8" s="198">
        <v>16</v>
      </c>
    </row>
    <row r="9" spans="1:23" ht="17" customHeight="1">
      <c r="A9" s="16"/>
      <c r="B9" s="16"/>
      <c r="C9" s="227" t="s">
        <v>83</v>
      </c>
      <c r="D9" s="200">
        <f>IF(OR(P9&gt;76, AND(P9&lt;0, OR(D8&lt;=D$8, D8="-"))), "-", IF(P9&lt;0, D$8,IF(OR(P9=1, P9=75), P9+P$8+1, P9+P$8)))</f>
        <v>85</v>
      </c>
      <c r="E9" s="254">
        <f t="shared" ref="E9:K16" si="0">IF(OR(Q9&gt;76, AND(Q9&lt;0, OR(E8&lt;=E$8, E8="-"))), "-", IF(Q9&lt;0, E$8,IF(OR(Q9=1, Q9=75), Q9+Q$8+1, Q9+Q$8)))</f>
        <v>84</v>
      </c>
      <c r="F9" s="254">
        <f t="shared" si="0"/>
        <v>84</v>
      </c>
      <c r="G9" s="254">
        <f t="shared" si="0"/>
        <v>84</v>
      </c>
      <c r="H9" s="254">
        <f t="shared" si="0"/>
        <v>84</v>
      </c>
      <c r="I9" s="254">
        <f t="shared" si="0"/>
        <v>84</v>
      </c>
      <c r="J9" s="254">
        <f t="shared" si="0"/>
        <v>84</v>
      </c>
      <c r="K9" s="255">
        <f t="shared" si="0"/>
        <v>83</v>
      </c>
      <c r="L9" s="17"/>
      <c r="M9" s="17"/>
      <c r="N9" s="16"/>
      <c r="O9" s="227" t="s">
        <v>13</v>
      </c>
      <c r="P9" s="12">
        <f>ROUNDUP(('국어 백분위 표'!$N7-0.5-'국어 표준점수 테이블'!$H$14-'국어 표준점수 테이블'!$H$12*P$8)/'국어 표준점수 테이블'!$H$10,0)</f>
        <v>61</v>
      </c>
      <c r="Q9" s="12">
        <f>ROUNDUP(('국어 백분위 표'!$N7-0.5-'국어 표준점수 테이블'!$H$14-'국어 표준점수 테이블'!$H$12*Q$8)/'국어 표준점수 테이블'!$H$10,0)</f>
        <v>62</v>
      </c>
      <c r="R9" s="12">
        <f>ROUNDUP(('국어 백분위 표'!$N7-0.5-'국어 표준점수 테이블'!$H$14-'국어 표준점수 테이블'!$H$12*R$8)/'국어 표준점수 테이블'!$H$10,0)</f>
        <v>63</v>
      </c>
      <c r="S9" s="12">
        <f>ROUNDUP(('국어 백분위 표'!$N7-0.5-'국어 표준점수 테이블'!$H$14-'국어 표준점수 테이블'!$H$12*S$8)/'국어 표준점수 테이블'!$H$10,0)</f>
        <v>64</v>
      </c>
      <c r="T9" s="12">
        <f>ROUNDUP(('국어 백분위 표'!$N7-0.5-'국어 표준점수 테이블'!$H$14-'국어 표준점수 테이블'!$H$12*T$8)/'국어 표준점수 테이블'!$H$10,0)</f>
        <v>65</v>
      </c>
      <c r="U9" s="12">
        <f>ROUNDUP(('국어 백분위 표'!$N7-0.5-'국어 표준점수 테이블'!$H$14-'국어 표준점수 테이블'!$H$12*U$8)/'국어 표준점수 테이블'!$H$10,0)</f>
        <v>66</v>
      </c>
      <c r="V9" s="12">
        <f>ROUNDUP(('국어 백분위 표'!$N7-0.5-'국어 표준점수 테이블'!$H$14-'국어 표준점수 테이블'!$H$12*V$8)/'국어 표준점수 테이블'!$H$10,0)</f>
        <v>67</v>
      </c>
      <c r="W9" s="226">
        <f>ROUNDUP(('국어 백분위 표'!$N7-0.5-'국어 표준점수 테이블'!$H$14-'국어 표준점수 테이블'!$H$12*W$8)/'국어 표준점수 테이블'!$H$10,0)</f>
        <v>67</v>
      </c>
    </row>
    <row r="10" spans="1:23">
      <c r="A10" s="16"/>
      <c r="B10" s="16"/>
      <c r="C10" s="202" t="s">
        <v>84</v>
      </c>
      <c r="D10" s="273">
        <f t="shared" ref="D10:D16" si="1">IF(OR(P10&gt;76, AND(P10&lt;0, OR(D9&lt;=D$8, D9="-"))), "-", IF(P10&lt;0, D$8,IF(OR(P10=1, P10=75), P10+P$8+1, P10+P$8)))</f>
        <v>79</v>
      </c>
      <c r="E10" s="217">
        <f t="shared" si="0"/>
        <v>78</v>
      </c>
      <c r="F10" s="217">
        <f t="shared" si="0"/>
        <v>78</v>
      </c>
      <c r="G10" s="217">
        <f t="shared" si="0"/>
        <v>78</v>
      </c>
      <c r="H10" s="217">
        <f t="shared" si="0"/>
        <v>78</v>
      </c>
      <c r="I10" s="217">
        <f t="shared" si="0"/>
        <v>78</v>
      </c>
      <c r="J10" s="217">
        <f t="shared" si="0"/>
        <v>77</v>
      </c>
      <c r="K10" s="219">
        <f t="shared" si="0"/>
        <v>77</v>
      </c>
      <c r="L10" s="17"/>
      <c r="M10" s="17"/>
      <c r="N10" s="16"/>
      <c r="O10" s="202" t="s">
        <v>14</v>
      </c>
      <c r="P10" s="224">
        <f>ROUNDUP(('국어 백분위 표'!$N8-0.5-'국어 표준점수 테이블'!$H$14-'국어 표준점수 테이블'!$H$12*P$8)/'국어 표준점수 테이블'!$H$10,0)</f>
        <v>55</v>
      </c>
      <c r="Q10" s="217">
        <f>ROUNDUP(('국어 백분위 표'!$N8-0.5-'국어 표준점수 테이블'!$H$14-'국어 표준점수 테이블'!$H$12*Q$8)/'국어 표준점수 테이블'!$H$10,0)</f>
        <v>56</v>
      </c>
      <c r="R10" s="217">
        <f>ROUNDUP(('국어 백분위 표'!$N8-0.5-'국어 표준점수 테이블'!$H$14-'국어 표준점수 테이블'!$H$12*R$8)/'국어 표준점수 테이블'!$H$10,0)</f>
        <v>57</v>
      </c>
      <c r="S10" s="217">
        <f>ROUNDUP(('국어 백분위 표'!$N8-0.5-'국어 표준점수 테이블'!$H$14-'국어 표준점수 테이블'!$H$12*S$8)/'국어 표준점수 테이블'!$H$10,0)</f>
        <v>58</v>
      </c>
      <c r="T10" s="217">
        <f>ROUNDUP(('국어 백분위 표'!$N8-0.5-'국어 표준점수 테이블'!$H$14-'국어 표준점수 테이블'!$H$12*T$8)/'국어 표준점수 테이블'!$H$10,0)</f>
        <v>59</v>
      </c>
      <c r="U10" s="217">
        <f>ROUNDUP(('국어 백분위 표'!$N8-0.5-'국어 표준점수 테이블'!$H$14-'국어 표준점수 테이블'!$H$12*U$8)/'국어 표준점수 테이블'!$H$10,0)</f>
        <v>60</v>
      </c>
      <c r="V10" s="217">
        <f>ROUNDUP(('국어 백분위 표'!$N8-0.5-'국어 표준점수 테이블'!$H$14-'국어 표준점수 테이블'!$H$12*V$8)/'국어 표준점수 테이블'!$H$10,0)</f>
        <v>60</v>
      </c>
      <c r="W10" s="219">
        <f>ROUNDUP(('국어 백분위 표'!$N8-0.5-'국어 표준점수 테이블'!$H$14-'국어 표준점수 테이블'!$H$12*W$8)/'국어 표준점수 테이블'!$H$10,0)</f>
        <v>61</v>
      </c>
    </row>
    <row r="11" spans="1:23" ht="17" customHeight="1">
      <c r="A11" s="16"/>
      <c r="B11" s="16"/>
      <c r="C11" s="202" t="s">
        <v>85</v>
      </c>
      <c r="D11" s="273">
        <f t="shared" si="1"/>
        <v>72</v>
      </c>
      <c r="E11" s="217">
        <f t="shared" si="0"/>
        <v>71</v>
      </c>
      <c r="F11" s="217">
        <f t="shared" si="0"/>
        <v>71</v>
      </c>
      <c r="G11" s="217">
        <f t="shared" si="0"/>
        <v>71</v>
      </c>
      <c r="H11" s="217">
        <f t="shared" si="0"/>
        <v>71</v>
      </c>
      <c r="I11" s="217">
        <f t="shared" si="0"/>
        <v>71</v>
      </c>
      <c r="J11" s="217">
        <f t="shared" si="0"/>
        <v>71</v>
      </c>
      <c r="K11" s="219">
        <f t="shared" si="0"/>
        <v>70</v>
      </c>
      <c r="L11" s="17"/>
      <c r="M11" s="17"/>
      <c r="N11" s="16"/>
      <c r="O11" s="202" t="s">
        <v>15</v>
      </c>
      <c r="P11" s="224">
        <f>ROUNDUP(('국어 백분위 표'!$N9-0.5-'국어 표준점수 테이블'!$H$14-'국어 표준점수 테이블'!$H$12*P$8)/'국어 표준점수 테이블'!$H$10,0)</f>
        <v>48</v>
      </c>
      <c r="Q11" s="217">
        <f>ROUNDUP(('국어 백분위 표'!$N9-0.5-'국어 표준점수 테이블'!$H$14-'국어 표준점수 테이블'!$H$12*Q$8)/'국어 표준점수 테이블'!$H$10,0)</f>
        <v>49</v>
      </c>
      <c r="R11" s="217">
        <f>ROUNDUP(('국어 백분위 표'!$N9-0.5-'국어 표준점수 테이블'!$H$14-'국어 표준점수 테이블'!$H$12*R$8)/'국어 표준점수 테이블'!$H$10,0)</f>
        <v>50</v>
      </c>
      <c r="S11" s="217">
        <f>ROUNDUP(('국어 백분위 표'!$N9-0.5-'국어 표준점수 테이블'!$H$14-'국어 표준점수 테이블'!$H$12*S$8)/'국어 표준점수 테이블'!$H$10,0)</f>
        <v>51</v>
      </c>
      <c r="T11" s="217">
        <f>ROUNDUP(('국어 백분위 표'!$N9-0.5-'국어 표준점수 테이블'!$H$14-'국어 표준점수 테이블'!$H$12*T$8)/'국어 표준점수 테이블'!$H$10,0)</f>
        <v>52</v>
      </c>
      <c r="U11" s="217">
        <f>ROUNDUP(('국어 백분위 표'!$N9-0.5-'국어 표준점수 테이블'!$H$14-'국어 표준점수 테이블'!$H$12*U$8)/'국어 표준점수 테이블'!$H$10,0)</f>
        <v>53</v>
      </c>
      <c r="V11" s="217">
        <f>ROUNDUP(('국어 백분위 표'!$N9-0.5-'국어 표준점수 테이블'!$H$14-'국어 표준점수 테이블'!$H$12*V$8)/'국어 표준점수 테이블'!$H$10,0)</f>
        <v>54</v>
      </c>
      <c r="W11" s="219">
        <f>ROUNDUP(('국어 백분위 표'!$N9-0.5-'국어 표준점수 테이블'!$H$14-'국어 표준점수 테이블'!$H$12*W$8)/'국어 표준점수 테이블'!$H$10,0)</f>
        <v>54</v>
      </c>
    </row>
    <row r="12" spans="1:23">
      <c r="A12" s="16"/>
      <c r="B12" s="16"/>
      <c r="C12" s="202" t="s">
        <v>86</v>
      </c>
      <c r="D12" s="273">
        <f t="shared" si="1"/>
        <v>65</v>
      </c>
      <c r="E12" s="217">
        <f t="shared" si="0"/>
        <v>65</v>
      </c>
      <c r="F12" s="217">
        <f t="shared" si="0"/>
        <v>64</v>
      </c>
      <c r="G12" s="217">
        <f t="shared" si="0"/>
        <v>64</v>
      </c>
      <c r="H12" s="217">
        <f t="shared" si="0"/>
        <v>64</v>
      </c>
      <c r="I12" s="217">
        <f t="shared" si="0"/>
        <v>64</v>
      </c>
      <c r="J12" s="217">
        <f t="shared" si="0"/>
        <v>64</v>
      </c>
      <c r="K12" s="219">
        <f t="shared" si="0"/>
        <v>63</v>
      </c>
      <c r="L12" s="17"/>
      <c r="M12" s="17"/>
      <c r="N12" s="16"/>
      <c r="O12" s="202" t="s">
        <v>16</v>
      </c>
      <c r="P12" s="224">
        <f>ROUNDUP(('국어 백분위 표'!$N10-0.5-'국어 표준점수 테이블'!$H$14-'국어 표준점수 테이블'!$H$12*P$8)/'국어 표준점수 테이블'!$H$10,0)</f>
        <v>41</v>
      </c>
      <c r="Q12" s="217">
        <f>ROUNDUP(('국어 백분위 표'!$N10-0.5-'국어 표준점수 테이블'!$H$14-'국어 표준점수 테이블'!$H$12*Q$8)/'국어 표준점수 테이블'!$H$10,0)</f>
        <v>43</v>
      </c>
      <c r="R12" s="217">
        <f>ROUNDUP(('국어 백분위 표'!$N10-0.5-'국어 표준점수 테이블'!$H$14-'국어 표준점수 테이블'!$H$12*R$8)/'국어 표준점수 테이블'!$H$10,0)</f>
        <v>43</v>
      </c>
      <c r="S12" s="217">
        <f>ROUNDUP(('국어 백분위 표'!$N10-0.5-'국어 표준점수 테이블'!$H$14-'국어 표준점수 테이블'!$H$12*S$8)/'국어 표준점수 테이블'!$H$10,0)</f>
        <v>44</v>
      </c>
      <c r="T12" s="217">
        <f>ROUNDUP(('국어 백분위 표'!$N10-0.5-'국어 표준점수 테이블'!$H$14-'국어 표준점수 테이블'!$H$12*T$8)/'국어 표준점수 테이블'!$H$10,0)</f>
        <v>45</v>
      </c>
      <c r="U12" s="217">
        <f>ROUNDUP(('국어 백분위 표'!$N10-0.5-'국어 표준점수 테이블'!$H$14-'국어 표준점수 테이블'!$H$12*U$8)/'국어 표준점수 테이블'!$H$10,0)</f>
        <v>46</v>
      </c>
      <c r="V12" s="217">
        <f>ROUNDUP(('국어 백분위 표'!$N10-0.5-'국어 표준점수 테이블'!$H$14-'국어 표준점수 테이블'!$H$12*V$8)/'국어 표준점수 테이블'!$H$10,0)</f>
        <v>47</v>
      </c>
      <c r="W12" s="219">
        <f>ROUNDUP(('국어 백분위 표'!$N10-0.5-'국어 표준점수 테이블'!$H$14-'국어 표준점수 테이블'!$H$12*W$8)/'국어 표준점수 테이블'!$H$10,0)</f>
        <v>47</v>
      </c>
    </row>
    <row r="13" spans="1:23">
      <c r="A13" s="16"/>
      <c r="B13" s="16"/>
      <c r="C13" s="202" t="s">
        <v>87</v>
      </c>
      <c r="D13" s="273">
        <f t="shared" si="1"/>
        <v>55</v>
      </c>
      <c r="E13" s="217">
        <f t="shared" si="0"/>
        <v>55</v>
      </c>
      <c r="F13" s="217">
        <f t="shared" si="0"/>
        <v>55</v>
      </c>
      <c r="G13" s="217">
        <f t="shared" si="0"/>
        <v>55</v>
      </c>
      <c r="H13" s="217">
        <f t="shared" si="0"/>
        <v>54</v>
      </c>
      <c r="I13" s="217">
        <f t="shared" si="0"/>
        <v>54</v>
      </c>
      <c r="J13" s="217">
        <f t="shared" si="0"/>
        <v>54</v>
      </c>
      <c r="K13" s="219">
        <f t="shared" si="0"/>
        <v>54</v>
      </c>
      <c r="L13" s="17"/>
      <c r="M13" s="17"/>
      <c r="N13" s="16"/>
      <c r="O13" s="202" t="s">
        <v>17</v>
      </c>
      <c r="P13" s="224">
        <f>ROUNDUP(('국어 백분위 표'!$N11-0.5-'국어 표준점수 테이블'!$H$14-'국어 표준점수 테이블'!$H$12*P$8)/'국어 표준점수 테이블'!$H$10,0)</f>
        <v>31</v>
      </c>
      <c r="Q13" s="217">
        <f>ROUNDUP(('국어 백분위 표'!$N11-0.5-'국어 표준점수 테이블'!$H$14-'국어 표준점수 테이블'!$H$12*Q$8)/'국어 표준점수 테이블'!$H$10,0)</f>
        <v>33</v>
      </c>
      <c r="R13" s="217">
        <f>ROUNDUP(('국어 백분위 표'!$N11-0.5-'국어 표준점수 테이블'!$H$14-'국어 표준점수 테이블'!$H$12*R$8)/'국어 표준점수 테이블'!$H$10,0)</f>
        <v>34</v>
      </c>
      <c r="S13" s="217">
        <f>ROUNDUP(('국어 백분위 표'!$N11-0.5-'국어 표준점수 테이블'!$H$14-'국어 표준점수 테이블'!$H$12*S$8)/'국어 표준점수 테이블'!$H$10,0)</f>
        <v>35</v>
      </c>
      <c r="T13" s="217">
        <f>ROUNDUP(('국어 백분위 표'!$N11-0.5-'국어 표준점수 테이블'!$H$14-'국어 표준점수 테이블'!$H$12*T$8)/'국어 표준점수 테이블'!$H$10,0)</f>
        <v>35</v>
      </c>
      <c r="U13" s="217">
        <f>ROUNDUP(('국어 백분위 표'!$N11-0.5-'국어 표준점수 테이블'!$H$14-'국어 표준점수 테이블'!$H$12*U$8)/'국어 표준점수 테이블'!$H$10,0)</f>
        <v>36</v>
      </c>
      <c r="V13" s="217">
        <f>ROUNDUP(('국어 백분위 표'!$N11-0.5-'국어 표준점수 테이블'!$H$14-'국어 표준점수 테이블'!$H$12*V$8)/'국어 표준점수 테이블'!$H$10,0)</f>
        <v>37</v>
      </c>
      <c r="W13" s="219">
        <f>ROUNDUP(('국어 백분위 표'!$N11-0.5-'국어 표준점수 테이블'!$H$14-'국어 표준점수 테이블'!$H$12*W$8)/'국어 표준점수 테이블'!$H$10,0)</f>
        <v>38</v>
      </c>
    </row>
    <row r="14" spans="1:23">
      <c r="A14" s="16"/>
      <c r="B14" s="16"/>
      <c r="C14" s="202" t="s">
        <v>88</v>
      </c>
      <c r="D14" s="273">
        <f t="shared" si="1"/>
        <v>44</v>
      </c>
      <c r="E14" s="217">
        <f t="shared" si="0"/>
        <v>44</v>
      </c>
      <c r="F14" s="217">
        <f t="shared" si="0"/>
        <v>44</v>
      </c>
      <c r="G14" s="217">
        <f t="shared" si="0"/>
        <v>43</v>
      </c>
      <c r="H14" s="217">
        <f t="shared" si="0"/>
        <v>43</v>
      </c>
      <c r="I14" s="217">
        <f t="shared" si="0"/>
        <v>43</v>
      </c>
      <c r="J14" s="217">
        <f t="shared" si="0"/>
        <v>43</v>
      </c>
      <c r="K14" s="219">
        <f t="shared" si="0"/>
        <v>43</v>
      </c>
      <c r="L14" s="17"/>
      <c r="M14" s="17"/>
      <c r="N14" s="16"/>
      <c r="O14" s="202" t="s">
        <v>18</v>
      </c>
      <c r="P14" s="224">
        <f>ROUNDUP(('국어 백분위 표'!$N12-0.5-'국어 표준점수 테이블'!$H$14-'국어 표준점수 테이블'!$H$12*P$8)/'국어 표준점수 테이블'!$H$10,0)</f>
        <v>20</v>
      </c>
      <c r="Q14" s="217">
        <f>ROUNDUP(('국어 백분위 표'!$N12-0.5-'국어 표준점수 테이블'!$H$14-'국어 표준점수 테이블'!$H$12*Q$8)/'국어 표준점수 테이블'!$H$10,0)</f>
        <v>22</v>
      </c>
      <c r="R14" s="217">
        <f>ROUNDUP(('국어 백분위 표'!$N12-0.5-'국어 표준점수 테이블'!$H$14-'국어 표준점수 테이블'!$H$12*R$8)/'국어 표준점수 테이블'!$H$10,0)</f>
        <v>23</v>
      </c>
      <c r="S14" s="217">
        <f>ROUNDUP(('국어 백분위 표'!$N12-0.5-'국어 표준점수 테이블'!$H$14-'국어 표준점수 테이블'!$H$12*S$8)/'국어 표준점수 테이블'!$H$10,0)</f>
        <v>23</v>
      </c>
      <c r="T14" s="217">
        <f>ROUNDUP(('국어 백분위 표'!$N12-0.5-'국어 표준점수 테이블'!$H$14-'국어 표준점수 테이블'!$H$12*T$8)/'국어 표준점수 테이블'!$H$10,0)</f>
        <v>24</v>
      </c>
      <c r="U14" s="217">
        <f>ROUNDUP(('국어 백분위 표'!$N12-0.5-'국어 표준점수 테이블'!$H$14-'국어 표준점수 테이블'!$H$12*U$8)/'국어 표준점수 테이블'!$H$10,0)</f>
        <v>25</v>
      </c>
      <c r="V14" s="217">
        <f>ROUNDUP(('국어 백분위 표'!$N12-0.5-'국어 표준점수 테이블'!$H$14-'국어 표준점수 테이블'!$H$12*V$8)/'국어 표준점수 테이블'!$H$10,0)</f>
        <v>26</v>
      </c>
      <c r="W14" s="219">
        <f>ROUNDUP(('국어 백분위 표'!$N12-0.5-'국어 표준점수 테이블'!$H$14-'국어 표준점수 테이블'!$H$12*W$8)/'국어 표준점수 테이블'!$H$10,0)</f>
        <v>27</v>
      </c>
    </row>
    <row r="15" spans="1:23">
      <c r="A15" s="16"/>
      <c r="B15" s="16"/>
      <c r="C15" s="202" t="s">
        <v>89</v>
      </c>
      <c r="D15" s="273">
        <f t="shared" si="1"/>
        <v>34</v>
      </c>
      <c r="E15" s="217">
        <f t="shared" si="0"/>
        <v>33</v>
      </c>
      <c r="F15" s="217">
        <f t="shared" si="0"/>
        <v>33</v>
      </c>
      <c r="G15" s="217">
        <f t="shared" si="0"/>
        <v>33</v>
      </c>
      <c r="H15" s="217">
        <f t="shared" si="0"/>
        <v>33</v>
      </c>
      <c r="I15" s="217">
        <f t="shared" si="0"/>
        <v>33</v>
      </c>
      <c r="J15" s="217">
        <f t="shared" si="0"/>
        <v>32</v>
      </c>
      <c r="K15" s="219">
        <f t="shared" si="0"/>
        <v>32</v>
      </c>
      <c r="L15" s="17"/>
      <c r="M15" s="17"/>
      <c r="N15" s="16"/>
      <c r="O15" s="202" t="s">
        <v>19</v>
      </c>
      <c r="P15" s="224">
        <f>ROUNDUP(('국어 백분위 표'!$N13-0.5-'국어 표준점수 테이블'!$H$14-'국어 표준점수 테이블'!$H$12*P$8)/'국어 표준점수 테이블'!$H$10,0)</f>
        <v>10</v>
      </c>
      <c r="Q15" s="217">
        <f>ROUNDUP(('국어 백분위 표'!$N13-0.5-'국어 표준점수 테이블'!$H$14-'국어 표준점수 테이블'!$H$12*Q$8)/'국어 표준점수 테이블'!$H$10,0)</f>
        <v>11</v>
      </c>
      <c r="R15" s="217">
        <f>ROUNDUP(('국어 백분위 표'!$N13-0.5-'국어 표준점수 테이블'!$H$14-'국어 표준점수 테이블'!$H$12*R$8)/'국어 표준점수 테이블'!$H$10,0)</f>
        <v>12</v>
      </c>
      <c r="S15" s="217">
        <f>ROUNDUP(('국어 백분위 표'!$N13-0.5-'국어 표준점수 테이블'!$H$14-'국어 표준점수 테이블'!$H$12*S$8)/'국어 표준점수 테이블'!$H$10,0)</f>
        <v>13</v>
      </c>
      <c r="T15" s="217">
        <f>ROUNDUP(('국어 백분위 표'!$N13-0.5-'국어 표준점수 테이블'!$H$14-'국어 표준점수 테이블'!$H$12*T$8)/'국어 표준점수 테이블'!$H$10,0)</f>
        <v>14</v>
      </c>
      <c r="U15" s="217">
        <f>ROUNDUP(('국어 백분위 표'!$N13-0.5-'국어 표준점수 테이블'!$H$14-'국어 표준점수 테이블'!$H$12*U$8)/'국어 표준점수 테이블'!$H$10,0)</f>
        <v>15</v>
      </c>
      <c r="V15" s="217">
        <f>ROUNDUP(('국어 백분위 표'!$N13-0.5-'국어 표준점수 테이블'!$H$14-'국어 표준점수 테이블'!$H$12*V$8)/'국어 표준점수 테이블'!$H$10,0)</f>
        <v>15</v>
      </c>
      <c r="W15" s="219">
        <f>ROUNDUP(('국어 백분위 표'!$N13-0.5-'국어 표준점수 테이블'!$H$14-'국어 표준점수 테이블'!$H$12*W$8)/'국어 표준점수 테이블'!$H$10,0)</f>
        <v>16</v>
      </c>
    </row>
    <row r="16" spans="1:23" ht="17.5" thickBot="1">
      <c r="A16" s="16"/>
      <c r="B16" s="16"/>
      <c r="C16" s="203" t="s">
        <v>90</v>
      </c>
      <c r="D16" s="274">
        <f t="shared" si="1"/>
        <v>26</v>
      </c>
      <c r="E16" s="256">
        <f t="shared" si="0"/>
        <v>25</v>
      </c>
      <c r="F16" s="256">
        <f t="shared" si="0"/>
        <v>25</v>
      </c>
      <c r="G16" s="256">
        <f t="shared" si="0"/>
        <v>24</v>
      </c>
      <c r="H16" s="256">
        <f t="shared" si="0"/>
        <v>24</v>
      </c>
      <c r="I16" s="256">
        <f t="shared" si="0"/>
        <v>24</v>
      </c>
      <c r="J16" s="256">
        <f t="shared" si="0"/>
        <v>24</v>
      </c>
      <c r="K16" s="257">
        <f t="shared" si="0"/>
        <v>24</v>
      </c>
      <c r="L16" s="17"/>
      <c r="M16" s="17"/>
      <c r="N16" s="16"/>
      <c r="O16" s="203" t="s">
        <v>20</v>
      </c>
      <c r="P16" s="225">
        <f>ROUNDUP(('국어 백분위 표'!$N14-0.5-'국어 표준점수 테이블'!$H$14-'국어 표준점수 테이블'!$H$12*P$8)/'국어 표준점수 테이블'!$H$10,0)</f>
        <v>1</v>
      </c>
      <c r="Q16" s="256">
        <f>ROUNDUP(('국어 백분위 표'!$N14-0.5-'국어 표준점수 테이블'!$H$14-'국어 표준점수 테이블'!$H$12*Q$8)/'국어 표준점수 테이블'!$H$10,0)</f>
        <v>3</v>
      </c>
      <c r="R16" s="256">
        <f>ROUNDUP(('국어 백분위 표'!$N14-0.5-'국어 표준점수 테이블'!$H$14-'국어 표준점수 테이블'!$H$12*R$8)/'국어 표준점수 테이블'!$H$10,0)</f>
        <v>4</v>
      </c>
      <c r="S16" s="256">
        <f>ROUNDUP(('국어 백분위 표'!$N14-0.5-'국어 표준점수 테이블'!$H$14-'국어 표준점수 테이블'!$H$12*S$8)/'국어 표준점수 테이블'!$H$10,0)</f>
        <v>4</v>
      </c>
      <c r="T16" s="256">
        <f>ROUNDUP(('국어 백분위 표'!$N14-0.5-'국어 표준점수 테이블'!$H$14-'국어 표준점수 테이블'!$H$12*T$8)/'국어 표준점수 테이블'!$H$10,0)</f>
        <v>5</v>
      </c>
      <c r="U16" s="256">
        <f>ROUNDUP(('국어 백분위 표'!$N14-0.5-'국어 표준점수 테이블'!$H$14-'국어 표준점수 테이블'!$H$12*U$8)/'국어 표준점수 테이블'!$H$10,0)</f>
        <v>6</v>
      </c>
      <c r="V16" s="256">
        <f>ROUNDUP(('국어 백분위 표'!$N14-0.5-'국어 표준점수 테이블'!$H$14-'국어 표준점수 테이블'!$H$12*V$8)/'국어 표준점수 테이블'!$H$10,0)</f>
        <v>7</v>
      </c>
      <c r="W16" s="257">
        <f>ROUNDUP(('국어 백분위 표'!$N14-0.5-'국어 표준점수 테이블'!$H$14-'국어 표준점수 테이블'!$H$12*W$8)/'국어 표준점수 테이블'!$H$10,0)</f>
        <v>8</v>
      </c>
    </row>
    <row r="17" spans="1:23">
      <c r="A17" s="16"/>
      <c r="B17" s="16"/>
      <c r="C17" s="176"/>
      <c r="D17" s="176"/>
      <c r="E17" s="176"/>
      <c r="F17" s="176"/>
      <c r="G17" s="176"/>
      <c r="H17" s="17"/>
      <c r="I17" s="17"/>
      <c r="J17" s="17"/>
      <c r="K17" s="17"/>
      <c r="L17" s="17"/>
      <c r="M17" s="17"/>
      <c r="N17" s="17"/>
      <c r="O17" s="176"/>
      <c r="P17" s="176"/>
      <c r="Q17" s="176"/>
      <c r="R17" s="176"/>
      <c r="S17" s="176"/>
      <c r="T17" s="17"/>
      <c r="U17" s="17"/>
      <c r="V17" s="17"/>
      <c r="W17" s="17"/>
    </row>
    <row r="18" spans="1:23" ht="17.5" thickBot="1">
      <c r="A18" s="16"/>
      <c r="B18" s="16"/>
      <c r="C18" s="176"/>
      <c r="D18" s="176"/>
      <c r="E18" s="176"/>
      <c r="F18" s="176"/>
      <c r="G18" s="176"/>
      <c r="H18" s="17"/>
      <c r="I18" s="17"/>
      <c r="J18" s="17"/>
      <c r="K18" s="17"/>
      <c r="L18" s="17"/>
      <c r="M18" s="17"/>
      <c r="N18" s="17"/>
      <c r="O18" s="176"/>
      <c r="P18" s="176"/>
      <c r="Q18" s="176"/>
      <c r="R18" s="176"/>
      <c r="S18" s="176"/>
      <c r="T18" s="17"/>
      <c r="U18" s="17"/>
      <c r="V18" s="17"/>
      <c r="W18" s="17"/>
    </row>
    <row r="19" spans="1:23" ht="17.5" thickBot="1">
      <c r="A19" s="16"/>
      <c r="B19" s="16"/>
      <c r="C19" s="204" t="s">
        <v>76</v>
      </c>
      <c r="D19" s="199">
        <v>15</v>
      </c>
      <c r="E19" s="197">
        <v>14</v>
      </c>
      <c r="F19" s="197">
        <v>13</v>
      </c>
      <c r="G19" s="197">
        <v>12</v>
      </c>
      <c r="H19" s="197">
        <v>11</v>
      </c>
      <c r="I19" s="197">
        <v>10</v>
      </c>
      <c r="J19" s="197">
        <v>9</v>
      </c>
      <c r="K19" s="198">
        <v>8</v>
      </c>
      <c r="L19" s="17"/>
      <c r="M19" s="17"/>
      <c r="N19" s="17"/>
      <c r="O19" s="204" t="s">
        <v>76</v>
      </c>
      <c r="P19" s="199">
        <v>15</v>
      </c>
      <c r="Q19" s="197">
        <v>14</v>
      </c>
      <c r="R19" s="197">
        <v>13</v>
      </c>
      <c r="S19" s="197">
        <v>12</v>
      </c>
      <c r="T19" s="197">
        <v>11</v>
      </c>
      <c r="U19" s="197">
        <v>10</v>
      </c>
      <c r="V19" s="197">
        <v>9</v>
      </c>
      <c r="W19" s="198">
        <v>8</v>
      </c>
    </row>
    <row r="20" spans="1:23">
      <c r="A20" s="16"/>
      <c r="B20" s="16"/>
      <c r="C20" s="201" t="s">
        <v>13</v>
      </c>
      <c r="D20" s="200">
        <f>IF(OR(P20&gt;76, AND(P20&lt;0, OR(D19&lt;=D$19, D19="-"))), "-", IF(P20&lt;0, D$8,IF(OR(P20=1, P20=75), P20+P$19+1, P20+P$19)))</f>
        <v>83</v>
      </c>
      <c r="E20" s="12">
        <f t="shared" ref="E20:K27" si="2">IF(OR(Q20&gt;76, AND(Q20&lt;0, OR(E19&lt;=E$19, E19="-"))), "-", IF(Q20&lt;0, E$8,IF(OR(Q20=1, Q20=75), Q20+Q$19+1, Q20+Q$19)))</f>
        <v>83</v>
      </c>
      <c r="F20" s="12">
        <f t="shared" si="2"/>
        <v>83</v>
      </c>
      <c r="G20" s="12">
        <f t="shared" si="2"/>
        <v>83</v>
      </c>
      <c r="H20" s="12">
        <f t="shared" si="2"/>
        <v>82</v>
      </c>
      <c r="I20" s="12">
        <f t="shared" si="2"/>
        <v>82</v>
      </c>
      <c r="J20" s="12">
        <f t="shared" si="2"/>
        <v>82</v>
      </c>
      <c r="K20" s="226">
        <f t="shared" si="2"/>
        <v>82</v>
      </c>
      <c r="L20" s="17"/>
      <c r="M20" s="17"/>
      <c r="N20" s="17"/>
      <c r="O20" s="201" t="s">
        <v>13</v>
      </c>
      <c r="P20" s="200">
        <f>ROUNDUP(('국어 백분위 표'!$N7-0.5-'국어 표준점수 테이블'!$H$14-'국어 표준점수 테이블'!$H$12*P$19)/'국어 표준점수 테이블'!$H$10,0)</f>
        <v>68</v>
      </c>
      <c r="Q20" s="12">
        <f>ROUNDUP(('국어 백분위 표'!$N7-0.5-'국어 표준점수 테이블'!$H$14-'국어 표준점수 테이블'!$H$12*Q$19)/'국어 표준점수 테이블'!$H$10,0)</f>
        <v>69</v>
      </c>
      <c r="R20" s="12">
        <f>ROUNDUP(('국어 백분위 표'!$N7-0.5-'국어 표준점수 테이블'!$H$14-'국어 표준점수 테이블'!$H$12*R$19)/'국어 표준점수 테이블'!$H$10,0)</f>
        <v>70</v>
      </c>
      <c r="S20" s="12">
        <f>ROUNDUP(('국어 백분위 표'!$N7-0.5-'국어 표준점수 테이블'!$H$14-'국어 표준점수 테이블'!$H$12*S$19)/'국어 표준점수 테이블'!$H$10,0)</f>
        <v>71</v>
      </c>
      <c r="T20" s="12">
        <f>ROUNDUP(('국어 백분위 표'!$N7-0.5-'국어 표준점수 테이블'!$H$14-'국어 표준점수 테이블'!$H$12*T$19)/'국어 표준점수 테이블'!$H$10,0)</f>
        <v>71</v>
      </c>
      <c r="U20" s="12">
        <f>ROUNDUP(('국어 백분위 표'!$N7-0.5-'국어 표준점수 테이블'!$H$14-'국어 표준점수 테이블'!$H$12*U$19)/'국어 표준점수 테이블'!$H$10,0)</f>
        <v>72</v>
      </c>
      <c r="V20" s="12">
        <f>ROUNDUP(('국어 백분위 표'!$N7-0.5-'국어 표준점수 테이블'!$H$14-'국어 표준점수 테이블'!$H$12*V$19)/'국어 표준점수 테이블'!$H$10,0)</f>
        <v>73</v>
      </c>
      <c r="W20" s="226">
        <f>ROUNDUP(('국어 백분위 표'!$N7-0.5-'국어 표준점수 테이블'!$H$14-'국어 표준점수 테이블'!$H$12*W$19)/'국어 표준점수 테이블'!$H$10,0)</f>
        <v>74</v>
      </c>
    </row>
    <row r="21" spans="1:23">
      <c r="A21" s="16"/>
      <c r="B21" s="16"/>
      <c r="C21" s="202" t="s">
        <v>14</v>
      </c>
      <c r="D21" s="224">
        <f t="shared" ref="D21:D27" si="3">IF(OR(P21&gt;76, AND(P21&lt;0, OR(D20&lt;=D$19, D20="-"))), "-", IF(P21&lt;0, D$8,IF(OR(P21=1, P21=75), P21+P$19+1, P21+P$19)))</f>
        <v>77</v>
      </c>
      <c r="E21" s="217">
        <f t="shared" si="2"/>
        <v>77</v>
      </c>
      <c r="F21" s="217">
        <f t="shared" si="2"/>
        <v>77</v>
      </c>
      <c r="G21" s="217">
        <f t="shared" si="2"/>
        <v>77</v>
      </c>
      <c r="H21" s="217">
        <f t="shared" si="2"/>
        <v>76</v>
      </c>
      <c r="I21" s="217">
        <f t="shared" si="2"/>
        <v>76</v>
      </c>
      <c r="J21" s="217">
        <f t="shared" si="2"/>
        <v>76</v>
      </c>
      <c r="K21" s="219">
        <f t="shared" si="2"/>
        <v>76</v>
      </c>
      <c r="L21" s="17"/>
      <c r="M21" s="17"/>
      <c r="N21" s="17"/>
      <c r="O21" s="202" t="s">
        <v>14</v>
      </c>
      <c r="P21" s="224">
        <f>ROUNDUP(('국어 백분위 표'!$N8-0.5-'국어 표준점수 테이블'!$H$14-'국어 표준점수 테이블'!$H$12*P$19)/'국어 표준점수 테이블'!$H$10,0)</f>
        <v>62</v>
      </c>
      <c r="Q21" s="217">
        <f>ROUNDUP(('국어 백분위 표'!$N8-0.5-'국어 표준점수 테이블'!$H$14-'국어 표준점수 테이블'!$H$12*Q$19)/'국어 표준점수 테이블'!$H$10,0)</f>
        <v>63</v>
      </c>
      <c r="R21" s="217">
        <f>ROUNDUP(('국어 백분위 표'!$N8-0.5-'국어 표준점수 테이블'!$H$14-'국어 표준점수 테이블'!$H$12*R$19)/'국어 표준점수 테이블'!$H$10,0)</f>
        <v>64</v>
      </c>
      <c r="S21" s="217">
        <f>ROUNDUP(('국어 백분위 표'!$N8-0.5-'국어 표준점수 테이블'!$H$14-'국어 표준점수 테이블'!$H$12*S$19)/'국어 표준점수 테이블'!$H$10,0)</f>
        <v>65</v>
      </c>
      <c r="T21" s="217">
        <f>ROUNDUP(('국어 백분위 표'!$N8-0.5-'국어 표준점수 테이블'!$H$14-'국어 표준점수 테이블'!$H$12*T$19)/'국어 표준점수 테이블'!$H$10,0)</f>
        <v>65</v>
      </c>
      <c r="U21" s="217">
        <f>ROUNDUP(('국어 백분위 표'!$N8-0.5-'국어 표준점수 테이블'!$H$14-'국어 표준점수 테이블'!$H$12*U$19)/'국어 표준점수 테이블'!$H$10,0)</f>
        <v>66</v>
      </c>
      <c r="V21" s="217">
        <f>ROUNDUP(('국어 백분위 표'!$N8-0.5-'국어 표준점수 테이블'!$H$14-'국어 표준점수 테이블'!$H$12*V$19)/'국어 표준점수 테이블'!$H$10,0)</f>
        <v>67</v>
      </c>
      <c r="W21" s="219">
        <f>ROUNDUP(('국어 백분위 표'!$N8-0.5-'국어 표준점수 테이블'!$H$14-'국어 표준점수 테이블'!$H$12*W$19)/'국어 표준점수 테이블'!$H$10,0)</f>
        <v>68</v>
      </c>
    </row>
    <row r="22" spans="1:23">
      <c r="A22" s="16"/>
      <c r="B22" s="16"/>
      <c r="C22" s="202" t="s">
        <v>15</v>
      </c>
      <c r="D22" s="224">
        <f t="shared" si="3"/>
        <v>70</v>
      </c>
      <c r="E22" s="217">
        <f t="shared" si="2"/>
        <v>70</v>
      </c>
      <c r="F22" s="217">
        <f t="shared" si="2"/>
        <v>70</v>
      </c>
      <c r="G22" s="217">
        <f t="shared" si="2"/>
        <v>70</v>
      </c>
      <c r="H22" s="217">
        <f t="shared" si="2"/>
        <v>69</v>
      </c>
      <c r="I22" s="217">
        <f t="shared" si="2"/>
        <v>69</v>
      </c>
      <c r="J22" s="217">
        <f t="shared" si="2"/>
        <v>69</v>
      </c>
      <c r="K22" s="219">
        <f t="shared" si="2"/>
        <v>69</v>
      </c>
      <c r="L22" s="17"/>
      <c r="M22" s="17"/>
      <c r="N22" s="17"/>
      <c r="O22" s="202" t="s">
        <v>15</v>
      </c>
      <c r="P22" s="224">
        <f>ROUNDUP(('국어 백분위 표'!$N9-0.5-'국어 표준점수 테이블'!$H$14-'국어 표준점수 테이블'!$H$12*P$19)/'국어 표준점수 테이블'!$H$10,0)</f>
        <v>55</v>
      </c>
      <c r="Q22" s="217">
        <f>ROUNDUP(('국어 백분위 표'!$N9-0.5-'국어 표준점수 테이블'!$H$14-'국어 표준점수 테이블'!$H$12*Q$19)/'국어 표준점수 테이블'!$H$10,0)</f>
        <v>56</v>
      </c>
      <c r="R22" s="217">
        <f>ROUNDUP(('국어 백분위 표'!$N9-0.5-'국어 표준점수 테이블'!$H$14-'국어 표준점수 테이블'!$H$12*R$19)/'국어 표준점수 테이블'!$H$10,0)</f>
        <v>57</v>
      </c>
      <c r="S22" s="217">
        <f>ROUNDUP(('국어 백분위 표'!$N9-0.5-'국어 표준점수 테이블'!$H$14-'국어 표준점수 테이블'!$H$12*S$19)/'국어 표준점수 테이블'!$H$10,0)</f>
        <v>58</v>
      </c>
      <c r="T22" s="217">
        <f>ROUNDUP(('국어 백분위 표'!$N9-0.5-'국어 표준점수 테이블'!$H$14-'국어 표준점수 테이블'!$H$12*T$19)/'국어 표준점수 테이블'!$H$10,0)</f>
        <v>58</v>
      </c>
      <c r="U22" s="217">
        <f>ROUNDUP(('국어 백분위 표'!$N9-0.5-'국어 표준점수 테이블'!$H$14-'국어 표준점수 테이블'!$H$12*U$19)/'국어 표준점수 테이블'!$H$10,0)</f>
        <v>59</v>
      </c>
      <c r="V22" s="217">
        <f>ROUNDUP(('국어 백분위 표'!$N9-0.5-'국어 표준점수 테이블'!$H$14-'국어 표준점수 테이블'!$H$12*V$19)/'국어 표준점수 테이블'!$H$10,0)</f>
        <v>60</v>
      </c>
      <c r="W22" s="219">
        <f>ROUNDUP(('국어 백분위 표'!$N9-0.5-'국어 표준점수 테이블'!$H$14-'국어 표준점수 테이블'!$H$12*W$19)/'국어 표준점수 테이블'!$H$10,0)</f>
        <v>61</v>
      </c>
    </row>
    <row r="23" spans="1:23">
      <c r="A23" s="16"/>
      <c r="B23" s="16"/>
      <c r="C23" s="202" t="s">
        <v>16</v>
      </c>
      <c r="D23" s="224">
        <f t="shared" si="3"/>
        <v>63</v>
      </c>
      <c r="E23" s="217">
        <f t="shared" si="2"/>
        <v>63</v>
      </c>
      <c r="F23" s="217">
        <f t="shared" si="2"/>
        <v>63</v>
      </c>
      <c r="G23" s="217">
        <f t="shared" si="2"/>
        <v>63</v>
      </c>
      <c r="H23" s="217">
        <f t="shared" si="2"/>
        <v>62</v>
      </c>
      <c r="I23" s="217">
        <f t="shared" si="2"/>
        <v>62</v>
      </c>
      <c r="J23" s="217">
        <f t="shared" si="2"/>
        <v>62</v>
      </c>
      <c r="K23" s="219">
        <f t="shared" si="2"/>
        <v>62</v>
      </c>
      <c r="L23" s="17"/>
      <c r="M23" s="17"/>
      <c r="N23" s="17"/>
      <c r="O23" s="202" t="s">
        <v>16</v>
      </c>
      <c r="P23" s="224">
        <f>ROUNDUP(('국어 백분위 표'!$N10-0.5-'국어 표준점수 테이블'!$H$14-'국어 표준점수 테이블'!$H$12*P$19)/'국어 표준점수 테이블'!$H$10,0)</f>
        <v>48</v>
      </c>
      <c r="Q23" s="217">
        <f>ROUNDUP(('국어 백분위 표'!$N10-0.5-'국어 표준점수 테이블'!$H$14-'국어 표준점수 테이블'!$H$12*Q$19)/'국어 표준점수 테이블'!$H$10,0)</f>
        <v>49</v>
      </c>
      <c r="R23" s="217">
        <f>ROUNDUP(('국어 백분위 표'!$N10-0.5-'국어 표준점수 테이블'!$H$14-'국어 표준점수 테이블'!$H$12*R$19)/'국어 표준점수 테이블'!$H$10,0)</f>
        <v>50</v>
      </c>
      <c r="S23" s="217">
        <f>ROUNDUP(('국어 백분위 표'!$N10-0.5-'국어 표준점수 테이블'!$H$14-'국어 표준점수 테이블'!$H$12*S$19)/'국어 표준점수 테이블'!$H$10,0)</f>
        <v>51</v>
      </c>
      <c r="T23" s="217">
        <f>ROUNDUP(('국어 백분위 표'!$N10-0.5-'국어 표준점수 테이블'!$H$14-'국어 표준점수 테이블'!$H$12*T$19)/'국어 표준점수 테이블'!$H$10,0)</f>
        <v>51</v>
      </c>
      <c r="U23" s="217">
        <f>ROUNDUP(('국어 백분위 표'!$N10-0.5-'국어 표준점수 테이블'!$H$14-'국어 표준점수 테이블'!$H$12*U$19)/'국어 표준점수 테이블'!$H$10,0)</f>
        <v>52</v>
      </c>
      <c r="V23" s="217">
        <f>ROUNDUP(('국어 백분위 표'!$N10-0.5-'국어 표준점수 테이블'!$H$14-'국어 표준점수 테이블'!$H$12*V$19)/'국어 표준점수 테이블'!$H$10,0)</f>
        <v>53</v>
      </c>
      <c r="W23" s="219">
        <f>ROUNDUP(('국어 백분위 표'!$N10-0.5-'국어 표준점수 테이블'!$H$14-'국어 표준점수 테이블'!$H$12*W$19)/'국어 표준점수 테이블'!$H$10,0)</f>
        <v>54</v>
      </c>
    </row>
    <row r="24" spans="1:23">
      <c r="A24" s="16"/>
      <c r="B24" s="16"/>
      <c r="C24" s="202" t="s">
        <v>17</v>
      </c>
      <c r="D24" s="224">
        <f t="shared" si="3"/>
        <v>54</v>
      </c>
      <c r="E24" s="217">
        <f t="shared" si="2"/>
        <v>54</v>
      </c>
      <c r="F24" s="217">
        <f t="shared" si="2"/>
        <v>53</v>
      </c>
      <c r="G24" s="217">
        <f t="shared" si="2"/>
        <v>53</v>
      </c>
      <c r="H24" s="217">
        <f t="shared" si="2"/>
        <v>53</v>
      </c>
      <c r="I24" s="217">
        <f t="shared" si="2"/>
        <v>53</v>
      </c>
      <c r="J24" s="217">
        <f t="shared" si="2"/>
        <v>53</v>
      </c>
      <c r="K24" s="219">
        <f t="shared" si="2"/>
        <v>52</v>
      </c>
      <c r="L24" s="17"/>
      <c r="M24" s="17"/>
      <c r="N24" s="17"/>
      <c r="O24" s="202" t="s">
        <v>17</v>
      </c>
      <c r="P24" s="224">
        <f>ROUNDUP(('국어 백분위 표'!$N11-0.5-'국어 표준점수 테이블'!$H$14-'국어 표준점수 테이블'!$H$12*P$19)/'국어 표준점수 테이블'!$H$10,0)</f>
        <v>39</v>
      </c>
      <c r="Q24" s="217">
        <f>ROUNDUP(('국어 백분위 표'!$N11-0.5-'국어 표준점수 테이블'!$H$14-'국어 표준점수 테이블'!$H$12*Q$19)/'국어 표준점수 테이블'!$H$10,0)</f>
        <v>40</v>
      </c>
      <c r="R24" s="217">
        <f>ROUNDUP(('국어 백분위 표'!$N11-0.5-'국어 표준점수 테이블'!$H$14-'국어 표준점수 테이블'!$H$12*R$19)/'국어 표준점수 테이블'!$H$10,0)</f>
        <v>40</v>
      </c>
      <c r="S24" s="217">
        <f>ROUNDUP(('국어 백분위 표'!$N11-0.5-'국어 표준점수 테이블'!$H$14-'국어 표준점수 테이블'!$H$12*S$19)/'국어 표준점수 테이블'!$H$10,0)</f>
        <v>41</v>
      </c>
      <c r="T24" s="217">
        <f>ROUNDUP(('국어 백분위 표'!$N11-0.5-'국어 표준점수 테이블'!$H$14-'국어 표준점수 테이블'!$H$12*T$19)/'국어 표준점수 테이블'!$H$10,0)</f>
        <v>42</v>
      </c>
      <c r="U24" s="217">
        <f>ROUNDUP(('국어 백분위 표'!$N11-0.5-'국어 표준점수 테이블'!$H$14-'국어 표준점수 테이블'!$H$12*U$19)/'국어 표준점수 테이블'!$H$10,0)</f>
        <v>43</v>
      </c>
      <c r="V24" s="217">
        <f>ROUNDUP(('국어 백분위 표'!$N11-0.5-'국어 표준점수 테이블'!$H$14-'국어 표준점수 테이블'!$H$12*V$19)/'국어 표준점수 테이블'!$H$10,0)</f>
        <v>44</v>
      </c>
      <c r="W24" s="219">
        <f>ROUNDUP(('국어 백분위 표'!$N11-0.5-'국어 표준점수 테이블'!$H$14-'국어 표준점수 테이블'!$H$12*W$19)/'국어 표준점수 테이블'!$H$10,0)</f>
        <v>44</v>
      </c>
    </row>
    <row r="25" spans="1:23">
      <c r="A25" s="16"/>
      <c r="B25" s="16"/>
      <c r="C25" s="202" t="s">
        <v>18</v>
      </c>
      <c r="D25" s="224">
        <f t="shared" si="3"/>
        <v>42</v>
      </c>
      <c r="E25" s="217">
        <f t="shared" si="2"/>
        <v>42</v>
      </c>
      <c r="F25" s="217">
        <f t="shared" si="2"/>
        <v>42</v>
      </c>
      <c r="G25" s="217">
        <f t="shared" si="2"/>
        <v>42</v>
      </c>
      <c r="H25" s="217">
        <f t="shared" si="2"/>
        <v>42</v>
      </c>
      <c r="I25" s="217">
        <f t="shared" si="2"/>
        <v>42</v>
      </c>
      <c r="J25" s="217">
        <f t="shared" si="2"/>
        <v>41</v>
      </c>
      <c r="K25" s="219">
        <f t="shared" si="2"/>
        <v>41</v>
      </c>
      <c r="L25" s="17"/>
      <c r="M25" s="17"/>
      <c r="N25" s="17"/>
      <c r="O25" s="202" t="s">
        <v>18</v>
      </c>
      <c r="P25" s="224">
        <f>ROUNDUP(('국어 백분위 표'!$N12-0.5-'국어 표준점수 테이블'!$H$14-'국어 표준점수 테이블'!$H$12*P$19)/'국어 표준점수 테이블'!$H$10,0)</f>
        <v>27</v>
      </c>
      <c r="Q25" s="217">
        <f>ROUNDUP(('국어 백분위 표'!$N12-0.5-'국어 표준점수 테이블'!$H$14-'국어 표준점수 테이블'!$H$12*Q$19)/'국어 표준점수 테이블'!$H$10,0)</f>
        <v>28</v>
      </c>
      <c r="R25" s="217">
        <f>ROUNDUP(('국어 백분위 표'!$N12-0.5-'국어 표준점수 테이블'!$H$14-'국어 표준점수 테이블'!$H$12*R$19)/'국어 표준점수 테이블'!$H$10,0)</f>
        <v>29</v>
      </c>
      <c r="S25" s="217">
        <f>ROUNDUP(('국어 백분위 표'!$N12-0.5-'국어 표준점수 테이블'!$H$14-'국어 표준점수 테이블'!$H$12*S$19)/'국어 표준점수 테이블'!$H$10,0)</f>
        <v>30</v>
      </c>
      <c r="T25" s="217">
        <f>ROUNDUP(('국어 백분위 표'!$N12-0.5-'국어 표준점수 테이블'!$H$14-'국어 표준점수 테이블'!$H$12*T$19)/'국어 표준점수 테이블'!$H$10,0)</f>
        <v>31</v>
      </c>
      <c r="U25" s="217">
        <f>ROUNDUP(('국어 백분위 표'!$N12-0.5-'국어 표준점수 테이블'!$H$14-'국어 표준점수 테이블'!$H$12*U$19)/'국어 표준점수 테이블'!$H$10,0)</f>
        <v>32</v>
      </c>
      <c r="V25" s="217">
        <f>ROUNDUP(('국어 백분위 표'!$N12-0.5-'국어 표준점수 테이블'!$H$14-'국어 표준점수 테이블'!$H$12*V$19)/'국어 표준점수 테이블'!$H$10,0)</f>
        <v>32</v>
      </c>
      <c r="W25" s="219">
        <f>ROUNDUP(('국어 백분위 표'!$N12-0.5-'국어 표준점수 테이블'!$H$14-'국어 표준점수 테이블'!$H$12*W$19)/'국어 표준점수 테이블'!$H$10,0)</f>
        <v>33</v>
      </c>
    </row>
    <row r="26" spans="1:23">
      <c r="A26" s="16"/>
      <c r="B26" s="16"/>
      <c r="C26" s="202" t="s">
        <v>19</v>
      </c>
      <c r="D26" s="224">
        <f t="shared" si="3"/>
        <v>32</v>
      </c>
      <c r="E26" s="217">
        <f t="shared" si="2"/>
        <v>32</v>
      </c>
      <c r="F26" s="217">
        <f t="shared" si="2"/>
        <v>32</v>
      </c>
      <c r="G26" s="217">
        <f t="shared" si="2"/>
        <v>32</v>
      </c>
      <c r="H26" s="217">
        <f t="shared" si="2"/>
        <v>31</v>
      </c>
      <c r="I26" s="217">
        <f t="shared" si="2"/>
        <v>31</v>
      </c>
      <c r="J26" s="217">
        <f t="shared" si="2"/>
        <v>31</v>
      </c>
      <c r="K26" s="219">
        <f t="shared" si="2"/>
        <v>31</v>
      </c>
      <c r="L26" s="17"/>
      <c r="M26" s="17"/>
      <c r="N26" s="17"/>
      <c r="O26" s="202" t="s">
        <v>19</v>
      </c>
      <c r="P26" s="224">
        <f>ROUNDUP(('국어 백분위 표'!$N13-0.5-'국어 표준점수 테이블'!$H$14-'국어 표준점수 테이블'!$H$12*P$19)/'국어 표준점수 테이블'!$H$10,0)</f>
        <v>17</v>
      </c>
      <c r="Q26" s="217">
        <f>ROUNDUP(('국어 백분위 표'!$N13-0.5-'국어 표준점수 테이블'!$H$14-'국어 표준점수 테이블'!$H$12*Q$19)/'국어 표준점수 테이블'!$H$10,0)</f>
        <v>18</v>
      </c>
      <c r="R26" s="217">
        <f>ROUNDUP(('국어 백분위 표'!$N13-0.5-'국어 표준점수 테이블'!$H$14-'국어 표준점수 테이블'!$H$12*R$19)/'국어 표준점수 테이블'!$H$10,0)</f>
        <v>19</v>
      </c>
      <c r="S26" s="217">
        <f>ROUNDUP(('국어 백분위 표'!$N13-0.5-'국어 표준점수 테이블'!$H$14-'국어 표준점수 테이블'!$H$12*S$19)/'국어 표준점수 테이블'!$H$10,0)</f>
        <v>20</v>
      </c>
      <c r="T26" s="217">
        <f>ROUNDUP(('국어 백분위 표'!$N13-0.5-'국어 표준점수 테이블'!$H$14-'국어 표준점수 테이블'!$H$12*T$19)/'국어 표준점수 테이블'!$H$10,0)</f>
        <v>20</v>
      </c>
      <c r="U26" s="217">
        <f>ROUNDUP(('국어 백분위 표'!$N13-0.5-'국어 표준점수 테이블'!$H$14-'국어 표준점수 테이블'!$H$12*U$19)/'국어 표준점수 테이블'!$H$10,0)</f>
        <v>21</v>
      </c>
      <c r="V26" s="217">
        <f>ROUNDUP(('국어 백분위 표'!$N13-0.5-'국어 표준점수 테이블'!$H$14-'국어 표준점수 테이블'!$H$12*V$19)/'국어 표준점수 테이블'!$H$10,0)</f>
        <v>22</v>
      </c>
      <c r="W26" s="219">
        <f>ROUNDUP(('국어 백분위 표'!$N13-0.5-'국어 표준점수 테이블'!$H$14-'국어 표준점수 테이블'!$H$12*W$19)/'국어 표준점수 테이블'!$H$10,0)</f>
        <v>23</v>
      </c>
    </row>
    <row r="27" spans="1:23" ht="17.5" thickBot="1">
      <c r="A27" s="16"/>
      <c r="B27" s="16"/>
      <c r="C27" s="203" t="s">
        <v>20</v>
      </c>
      <c r="D27" s="225">
        <f t="shared" si="3"/>
        <v>23</v>
      </c>
      <c r="E27" s="221">
        <f t="shared" si="2"/>
        <v>23</v>
      </c>
      <c r="F27" s="221">
        <f t="shared" si="2"/>
        <v>23</v>
      </c>
      <c r="G27" s="221">
        <f t="shared" si="2"/>
        <v>23</v>
      </c>
      <c r="H27" s="221">
        <f t="shared" si="2"/>
        <v>23</v>
      </c>
      <c r="I27" s="221">
        <f t="shared" si="2"/>
        <v>23</v>
      </c>
      <c r="J27" s="221">
        <f t="shared" si="2"/>
        <v>22</v>
      </c>
      <c r="K27" s="222">
        <f t="shared" si="2"/>
        <v>22</v>
      </c>
      <c r="L27" s="17"/>
      <c r="M27" s="17"/>
      <c r="N27" s="17"/>
      <c r="O27" s="203" t="s">
        <v>20</v>
      </c>
      <c r="P27" s="225">
        <f>ROUNDUP(('국어 백분위 표'!$N14-0.5-'국어 표준점수 테이블'!$H$14-'국어 표준점수 테이블'!$H$12*P$19)/'국어 표준점수 테이블'!$H$10,0)</f>
        <v>8</v>
      </c>
      <c r="Q27" s="256">
        <f>ROUNDUP(('국어 백분위 표'!$N14-0.5-'국어 표준점수 테이블'!$H$14-'국어 표준점수 테이블'!$H$12*Q$19)/'국어 표준점수 테이블'!$H$10,0)</f>
        <v>9</v>
      </c>
      <c r="R27" s="256">
        <f>ROUNDUP(('국어 백분위 표'!$N14-0.5-'국어 표준점수 테이블'!$H$14-'국어 표준점수 테이블'!$H$12*R$19)/'국어 표준점수 테이블'!$H$10,0)</f>
        <v>10</v>
      </c>
      <c r="S27" s="256">
        <f>ROUNDUP(('국어 백분위 표'!$N14-0.5-'국어 표준점수 테이블'!$H$14-'국어 표준점수 테이블'!$H$12*S$19)/'국어 표준점수 테이블'!$H$10,0)</f>
        <v>11</v>
      </c>
      <c r="T27" s="256">
        <f>ROUNDUP(('국어 백분위 표'!$N14-0.5-'국어 표준점수 테이블'!$H$14-'국어 표준점수 테이블'!$H$12*T$19)/'국어 표준점수 테이블'!$H$10,0)</f>
        <v>12</v>
      </c>
      <c r="U27" s="256">
        <f>ROUNDUP(('국어 백분위 표'!$N14-0.5-'국어 표준점수 테이블'!$H$14-'국어 표준점수 테이블'!$H$12*U$19)/'국어 표준점수 테이블'!$H$10,0)</f>
        <v>13</v>
      </c>
      <c r="V27" s="256">
        <f>ROUNDUP(('국어 백분위 표'!$N14-0.5-'국어 표준점수 테이블'!$H$14-'국어 표준점수 테이블'!$H$12*V$19)/'국어 표준점수 테이블'!$H$10,0)</f>
        <v>13</v>
      </c>
      <c r="W27" s="257">
        <f>ROUNDUP(('국어 백분위 표'!$N14-0.5-'국어 표준점수 테이블'!$H$14-'국어 표준점수 테이블'!$H$12*W$19)/'국어 표준점수 테이블'!$H$10,0)</f>
        <v>14</v>
      </c>
    </row>
    <row r="28" spans="1:23">
      <c r="A28" s="16"/>
      <c r="B28" s="16"/>
      <c r="C28" s="176"/>
      <c r="D28" s="176"/>
      <c r="E28" s="176"/>
      <c r="F28" s="176"/>
      <c r="G28" s="176"/>
      <c r="H28" s="17"/>
      <c r="I28" s="17"/>
      <c r="J28" s="17"/>
      <c r="K28" s="17"/>
      <c r="L28" s="17"/>
      <c r="M28" s="17"/>
      <c r="N28" s="17"/>
      <c r="O28" s="176"/>
      <c r="P28" s="176"/>
      <c r="Q28" s="176"/>
      <c r="R28" s="176"/>
      <c r="S28" s="176"/>
      <c r="T28" s="17"/>
      <c r="U28" s="17"/>
      <c r="V28" s="17"/>
      <c r="W28" s="17"/>
    </row>
    <row r="29" spans="1:23" ht="17.5" thickBot="1">
      <c r="A29" s="16"/>
      <c r="B29" s="16"/>
      <c r="C29" s="176"/>
      <c r="D29" s="176"/>
      <c r="E29" s="176"/>
      <c r="F29" s="176"/>
      <c r="G29" s="176"/>
      <c r="H29" s="17"/>
      <c r="I29" s="17"/>
      <c r="J29" s="17"/>
      <c r="K29" s="17"/>
      <c r="L29" s="17"/>
      <c r="M29" s="17"/>
      <c r="N29" s="17"/>
      <c r="O29" s="176"/>
      <c r="P29" s="176"/>
      <c r="Q29" s="176"/>
      <c r="R29" s="176"/>
      <c r="S29" s="176"/>
      <c r="T29" s="17"/>
      <c r="U29" s="17"/>
      <c r="V29" s="17"/>
      <c r="W29" s="17"/>
    </row>
    <row r="30" spans="1:23" ht="17.5" thickBot="1">
      <c r="A30" s="16"/>
      <c r="B30" s="16"/>
      <c r="C30" s="204" t="s">
        <v>76</v>
      </c>
      <c r="D30" s="199">
        <v>7</v>
      </c>
      <c r="E30" s="197">
        <v>6</v>
      </c>
      <c r="F30" s="197">
        <v>5</v>
      </c>
      <c r="G30" s="197">
        <v>4</v>
      </c>
      <c r="H30" s="197">
        <v>3</v>
      </c>
      <c r="I30" s="197">
        <v>2</v>
      </c>
      <c r="J30" s="198">
        <v>0</v>
      </c>
      <c r="K30" s="17"/>
      <c r="L30" s="17"/>
      <c r="M30" s="17"/>
      <c r="N30" s="17"/>
      <c r="O30" s="204" t="s">
        <v>76</v>
      </c>
      <c r="P30" s="199">
        <v>7</v>
      </c>
      <c r="Q30" s="197">
        <v>6</v>
      </c>
      <c r="R30" s="197">
        <v>5</v>
      </c>
      <c r="S30" s="197">
        <v>4</v>
      </c>
      <c r="T30" s="197">
        <v>3</v>
      </c>
      <c r="U30" s="197">
        <v>2</v>
      </c>
      <c r="V30" s="198">
        <v>0</v>
      </c>
      <c r="W30" s="17"/>
    </row>
    <row r="31" spans="1:23">
      <c r="A31" s="16"/>
      <c r="B31" s="16"/>
      <c r="C31" s="201" t="s">
        <v>13</v>
      </c>
      <c r="D31" s="200">
        <f>IF(OR(P31&gt;76, AND(P31&lt;0, OR(D30&lt;=D$30, D30="-"))), "-", IF(P31&lt;0, D$8,IF(OR(P31=1, P31=75), P31+P$30+1, P31+P$30)))</f>
        <v>83</v>
      </c>
      <c r="E31" s="200">
        <f t="shared" ref="E31:J38" si="4">IF(OR(Q31&gt;76, AND(Q31&lt;0, OR(E30&lt;=E$30, E30="-"))), "-", IF(Q31&lt;0, E$8,IF(OR(Q31=1, Q31=75), Q31+Q$30+1, Q31+Q$30)))</f>
        <v>82</v>
      </c>
      <c r="F31" s="200">
        <f t="shared" si="4"/>
        <v>81</v>
      </c>
      <c r="G31" s="12" t="str">
        <f t="shared" si="4"/>
        <v>-</v>
      </c>
      <c r="H31" s="12" t="str">
        <f t="shared" si="4"/>
        <v>-</v>
      </c>
      <c r="I31" s="12" t="str">
        <f t="shared" si="4"/>
        <v>-</v>
      </c>
      <c r="J31" s="226" t="str">
        <f t="shared" si="4"/>
        <v>-</v>
      </c>
      <c r="K31" s="17"/>
      <c r="L31" s="17"/>
      <c r="M31" s="17"/>
      <c r="N31" s="17"/>
      <c r="O31" s="201" t="s">
        <v>13</v>
      </c>
      <c r="P31" s="200">
        <f>ROUNDUP(('국어 백분위 표'!$N7-0.5-'국어 표준점수 테이블'!$H$14-'국어 표준점수 테이블'!$H$12*P$30)/'국어 표준점수 테이블'!$H$10,0)</f>
        <v>75</v>
      </c>
      <c r="Q31" s="12">
        <f>ROUNDUP(('국어 백분위 표'!$N7-0.5-'국어 표준점수 테이블'!$H$14-'국어 표준점수 테이블'!$H$12*Q$30)/'국어 표준점수 테이블'!$H$10,0)</f>
        <v>75</v>
      </c>
      <c r="R31" s="12">
        <f>ROUNDUP(('국어 백분위 표'!$N7-0.5-'국어 표준점수 테이블'!$H$14-'국어 표준점수 테이블'!$H$12*R$30)/'국어 표준점수 테이블'!$H$10,0)</f>
        <v>76</v>
      </c>
      <c r="S31" s="12">
        <f>ROUNDUP(('국어 백분위 표'!$N7-0.5-'국어 표준점수 테이블'!$H$14-'국어 표준점수 테이블'!$H$12*S$30)/'국어 표준점수 테이블'!$H$10,0)</f>
        <v>77</v>
      </c>
      <c r="T31" s="12">
        <f>ROUNDUP(('국어 백분위 표'!$N7-0.5-'국어 표준점수 테이블'!$H$14-'국어 표준점수 테이블'!$H$12*T$30)/'국어 표준점수 테이블'!$H$10,0)</f>
        <v>78</v>
      </c>
      <c r="U31" s="12">
        <f>ROUNDUP(('국어 백분위 표'!$N7-0.5-'국어 표준점수 테이블'!$H$14-'국어 표준점수 테이블'!$H$12*U$30)/'국어 표준점수 테이블'!$H$10,0)</f>
        <v>79</v>
      </c>
      <c r="V31" s="226">
        <f>ROUNDUP(('국어 백분위 표'!$N7-0.5-'국어 표준점수 테이블'!$H$14-'국어 표준점수 테이블'!$H$12*V$30)/'국어 표준점수 테이블'!$H$10,0)</f>
        <v>80</v>
      </c>
      <c r="W31" s="17"/>
    </row>
    <row r="32" spans="1:23">
      <c r="A32" s="16"/>
      <c r="B32" s="16"/>
      <c r="C32" s="202" t="s">
        <v>14</v>
      </c>
      <c r="D32" s="224">
        <f t="shared" ref="D32:D38" si="5">IF(OR(P32&gt;76, AND(P32&lt;0, OR(D31&lt;=D$30, D31="-"))), "-", IF(P32&lt;0, D$8,IF(OR(P32=1, P32=75), P32+P$30+1, P32+P$30)))</f>
        <v>76</v>
      </c>
      <c r="E32" s="217">
        <f t="shared" si="4"/>
        <v>75</v>
      </c>
      <c r="F32" s="217">
        <f t="shared" si="4"/>
        <v>75</v>
      </c>
      <c r="G32" s="217">
        <f t="shared" si="4"/>
        <v>75</v>
      </c>
      <c r="H32" s="217">
        <f t="shared" si="4"/>
        <v>75</v>
      </c>
      <c r="I32" s="217">
        <f t="shared" si="4"/>
        <v>75</v>
      </c>
      <c r="J32" s="219">
        <f t="shared" si="4"/>
        <v>74</v>
      </c>
      <c r="K32" s="17"/>
      <c r="L32" s="17"/>
      <c r="M32" s="17"/>
      <c r="N32" s="17"/>
      <c r="O32" s="202" t="s">
        <v>14</v>
      </c>
      <c r="P32" s="224">
        <f>ROUNDUP(('국어 백분위 표'!$N8-0.5-'국어 표준점수 테이블'!$H$14-'국어 표준점수 테이블'!$H$12*P$30)/'국어 표준점수 테이블'!$H$10,0)</f>
        <v>69</v>
      </c>
      <c r="Q32" s="217">
        <f>ROUNDUP(('국어 백분위 표'!$N8-0.5-'국어 표준점수 테이블'!$H$14-'국어 표준점수 테이블'!$H$12*Q$30)/'국어 표준점수 테이블'!$H$10,0)</f>
        <v>69</v>
      </c>
      <c r="R32" s="217">
        <f>ROUNDUP(('국어 백분위 표'!$N8-0.5-'국어 표준점수 테이블'!$H$14-'국어 표준점수 테이블'!$H$12*R$30)/'국어 표준점수 테이블'!$H$10,0)</f>
        <v>70</v>
      </c>
      <c r="S32" s="217">
        <f>ROUNDUP(('국어 백분위 표'!$N8-0.5-'국어 표준점수 테이블'!$H$14-'국어 표준점수 테이블'!$H$12*S$30)/'국어 표준점수 테이블'!$H$10,0)</f>
        <v>71</v>
      </c>
      <c r="T32" s="217">
        <f>ROUNDUP(('국어 백분위 표'!$N8-0.5-'국어 표준점수 테이블'!$H$14-'국어 표준점수 테이블'!$H$12*T$30)/'국어 표준점수 테이블'!$H$10,0)</f>
        <v>72</v>
      </c>
      <c r="U32" s="217">
        <f>ROUNDUP(('국어 백분위 표'!$N8-0.5-'국어 표준점수 테이블'!$H$14-'국어 표준점수 테이블'!$H$12*U$30)/'국어 표준점수 테이블'!$H$10,0)</f>
        <v>73</v>
      </c>
      <c r="V32" s="219">
        <f>ROUNDUP(('국어 백분위 표'!$N8-0.5-'국어 표준점수 테이블'!$H$14-'국어 표준점수 테이블'!$H$12*V$30)/'국어 표준점수 테이블'!$H$10,0)</f>
        <v>74</v>
      </c>
      <c r="W32" s="17"/>
    </row>
    <row r="33" spans="1:23">
      <c r="A33" s="16"/>
      <c r="B33" s="16"/>
      <c r="C33" s="202" t="s">
        <v>15</v>
      </c>
      <c r="D33" s="224">
        <f t="shared" si="5"/>
        <v>69</v>
      </c>
      <c r="E33" s="217">
        <f t="shared" si="4"/>
        <v>68</v>
      </c>
      <c r="F33" s="217">
        <f t="shared" si="4"/>
        <v>68</v>
      </c>
      <c r="G33" s="217">
        <f t="shared" si="4"/>
        <v>68</v>
      </c>
      <c r="H33" s="217">
        <f t="shared" si="4"/>
        <v>68</v>
      </c>
      <c r="I33" s="217">
        <f t="shared" si="4"/>
        <v>68</v>
      </c>
      <c r="J33" s="219">
        <f t="shared" si="4"/>
        <v>67</v>
      </c>
      <c r="K33" s="17"/>
      <c r="L33" s="17"/>
      <c r="M33" s="17"/>
      <c r="N33" s="17"/>
      <c r="O33" s="202" t="s">
        <v>15</v>
      </c>
      <c r="P33" s="224">
        <f>ROUNDUP(('국어 백분위 표'!$N9-0.5-'국어 표준점수 테이블'!$H$14-'국어 표준점수 테이블'!$H$12*P$30)/'국어 표준점수 테이블'!$H$10,0)</f>
        <v>62</v>
      </c>
      <c r="Q33" s="217">
        <f>ROUNDUP(('국어 백분위 표'!$N9-0.5-'국어 표준점수 테이블'!$H$14-'국어 표준점수 테이블'!$H$12*Q$30)/'국어 표준점수 테이블'!$H$10,0)</f>
        <v>62</v>
      </c>
      <c r="R33" s="217">
        <f>ROUNDUP(('국어 백분위 표'!$N9-0.5-'국어 표준점수 테이블'!$H$14-'국어 표준점수 테이블'!$H$12*R$30)/'국어 표준점수 테이블'!$H$10,0)</f>
        <v>63</v>
      </c>
      <c r="S33" s="217">
        <f>ROUNDUP(('국어 백분위 표'!$N9-0.5-'국어 표준점수 테이블'!$H$14-'국어 표준점수 테이블'!$H$12*S$30)/'국어 표준점수 테이블'!$H$10,0)</f>
        <v>64</v>
      </c>
      <c r="T33" s="217">
        <f>ROUNDUP(('국어 백분위 표'!$N9-0.5-'국어 표준점수 테이블'!$H$14-'국어 표준점수 테이블'!$H$12*T$30)/'국어 표준점수 테이블'!$H$10,0)</f>
        <v>65</v>
      </c>
      <c r="U33" s="217">
        <f>ROUNDUP(('국어 백분위 표'!$N9-0.5-'국어 표준점수 테이블'!$H$14-'국어 표준점수 테이블'!$H$12*U$30)/'국어 표준점수 테이블'!$H$10,0)</f>
        <v>66</v>
      </c>
      <c r="V33" s="219">
        <f>ROUNDUP(('국어 백분위 표'!$N9-0.5-'국어 표준점수 테이블'!$H$14-'국어 표준점수 테이블'!$H$12*V$30)/'국어 표준점수 테이블'!$H$10,0)</f>
        <v>67</v>
      </c>
      <c r="W33" s="17"/>
    </row>
    <row r="34" spans="1:23">
      <c r="A34" s="16"/>
      <c r="B34" s="16"/>
      <c r="C34" s="202" t="s">
        <v>16</v>
      </c>
      <c r="D34" s="224">
        <f t="shared" si="5"/>
        <v>62</v>
      </c>
      <c r="E34" s="217">
        <f t="shared" si="4"/>
        <v>62</v>
      </c>
      <c r="F34" s="217">
        <f t="shared" si="4"/>
        <v>61</v>
      </c>
      <c r="G34" s="217">
        <f t="shared" si="4"/>
        <v>61</v>
      </c>
      <c r="H34" s="217">
        <f t="shared" si="4"/>
        <v>61</v>
      </c>
      <c r="I34" s="217">
        <f t="shared" si="4"/>
        <v>61</v>
      </c>
      <c r="J34" s="219">
        <f t="shared" si="4"/>
        <v>60</v>
      </c>
      <c r="K34" s="17"/>
      <c r="L34" s="17"/>
      <c r="M34" s="17"/>
      <c r="N34" s="17"/>
      <c r="O34" s="202" t="s">
        <v>16</v>
      </c>
      <c r="P34" s="224">
        <f>ROUNDUP(('국어 백분위 표'!$N10-0.5-'국어 표준점수 테이블'!$H$14-'국어 표준점수 테이블'!$H$12*P$30)/'국어 표준점수 테이블'!$H$10,0)</f>
        <v>55</v>
      </c>
      <c r="Q34" s="217">
        <f>ROUNDUP(('국어 백분위 표'!$N10-0.5-'국어 표준점수 테이블'!$H$14-'국어 표준점수 테이블'!$H$12*Q$30)/'국어 표준점수 테이블'!$H$10,0)</f>
        <v>56</v>
      </c>
      <c r="R34" s="217">
        <f>ROUNDUP(('국어 백분위 표'!$N10-0.5-'국어 표준점수 테이블'!$H$14-'국어 표준점수 테이블'!$H$12*R$30)/'국어 표준점수 테이블'!$H$10,0)</f>
        <v>56</v>
      </c>
      <c r="S34" s="217">
        <f>ROUNDUP(('국어 백분위 표'!$N10-0.5-'국어 표준점수 테이블'!$H$14-'국어 표준점수 테이블'!$H$12*S$30)/'국어 표준점수 테이블'!$H$10,0)</f>
        <v>57</v>
      </c>
      <c r="T34" s="217">
        <f>ROUNDUP(('국어 백분위 표'!$N10-0.5-'국어 표준점수 테이블'!$H$14-'국어 표준점수 테이블'!$H$12*T$30)/'국어 표준점수 테이블'!$H$10,0)</f>
        <v>58</v>
      </c>
      <c r="U34" s="217">
        <f>ROUNDUP(('국어 백분위 표'!$N10-0.5-'국어 표준점수 테이블'!$H$14-'국어 표준점수 테이블'!$H$12*U$30)/'국어 표준점수 테이블'!$H$10,0)</f>
        <v>59</v>
      </c>
      <c r="V34" s="219">
        <f>ROUNDUP(('국어 백분위 표'!$N10-0.5-'국어 표준점수 테이블'!$H$14-'국어 표준점수 테이블'!$H$12*V$30)/'국어 표준점수 테이블'!$H$10,0)</f>
        <v>60</v>
      </c>
      <c r="W34" s="17"/>
    </row>
    <row r="35" spans="1:23">
      <c r="A35" s="16"/>
      <c r="B35" s="16"/>
      <c r="C35" s="202" t="s">
        <v>17</v>
      </c>
      <c r="D35" s="224">
        <f t="shared" si="5"/>
        <v>52</v>
      </c>
      <c r="E35" s="217">
        <f t="shared" si="4"/>
        <v>52</v>
      </c>
      <c r="F35" s="217">
        <f t="shared" si="4"/>
        <v>52</v>
      </c>
      <c r="G35" s="217">
        <f t="shared" si="4"/>
        <v>52</v>
      </c>
      <c r="H35" s="217">
        <f t="shared" si="4"/>
        <v>51</v>
      </c>
      <c r="I35" s="217">
        <f t="shared" si="4"/>
        <v>51</v>
      </c>
      <c r="J35" s="219">
        <f t="shared" si="4"/>
        <v>51</v>
      </c>
      <c r="K35" s="17"/>
      <c r="L35" s="17"/>
      <c r="M35" s="17"/>
      <c r="N35" s="17"/>
      <c r="O35" s="202" t="s">
        <v>17</v>
      </c>
      <c r="P35" s="224">
        <f>ROUNDUP(('국어 백분위 표'!$N11-0.5-'국어 표준점수 테이블'!$H$14-'국어 표준점수 테이블'!$H$12*P$30)/'국어 표준점수 테이블'!$H$10,0)</f>
        <v>45</v>
      </c>
      <c r="Q35" s="217">
        <f>ROUNDUP(('국어 백분위 표'!$N11-0.5-'국어 표준점수 테이블'!$H$14-'국어 표준점수 테이블'!$H$12*Q$30)/'국어 표준점수 테이블'!$H$10,0)</f>
        <v>46</v>
      </c>
      <c r="R35" s="217">
        <f>ROUNDUP(('국어 백분위 표'!$N11-0.5-'국어 표준점수 테이블'!$H$14-'국어 표준점수 테이블'!$H$12*R$30)/'국어 표준점수 테이블'!$H$10,0)</f>
        <v>47</v>
      </c>
      <c r="S35" s="217">
        <f>ROUNDUP(('국어 백분위 표'!$N11-0.5-'국어 표준점수 테이블'!$H$14-'국어 표준점수 테이블'!$H$12*S$30)/'국어 표준점수 테이블'!$H$10,0)</f>
        <v>48</v>
      </c>
      <c r="T35" s="217">
        <f>ROUNDUP(('국어 백분위 표'!$N11-0.5-'국어 표준점수 테이블'!$H$14-'국어 표준점수 테이블'!$H$12*T$30)/'국어 표준점수 테이블'!$H$10,0)</f>
        <v>48</v>
      </c>
      <c r="U35" s="217">
        <f>ROUNDUP(('국어 백분위 표'!$N11-0.5-'국어 표준점수 테이블'!$H$14-'국어 표준점수 테이블'!$H$12*U$30)/'국어 표준점수 테이블'!$H$10,0)</f>
        <v>49</v>
      </c>
      <c r="V35" s="219">
        <f>ROUNDUP(('국어 백분위 표'!$N11-0.5-'국어 표준점수 테이블'!$H$14-'국어 표준점수 테이블'!$H$12*V$30)/'국어 표준점수 테이블'!$H$10,0)</f>
        <v>51</v>
      </c>
      <c r="W35" s="17"/>
    </row>
    <row r="36" spans="1:23">
      <c r="A36" s="16"/>
      <c r="B36" s="16"/>
      <c r="C36" s="202" t="s">
        <v>18</v>
      </c>
      <c r="D36" s="224">
        <f t="shared" si="5"/>
        <v>41</v>
      </c>
      <c r="E36" s="217">
        <f t="shared" si="4"/>
        <v>41</v>
      </c>
      <c r="F36" s="217">
        <f t="shared" si="4"/>
        <v>41</v>
      </c>
      <c r="G36" s="217">
        <f t="shared" si="4"/>
        <v>40</v>
      </c>
      <c r="H36" s="217">
        <f t="shared" si="4"/>
        <v>40</v>
      </c>
      <c r="I36" s="217">
        <f t="shared" si="4"/>
        <v>40</v>
      </c>
      <c r="J36" s="219">
        <f t="shared" si="4"/>
        <v>40</v>
      </c>
      <c r="K36" s="17"/>
      <c r="L36" s="17"/>
      <c r="M36" s="17"/>
      <c r="N36" s="17"/>
      <c r="O36" s="202" t="s">
        <v>18</v>
      </c>
      <c r="P36" s="224">
        <f>ROUNDUP(('국어 백분위 표'!$N12-0.5-'국어 표준점수 테이블'!$H$14-'국어 표준점수 테이블'!$H$12*P$30)/'국어 표준점수 테이블'!$H$10,0)</f>
        <v>34</v>
      </c>
      <c r="Q36" s="217">
        <f>ROUNDUP(('국어 백분위 표'!$N12-0.5-'국어 표준점수 테이블'!$H$14-'국어 표준점수 테이블'!$H$12*Q$30)/'국어 표준점수 테이블'!$H$10,0)</f>
        <v>35</v>
      </c>
      <c r="R36" s="217">
        <f>ROUNDUP(('국어 백분위 표'!$N12-0.5-'국어 표준점수 테이블'!$H$14-'국어 표준점수 테이블'!$H$12*R$30)/'국어 표준점수 테이블'!$H$10,0)</f>
        <v>36</v>
      </c>
      <c r="S36" s="217">
        <f>ROUNDUP(('국어 백분위 표'!$N12-0.5-'국어 표준점수 테이블'!$H$14-'국어 표준점수 테이블'!$H$12*S$30)/'국어 표준점수 테이블'!$H$10,0)</f>
        <v>36</v>
      </c>
      <c r="T36" s="217">
        <f>ROUNDUP(('국어 백분위 표'!$N12-0.5-'국어 표준점수 테이블'!$H$14-'국어 표준점수 테이블'!$H$12*T$30)/'국어 표준점수 테이블'!$H$10,0)</f>
        <v>37</v>
      </c>
      <c r="U36" s="217">
        <f>ROUNDUP(('국어 백분위 표'!$N12-0.5-'국어 표준점수 테이블'!$H$14-'국어 표준점수 테이블'!$H$12*U$30)/'국어 표준점수 테이블'!$H$10,0)</f>
        <v>38</v>
      </c>
      <c r="V36" s="219">
        <f>ROUNDUP(('국어 백분위 표'!$N12-0.5-'국어 표준점수 테이블'!$H$14-'국어 표준점수 테이블'!$H$12*V$30)/'국어 표준점수 테이블'!$H$10,0)</f>
        <v>40</v>
      </c>
      <c r="W36" s="17"/>
    </row>
    <row r="37" spans="1:23">
      <c r="A37" s="16"/>
      <c r="B37" s="16"/>
      <c r="C37" s="202" t="s">
        <v>19</v>
      </c>
      <c r="D37" s="224">
        <f t="shared" si="5"/>
        <v>31</v>
      </c>
      <c r="E37" s="217">
        <f t="shared" si="4"/>
        <v>30</v>
      </c>
      <c r="F37" s="217">
        <f t="shared" si="4"/>
        <v>30</v>
      </c>
      <c r="G37" s="217">
        <f t="shared" si="4"/>
        <v>30</v>
      </c>
      <c r="H37" s="217">
        <f t="shared" si="4"/>
        <v>30</v>
      </c>
      <c r="I37" s="217">
        <f t="shared" si="4"/>
        <v>30</v>
      </c>
      <c r="J37" s="219">
        <f t="shared" si="4"/>
        <v>29</v>
      </c>
      <c r="K37" s="17"/>
      <c r="L37" s="17"/>
      <c r="M37" s="17"/>
      <c r="N37" s="17"/>
      <c r="O37" s="202" t="s">
        <v>19</v>
      </c>
      <c r="P37" s="224">
        <f>ROUNDUP(('국어 백분위 표'!$N13-0.5-'국어 표준점수 테이블'!$H$14-'국어 표준점수 테이블'!$H$12*P$30)/'국어 표준점수 테이블'!$H$10,0)</f>
        <v>24</v>
      </c>
      <c r="Q37" s="217">
        <f>ROUNDUP(('국어 백분위 표'!$N13-0.5-'국어 표준점수 테이블'!$H$14-'국어 표준점수 테이블'!$H$12*Q$30)/'국어 표준점수 테이블'!$H$10,0)</f>
        <v>24</v>
      </c>
      <c r="R37" s="217">
        <f>ROUNDUP(('국어 백분위 표'!$N13-0.5-'국어 표준점수 테이블'!$H$14-'국어 표준점수 테이블'!$H$12*R$30)/'국어 표준점수 테이블'!$H$10,0)</f>
        <v>25</v>
      </c>
      <c r="S37" s="217">
        <f>ROUNDUP(('국어 백분위 표'!$N13-0.5-'국어 표준점수 테이블'!$H$14-'국어 표준점수 테이블'!$H$12*S$30)/'국어 표준점수 테이블'!$H$10,0)</f>
        <v>26</v>
      </c>
      <c r="T37" s="217">
        <f>ROUNDUP(('국어 백분위 표'!$N13-0.5-'국어 표준점수 테이블'!$H$14-'국어 표준점수 테이블'!$H$12*T$30)/'국어 표준점수 테이블'!$H$10,0)</f>
        <v>27</v>
      </c>
      <c r="U37" s="217">
        <f>ROUNDUP(('국어 백분위 표'!$N13-0.5-'국어 표준점수 테이블'!$H$14-'국어 표준점수 테이블'!$H$12*U$30)/'국어 표준점수 테이블'!$H$10,0)</f>
        <v>28</v>
      </c>
      <c r="V37" s="219">
        <f>ROUNDUP(('국어 백분위 표'!$N13-0.5-'국어 표준점수 테이블'!$H$14-'국어 표준점수 테이블'!$H$12*V$30)/'국어 표준점수 테이블'!$H$10,0)</f>
        <v>29</v>
      </c>
      <c r="W37" s="17"/>
    </row>
    <row r="38" spans="1:23" ht="17.5" thickBot="1">
      <c r="A38" s="16"/>
      <c r="B38" s="16"/>
      <c r="C38" s="203" t="s">
        <v>20</v>
      </c>
      <c r="D38" s="225">
        <f t="shared" si="5"/>
        <v>22</v>
      </c>
      <c r="E38" s="221">
        <f t="shared" si="4"/>
        <v>22</v>
      </c>
      <c r="F38" s="221">
        <f t="shared" si="4"/>
        <v>22</v>
      </c>
      <c r="G38" s="221">
        <f t="shared" si="4"/>
        <v>21</v>
      </c>
      <c r="H38" s="221">
        <f t="shared" si="4"/>
        <v>21</v>
      </c>
      <c r="I38" s="221">
        <f t="shared" si="4"/>
        <v>21</v>
      </c>
      <c r="J38" s="222">
        <f t="shared" si="4"/>
        <v>21</v>
      </c>
      <c r="K38" s="17"/>
      <c r="L38" s="17"/>
      <c r="M38" s="17"/>
      <c r="N38" s="17"/>
      <c r="O38" s="203" t="s">
        <v>20</v>
      </c>
      <c r="P38" s="225">
        <f>ROUNDUP(('국어 백분위 표'!$N14-0.5-'국어 표준점수 테이블'!$H$14-'국어 표준점수 테이블'!$H$12*P$30)/'국어 표준점수 테이블'!$H$10,0)</f>
        <v>15</v>
      </c>
      <c r="Q38" s="256">
        <f>ROUNDUP(('국어 백분위 표'!$N14-0.5-'국어 표준점수 테이블'!$H$14-'국어 표준점수 테이블'!$H$12*Q$30)/'국어 표준점수 테이블'!$H$10,0)</f>
        <v>16</v>
      </c>
      <c r="R38" s="256">
        <f>ROUNDUP(('국어 백분위 표'!$N14-0.5-'국어 표준점수 테이블'!$H$14-'국어 표준점수 테이블'!$H$12*R$30)/'국어 표준점수 테이블'!$H$10,0)</f>
        <v>17</v>
      </c>
      <c r="S38" s="256">
        <f>ROUNDUP(('국어 백분위 표'!$N14-0.5-'국어 표준점수 테이블'!$H$14-'국어 표준점수 테이블'!$H$12*S$30)/'국어 표준점수 테이블'!$H$10,0)</f>
        <v>17</v>
      </c>
      <c r="T38" s="256">
        <f>ROUNDUP(('국어 백분위 표'!$N14-0.5-'국어 표준점수 테이블'!$H$14-'국어 표준점수 테이블'!$H$12*T$30)/'국어 표준점수 테이블'!$H$10,0)</f>
        <v>18</v>
      </c>
      <c r="U38" s="256">
        <f>ROUNDUP(('국어 백분위 표'!$N14-0.5-'국어 표준점수 테이블'!$H$14-'국어 표준점수 테이블'!$H$12*U$30)/'국어 표준점수 테이블'!$H$10,0)</f>
        <v>19</v>
      </c>
      <c r="V38" s="257">
        <f>ROUNDUP(('국어 백분위 표'!$N14-0.5-'국어 표준점수 테이블'!$H$14-'국어 표준점수 테이블'!$H$12*V$30)/'국어 표준점수 테이블'!$H$10,0)</f>
        <v>21</v>
      </c>
      <c r="W38" s="17"/>
    </row>
    <row r="39" spans="1:23">
      <c r="A39" s="16"/>
      <c r="B39" s="16"/>
      <c r="C39" s="176"/>
      <c r="D39" s="176"/>
      <c r="E39" s="176"/>
      <c r="F39" s="176"/>
      <c r="G39" s="176"/>
      <c r="H39" s="17"/>
      <c r="I39" s="17"/>
      <c r="J39" s="17"/>
      <c r="K39" s="17"/>
      <c r="L39" s="17"/>
      <c r="M39" s="17"/>
      <c r="N39" s="17"/>
      <c r="O39" s="17"/>
      <c r="P39" s="16"/>
      <c r="Q39" s="16"/>
      <c r="R39" s="16"/>
    </row>
    <row r="40" spans="1:23">
      <c r="A40" s="16"/>
      <c r="B40" s="16"/>
      <c r="C40" s="176"/>
      <c r="D40" s="176"/>
      <c r="E40" s="176"/>
      <c r="F40" s="176"/>
      <c r="G40" s="176"/>
      <c r="H40" s="17"/>
      <c r="I40" s="17"/>
      <c r="J40" s="17"/>
      <c r="K40" s="17"/>
      <c r="L40" s="17"/>
      <c r="M40" s="17"/>
      <c r="N40" s="17"/>
      <c r="O40" s="17"/>
      <c r="P40" s="16"/>
      <c r="Q40" s="16"/>
      <c r="R40" s="16"/>
    </row>
    <row r="41" spans="1:23">
      <c r="A41" s="16"/>
      <c r="B41" s="16"/>
      <c r="C41" s="176"/>
      <c r="D41" s="176"/>
      <c r="E41" s="176"/>
      <c r="F41" s="176"/>
      <c r="G41" s="176"/>
      <c r="H41" s="17"/>
      <c r="I41" s="17"/>
      <c r="J41" s="17"/>
      <c r="K41" s="17"/>
      <c r="L41" s="17"/>
      <c r="M41" s="17"/>
      <c r="N41" s="17"/>
      <c r="O41" s="17"/>
      <c r="P41" s="16"/>
      <c r="Q41" s="16"/>
      <c r="R41" s="16"/>
    </row>
    <row r="42" spans="1:23">
      <c r="A42" s="16"/>
      <c r="B42" s="16"/>
      <c r="C42" s="176"/>
      <c r="D42" s="176"/>
      <c r="E42" s="176"/>
      <c r="F42" s="176"/>
      <c r="G42" s="176"/>
      <c r="H42" s="17"/>
      <c r="I42" s="17"/>
      <c r="J42" s="17"/>
      <c r="K42" s="17"/>
      <c r="L42" s="17"/>
      <c r="M42" s="17"/>
      <c r="N42" s="17"/>
      <c r="O42" s="17"/>
      <c r="P42" s="16"/>
      <c r="Q42" s="16"/>
      <c r="R42" s="16"/>
    </row>
    <row r="43" spans="1:23">
      <c r="A43" s="16"/>
      <c r="B43" s="16"/>
      <c r="C43" s="176"/>
      <c r="D43" s="176"/>
      <c r="E43" s="176"/>
      <c r="F43" s="176"/>
      <c r="G43" s="176"/>
      <c r="H43" s="17"/>
      <c r="I43" s="17"/>
      <c r="J43" s="17"/>
      <c r="K43" s="17"/>
      <c r="L43" s="17"/>
      <c r="M43" s="17"/>
      <c r="N43" s="17"/>
      <c r="O43" s="17"/>
      <c r="P43" s="16"/>
      <c r="Q43" s="16"/>
      <c r="R43" s="16"/>
    </row>
    <row r="44" spans="1:23">
      <c r="A44" s="16"/>
      <c r="B44" s="16"/>
      <c r="C44" s="176"/>
      <c r="D44" s="176"/>
      <c r="E44" s="176"/>
      <c r="F44" s="176"/>
      <c r="G44" s="176"/>
      <c r="H44" s="17"/>
      <c r="I44" s="17"/>
      <c r="J44" s="17"/>
      <c r="K44" s="17"/>
      <c r="L44" s="17"/>
      <c r="M44" s="17"/>
      <c r="N44" s="17"/>
      <c r="O44" s="17"/>
      <c r="P44" s="16"/>
      <c r="Q44" s="16"/>
      <c r="R44" s="16"/>
    </row>
    <row r="45" spans="1:23">
      <c r="A45" s="16"/>
      <c r="B45" s="16"/>
      <c r="C45" s="176"/>
      <c r="D45" s="176"/>
      <c r="E45" s="176"/>
      <c r="F45" s="176"/>
      <c r="G45" s="176"/>
      <c r="H45" s="17"/>
      <c r="I45" s="17"/>
      <c r="J45" s="17"/>
      <c r="K45" s="17"/>
      <c r="L45" s="17"/>
      <c r="M45" s="17"/>
      <c r="N45" s="17"/>
      <c r="O45" s="17"/>
      <c r="P45" s="16"/>
      <c r="Q45" s="16"/>
      <c r="R45" s="16"/>
    </row>
    <row r="46" spans="1:23">
      <c r="A46" s="16"/>
      <c r="B46" s="16"/>
      <c r="C46" s="176"/>
      <c r="D46" s="176"/>
      <c r="E46" s="176"/>
      <c r="F46" s="176"/>
      <c r="G46" s="176"/>
      <c r="H46" s="17"/>
      <c r="I46" s="17"/>
      <c r="J46" s="17"/>
      <c r="K46" s="17"/>
      <c r="L46" s="17"/>
      <c r="M46" s="17"/>
      <c r="N46" s="17"/>
      <c r="O46" s="17"/>
      <c r="P46" s="16"/>
      <c r="Q46" s="16"/>
      <c r="R46" s="16"/>
    </row>
    <row r="47" spans="1:23">
      <c r="A47" s="16"/>
      <c r="B47" s="16"/>
      <c r="C47" s="176"/>
      <c r="D47" s="176"/>
      <c r="E47" s="176"/>
      <c r="F47" s="176"/>
      <c r="G47" s="176"/>
      <c r="H47" s="17"/>
      <c r="I47" s="17"/>
      <c r="J47" s="17"/>
      <c r="K47" s="17"/>
      <c r="L47" s="17"/>
      <c r="M47" s="17"/>
      <c r="N47" s="17"/>
      <c r="O47" s="17"/>
      <c r="P47" s="16"/>
      <c r="Q47" s="16"/>
      <c r="R47" s="16"/>
    </row>
    <row r="48" spans="1:23">
      <c r="A48" s="16"/>
      <c r="B48" s="16"/>
      <c r="C48" s="176"/>
      <c r="D48" s="176"/>
      <c r="E48" s="176"/>
      <c r="F48" s="176"/>
      <c r="G48" s="176"/>
      <c r="H48" s="17"/>
      <c r="I48" s="17"/>
      <c r="J48" s="17"/>
      <c r="K48" s="17"/>
      <c r="L48" s="17"/>
      <c r="M48" s="17"/>
      <c r="N48" s="17"/>
      <c r="O48" s="17"/>
      <c r="P48" s="16"/>
      <c r="Q48" s="16"/>
      <c r="R48" s="16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  <row r="58" spans="1:1">
      <c r="A58" s="18"/>
    </row>
    <row r="59" spans="1:1">
      <c r="A59" s="18"/>
    </row>
    <row r="60" spans="1:1">
      <c r="A60" s="18"/>
    </row>
    <row r="61" spans="1:1">
      <c r="A61" s="18"/>
    </row>
    <row r="62" spans="1:1">
      <c r="A62" s="18"/>
    </row>
    <row r="63" spans="1:1">
      <c r="A63" s="18"/>
    </row>
    <row r="64" spans="1:1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  <row r="86" spans="1:1">
      <c r="A86" s="18"/>
    </row>
    <row r="87" spans="1:1">
      <c r="A87" s="18"/>
    </row>
    <row r="88" spans="1:1">
      <c r="A88" s="18"/>
    </row>
    <row r="89" spans="1:1">
      <c r="A89" s="18"/>
    </row>
    <row r="90" spans="1:1">
      <c r="A90" s="18"/>
    </row>
    <row r="91" spans="1:1">
      <c r="A91" s="18"/>
    </row>
    <row r="92" spans="1:1">
      <c r="A92" s="18"/>
    </row>
    <row r="93" spans="1:1">
      <c r="A93" s="18"/>
    </row>
    <row r="94" spans="1:1">
      <c r="A94" s="18"/>
    </row>
    <row r="95" spans="1:1">
      <c r="A95" s="18"/>
    </row>
    <row r="96" spans="1:1">
      <c r="A96" s="18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  <row r="103" spans="1:1">
      <c r="A103" s="18"/>
    </row>
    <row r="104" spans="1:1">
      <c r="A104" s="18"/>
    </row>
    <row r="105" spans="1:1">
      <c r="A105" s="18"/>
    </row>
    <row r="106" spans="1:1">
      <c r="A106" s="18"/>
    </row>
    <row r="107" spans="1:1">
      <c r="A107" s="18"/>
    </row>
    <row r="108" spans="1:1">
      <c r="A108" s="18"/>
    </row>
    <row r="109" spans="1:1">
      <c r="A109" s="18"/>
    </row>
    <row r="110" spans="1:1">
      <c r="A110" s="18"/>
    </row>
    <row r="111" spans="1:1">
      <c r="A111" s="18"/>
    </row>
    <row r="112" spans="1:1">
      <c r="A112" s="18"/>
    </row>
  </sheetData>
  <mergeCells count="2">
    <mergeCell ref="D4:G4"/>
    <mergeCell ref="D5:G5"/>
  </mergeCells>
  <phoneticPr fontId="1" type="noConversion"/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3CB2-1856-4C9F-8FEB-552A50ABAEC5}">
  <sheetPr>
    <tabColor rgb="FFFFFF00"/>
    <pageSetUpPr fitToPage="1"/>
  </sheetPr>
  <dimension ref="A1:L159"/>
  <sheetViews>
    <sheetView zoomScaleNormal="100" workbookViewId="0">
      <selection activeCell="B2" sqref="B2:E3"/>
    </sheetView>
  </sheetViews>
  <sheetFormatPr defaultRowHeight="17"/>
  <cols>
    <col min="2" max="5" width="15.08203125" style="251" customWidth="1"/>
    <col min="6" max="7" width="15.08203125" style="251" hidden="1" customWidth="1"/>
    <col min="8" max="8" width="9.9140625" style="251" customWidth="1"/>
    <col min="9" max="9" width="8.6640625" customWidth="1"/>
    <col min="10" max="11" width="8.6640625" style="251" hidden="1" customWidth="1"/>
    <col min="12" max="12" width="8.6640625" hidden="1" customWidth="1"/>
  </cols>
  <sheetData>
    <row r="1" spans="1:12" ht="17.5" thickBot="1">
      <c r="A1" s="16"/>
      <c r="B1" s="17"/>
      <c r="C1" s="17"/>
      <c r="D1" s="17"/>
      <c r="E1" s="17"/>
      <c r="F1" s="17"/>
      <c r="G1" s="17"/>
      <c r="H1" s="17"/>
      <c r="I1" s="16"/>
    </row>
    <row r="2" spans="1:12">
      <c r="A2" s="16"/>
      <c r="B2" s="97" t="s">
        <v>21</v>
      </c>
      <c r="C2" s="435" t="s">
        <v>95</v>
      </c>
      <c r="D2" s="436"/>
      <c r="E2" s="437"/>
      <c r="F2" s="17"/>
      <c r="G2" s="17"/>
      <c r="H2" s="17"/>
      <c r="I2" s="16"/>
    </row>
    <row r="3" spans="1:12" ht="17.5" thickBot="1">
      <c r="A3" s="16"/>
      <c r="B3" s="98" t="s">
        <v>8</v>
      </c>
      <c r="C3" s="398" t="s">
        <v>138</v>
      </c>
      <c r="D3" s="399"/>
      <c r="E3" s="400"/>
      <c r="F3" s="17"/>
      <c r="G3" s="17"/>
      <c r="H3" s="17"/>
      <c r="I3" s="16"/>
    </row>
    <row r="4" spans="1:12" ht="17.5" thickBot="1">
      <c r="A4" s="16"/>
      <c r="B4" s="17"/>
      <c r="C4" s="17"/>
      <c r="D4" s="17"/>
      <c r="E4" s="17"/>
      <c r="F4" s="17"/>
      <c r="G4" s="17"/>
      <c r="H4" s="17"/>
      <c r="I4" s="16"/>
    </row>
    <row r="5" spans="1:12" ht="17.5" thickBot="1">
      <c r="A5" s="16"/>
      <c r="B5" s="179" t="s">
        <v>74</v>
      </c>
      <c r="C5" s="180" t="s">
        <v>75</v>
      </c>
      <c r="D5" s="180" t="s">
        <v>76</v>
      </c>
      <c r="E5" s="180" t="s">
        <v>6</v>
      </c>
      <c r="F5" s="284" t="s">
        <v>115</v>
      </c>
      <c r="G5" s="284" t="s">
        <v>116</v>
      </c>
      <c r="H5" s="181" t="s">
        <v>78</v>
      </c>
      <c r="I5" s="16"/>
    </row>
    <row r="6" spans="1:12">
      <c r="A6" s="16"/>
      <c r="B6" s="359" t="s">
        <v>77</v>
      </c>
      <c r="C6" s="352">
        <v>76</v>
      </c>
      <c r="D6" s="169">
        <v>24</v>
      </c>
      <c r="E6" s="169">
        <v>147</v>
      </c>
      <c r="F6" s="286">
        <f>C6*'국어 표준점수 테이블'!$H$10+D6*'국어 표준점수 테이블'!$H$11+'국어 표준점수 테이블'!$H$13</f>
        <v>147.16800000000001</v>
      </c>
      <c r="G6" s="286">
        <f t="shared" ref="G6:G37" si="0">MIN(ABS(E6-0.5-F6), ABS(E6+0.5-F6))</f>
        <v>0.33199999999999363</v>
      </c>
      <c r="H6" s="170" t="str">
        <f>IF(ROUND(F6,0)=E6, "진", IF(G6&lt;0.5, "재", "위"))</f>
        <v>진</v>
      </c>
      <c r="I6" s="16"/>
      <c r="J6" s="251">
        <v>54</v>
      </c>
      <c r="K6" s="251" t="str">
        <f t="shared" ref="K6:K37" si="1">CHAR(MOD(J6, 23)+97)</f>
        <v>i</v>
      </c>
      <c r="L6" s="143" t="str">
        <f>K6&amp;"_4 : "&amp;E6-0.5&amp;"≤"&amp;C6&amp;"x+"&amp;D6&amp;"y+화&lt;"&amp;E6+0.5</f>
        <v>i_4 : 146.5≤76x+24y+화&lt;147.5</v>
      </c>
    </row>
    <row r="7" spans="1:12">
      <c r="A7" s="16"/>
      <c r="B7" s="360" t="s">
        <v>77</v>
      </c>
      <c r="C7" s="358">
        <v>74</v>
      </c>
      <c r="D7" s="166">
        <v>22</v>
      </c>
      <c r="E7" s="166">
        <v>143</v>
      </c>
      <c r="F7" s="285">
        <f>C7*'국어 표준점수 테이블'!$H$10+D7*'국어 표준점수 테이블'!$H$11+'국어 표준점수 테이블'!$H$13</f>
        <v>143.03</v>
      </c>
      <c r="G7" s="285">
        <f t="shared" si="0"/>
        <v>0.46999999999999886</v>
      </c>
      <c r="H7" s="167" t="str">
        <f>IF(ROUND(F7,0)=E7, "진", IF(G7&lt;=0.2, "재", "위"))</f>
        <v>진</v>
      </c>
      <c r="I7" s="16"/>
      <c r="J7" s="251">
        <v>0</v>
      </c>
      <c r="K7" s="251" t="str">
        <f t="shared" si="1"/>
        <v>a</v>
      </c>
      <c r="L7" s="143" t="str">
        <f>K7&amp;" : "&amp;E7-0.5&amp;"≤"&amp;C7&amp;"x+"&amp;D7&amp;"y+화&lt;"&amp;E7+0.5</f>
        <v>a : 142.5≤74x+22y+화&lt;143.5</v>
      </c>
    </row>
    <row r="8" spans="1:12">
      <c r="A8" s="16"/>
      <c r="B8" s="360" t="s">
        <v>77</v>
      </c>
      <c r="C8" s="358">
        <v>73</v>
      </c>
      <c r="D8" s="166">
        <v>24</v>
      </c>
      <c r="E8" s="166">
        <v>144</v>
      </c>
      <c r="F8" s="285">
        <f>C8*'국어 표준점수 테이블'!$H$10+D8*'국어 표준점수 테이블'!$H$11+'국어 표준점수 테이블'!$H$13</f>
        <v>143.69999999999999</v>
      </c>
      <c r="G8" s="285">
        <f t="shared" si="0"/>
        <v>0.19999999999998863</v>
      </c>
      <c r="H8" s="167" t="str">
        <f t="shared" ref="H8:H37" si="2">IF(ROUND(F8,0)=E8, "진", IF(G8&lt;0.5, "재", "위"))</f>
        <v>진</v>
      </c>
      <c r="I8" s="16"/>
      <c r="J8" s="251">
        <v>1</v>
      </c>
      <c r="K8" s="251" t="str">
        <f t="shared" si="1"/>
        <v>b</v>
      </c>
      <c r="L8" s="143" t="str">
        <f>K8&amp;" : "&amp;E8-0.5&amp;"≤"&amp;C8&amp;"x+"&amp;D8&amp;"y+화&lt;"&amp;E8+0.5</f>
        <v>b : 143.5≤73x+24y+화&lt;144.5</v>
      </c>
    </row>
    <row r="9" spans="1:12">
      <c r="A9" s="16"/>
      <c r="B9" s="360" t="s">
        <v>77</v>
      </c>
      <c r="C9" s="358">
        <v>69</v>
      </c>
      <c r="D9" s="166">
        <v>19</v>
      </c>
      <c r="E9" s="166">
        <v>133</v>
      </c>
      <c r="F9" s="285">
        <f>C9*'국어 표준점수 테이블'!$H$10+D9*'국어 표준점수 테이블'!$H$11+'국어 표준점수 테이블'!$H$13</f>
        <v>134.511</v>
      </c>
      <c r="G9" s="285">
        <f t="shared" si="0"/>
        <v>1.0109999999999957</v>
      </c>
      <c r="H9" s="167" t="str">
        <f t="shared" si="2"/>
        <v>위</v>
      </c>
      <c r="I9" s="16"/>
      <c r="J9" s="251">
        <v>2</v>
      </c>
      <c r="K9" s="251" t="str">
        <f t="shared" si="1"/>
        <v>c</v>
      </c>
      <c r="L9" s="143" t="str">
        <f>K9&amp;" : "&amp;E9-0.5&amp;"≤"&amp;C9&amp;"x+"&amp;D9&amp;"y+화&lt;"&amp;E9+0.5</f>
        <v>c : 132.5≤69x+19y+화&lt;133.5</v>
      </c>
    </row>
    <row r="10" spans="1:12">
      <c r="A10" s="16"/>
      <c r="B10" s="360" t="s">
        <v>77</v>
      </c>
      <c r="C10" s="358">
        <v>67</v>
      </c>
      <c r="D10" s="166">
        <v>24</v>
      </c>
      <c r="E10" s="166">
        <v>137</v>
      </c>
      <c r="F10" s="285">
        <f>C10*'국어 표준점수 테이블'!$H$10+D10*'국어 표준점수 테이블'!$H$11+'국어 표준점수 테이블'!$H$13</f>
        <v>136.76400000000001</v>
      </c>
      <c r="G10" s="285">
        <f t="shared" si="0"/>
        <v>0.26400000000001</v>
      </c>
      <c r="H10" s="167" t="str">
        <f t="shared" si="2"/>
        <v>진</v>
      </c>
      <c r="I10" s="16"/>
      <c r="J10" s="251">
        <v>3</v>
      </c>
      <c r="K10" s="251" t="str">
        <f t="shared" si="1"/>
        <v>d</v>
      </c>
      <c r="L10" s="143" t="str">
        <f>K10&amp;" : "&amp;E10-0.5&amp;"≤"&amp;C10&amp;"x+"&amp;D10&amp;"y+화&lt;"&amp;E10+0.5</f>
        <v>d : 136.5≤67x+24y+화&lt;137.5</v>
      </c>
    </row>
    <row r="11" spans="1:12">
      <c r="A11" s="16"/>
      <c r="B11" s="360" t="s">
        <v>77</v>
      </c>
      <c r="C11" s="358">
        <v>66</v>
      </c>
      <c r="D11" s="166">
        <v>24</v>
      </c>
      <c r="E11" s="166">
        <v>136</v>
      </c>
      <c r="F11" s="285">
        <f>C11*'국어 표준점수 테이블'!$H$10+D11*'국어 표준점수 테이블'!$H$11+'국어 표준점수 테이블'!$H$13</f>
        <v>135.608</v>
      </c>
      <c r="G11" s="285">
        <f t="shared" si="0"/>
        <v>0.10800000000000409</v>
      </c>
      <c r="H11" s="167" t="str">
        <f t="shared" si="2"/>
        <v>진</v>
      </c>
      <c r="I11" s="16"/>
      <c r="J11" s="251">
        <v>55</v>
      </c>
      <c r="K11" s="251" t="str">
        <f t="shared" si="1"/>
        <v>j</v>
      </c>
      <c r="L11" s="143" t="str">
        <f>K11&amp;"_4 : "&amp;E11-0.5&amp;"≤"&amp;C11&amp;"x+"&amp;D11&amp;"y+화&lt;"&amp;E11+0.5</f>
        <v>j_4 : 135.5≤66x+24y+화&lt;136.5</v>
      </c>
    </row>
    <row r="12" spans="1:12">
      <c r="A12" s="16"/>
      <c r="B12" s="360" t="s">
        <v>77</v>
      </c>
      <c r="C12" s="358">
        <v>66</v>
      </c>
      <c r="D12" s="166">
        <v>19</v>
      </c>
      <c r="E12" s="166">
        <v>131</v>
      </c>
      <c r="F12" s="285">
        <f>C12*'국어 표준점수 테이블'!$H$10+D12*'국어 표준점수 테이블'!$H$11+'국어 표준점수 테이블'!$H$13</f>
        <v>131.04300000000001</v>
      </c>
      <c r="G12" s="285">
        <f t="shared" si="0"/>
        <v>0.45699999999999363</v>
      </c>
      <c r="H12" s="167" t="str">
        <f t="shared" si="2"/>
        <v>진</v>
      </c>
      <c r="I12" s="16"/>
      <c r="J12" s="251">
        <v>4</v>
      </c>
      <c r="K12" s="251" t="str">
        <f t="shared" si="1"/>
        <v>e</v>
      </c>
      <c r="L12" s="143" t="str">
        <f>K12&amp;" : "&amp;E12-0.5&amp;"≤"&amp;C12&amp;"x+"&amp;D12&amp;"y+화&lt;"&amp;E12+0.5</f>
        <v>e : 130.5≤66x+19y+화&lt;131.5</v>
      </c>
    </row>
    <row r="13" spans="1:12">
      <c r="A13" s="16"/>
      <c r="B13" s="360" t="s">
        <v>77</v>
      </c>
      <c r="C13" s="358">
        <v>66</v>
      </c>
      <c r="D13" s="166">
        <v>12</v>
      </c>
      <c r="E13" s="166">
        <v>125</v>
      </c>
      <c r="F13" s="285">
        <f>C13*'국어 표준점수 테이블'!$H$10+D13*'국어 표준점수 테이블'!$H$11+'국어 표준점수 테이블'!$H$13</f>
        <v>124.65199999999999</v>
      </c>
      <c r="G13" s="285">
        <f t="shared" si="0"/>
        <v>0.15199999999998681</v>
      </c>
      <c r="H13" s="167" t="str">
        <f t="shared" si="2"/>
        <v>진</v>
      </c>
      <c r="I13" s="16"/>
      <c r="J13" s="251">
        <v>58</v>
      </c>
      <c r="K13" s="251" t="str">
        <f t="shared" si="1"/>
        <v>m</v>
      </c>
      <c r="L13" s="143" t="str">
        <f>K13&amp;"_4 : "&amp;E13-0.5&amp;"≤"&amp;C13&amp;"x+"&amp;D13&amp;"y+화&lt;"&amp;E13+0.5</f>
        <v>m_4 : 124.5≤66x+12y+화&lt;125.5</v>
      </c>
    </row>
    <row r="14" spans="1:12">
      <c r="A14" s="16"/>
      <c r="B14" s="360" t="s">
        <v>77</v>
      </c>
      <c r="C14" s="358">
        <v>65</v>
      </c>
      <c r="D14" s="166">
        <v>14</v>
      </c>
      <c r="E14" s="166">
        <v>125</v>
      </c>
      <c r="F14" s="285">
        <f>C14*'국어 표준점수 테이블'!$H$10+D14*'국어 표준점수 테이블'!$H$11+'국어 표준점수 테이블'!$H$13</f>
        <v>125.322</v>
      </c>
      <c r="G14" s="285">
        <f t="shared" si="0"/>
        <v>0.17799999999999727</v>
      </c>
      <c r="H14" s="167" t="str">
        <f t="shared" si="2"/>
        <v>진</v>
      </c>
      <c r="I14" s="16"/>
      <c r="J14" s="251">
        <v>5</v>
      </c>
      <c r="K14" s="251" t="str">
        <f t="shared" si="1"/>
        <v>f</v>
      </c>
      <c r="L14" s="143" t="str">
        <f>K14&amp;" : "&amp;E14-0.5&amp;"≤"&amp;C14&amp;"x+"&amp;D14&amp;"y+화&lt;"&amp;E14+0.5</f>
        <v>f : 124.5≤65x+14y+화&lt;125.5</v>
      </c>
    </row>
    <row r="15" spans="1:12">
      <c r="A15" s="16"/>
      <c r="B15" s="360" t="s">
        <v>77</v>
      </c>
      <c r="C15" s="358">
        <v>64</v>
      </c>
      <c r="D15" s="166">
        <v>21</v>
      </c>
      <c r="E15" s="166">
        <v>131</v>
      </c>
      <c r="F15" s="285">
        <f>C15*'국어 표준점수 테이블'!$H$10+D15*'국어 표준점수 테이블'!$H$11+'국어 표준점수 테이블'!$H$13</f>
        <v>130.55699999999999</v>
      </c>
      <c r="G15" s="285">
        <f t="shared" si="0"/>
        <v>5.6999999999987949E-2</v>
      </c>
      <c r="H15" s="167" t="str">
        <f t="shared" si="2"/>
        <v>진</v>
      </c>
      <c r="I15" s="16"/>
      <c r="J15" s="251">
        <v>6</v>
      </c>
      <c r="K15" s="251" t="str">
        <f t="shared" si="1"/>
        <v>g</v>
      </c>
      <c r="L15" s="143" t="str">
        <f>K15&amp;" : "&amp;E15-0.5&amp;"≤"&amp;C15&amp;"x+"&amp;D15&amp;"y+화&lt;"&amp;E15+0.5</f>
        <v>g : 130.5≤64x+21y+화&lt;131.5</v>
      </c>
    </row>
    <row r="16" spans="1:12">
      <c r="A16" s="16"/>
      <c r="B16" s="360" t="s">
        <v>77</v>
      </c>
      <c r="C16" s="358">
        <v>63</v>
      </c>
      <c r="D16" s="166">
        <v>21</v>
      </c>
      <c r="E16" s="166">
        <v>129</v>
      </c>
      <c r="F16" s="285">
        <f>C16*'국어 표준점수 테이블'!$H$10+D16*'국어 표준점수 테이블'!$H$11+'국어 표준점수 테이블'!$H$13</f>
        <v>129.40099999999998</v>
      </c>
      <c r="G16" s="285">
        <f t="shared" si="0"/>
        <v>9.9000000000017963E-2</v>
      </c>
      <c r="H16" s="167" t="str">
        <f t="shared" si="2"/>
        <v>진</v>
      </c>
      <c r="I16" s="16"/>
      <c r="J16" s="251">
        <v>7</v>
      </c>
      <c r="K16" s="251" t="str">
        <f t="shared" si="1"/>
        <v>h</v>
      </c>
      <c r="L16" s="143" t="str">
        <f>K16&amp;" : "&amp;E16-0.5&amp;"≤"&amp;C16&amp;"x+"&amp;D16&amp;"y+화&lt;"&amp;E16+0.5</f>
        <v>h : 128.5≤63x+21y+화&lt;129.5</v>
      </c>
    </row>
    <row r="17" spans="1:12">
      <c r="A17" s="16"/>
      <c r="B17" s="360" t="s">
        <v>77</v>
      </c>
      <c r="C17" s="358">
        <v>63</v>
      </c>
      <c r="D17" s="166">
        <v>18</v>
      </c>
      <c r="E17" s="166">
        <v>127</v>
      </c>
      <c r="F17" s="285">
        <f>C17*'국어 표준점수 테이블'!$H$10+D17*'국어 표준점수 테이블'!$H$11+'국어 표준점수 테이블'!$H$13</f>
        <v>126.66199999999998</v>
      </c>
      <c r="G17" s="285">
        <f t="shared" si="0"/>
        <v>0.16199999999997772</v>
      </c>
      <c r="H17" s="167" t="str">
        <f t="shared" si="2"/>
        <v>진</v>
      </c>
      <c r="I17" s="16"/>
      <c r="J17" s="251">
        <v>63</v>
      </c>
      <c r="K17" s="251" t="str">
        <f t="shared" si="1"/>
        <v>r</v>
      </c>
      <c r="L17" s="143" t="str">
        <f>K17&amp;"_4 : "&amp;E17-0.5&amp;"≤"&amp;C17&amp;"x+"&amp;D17&amp;"y+화&lt;"&amp;E17+0.5</f>
        <v>r_4 : 126.5≤63x+18y+화&lt;127.5</v>
      </c>
    </row>
    <row r="18" spans="1:12">
      <c r="A18" s="16"/>
      <c r="B18" s="360" t="s">
        <v>77</v>
      </c>
      <c r="C18" s="358">
        <v>62</v>
      </c>
      <c r="D18" s="166">
        <v>21</v>
      </c>
      <c r="E18" s="166">
        <v>128</v>
      </c>
      <c r="F18" s="285">
        <f>C18*'국어 표준점수 테이블'!$H$10+D18*'국어 표준점수 테이블'!$H$11+'국어 표준점수 테이블'!$H$13</f>
        <v>128.245</v>
      </c>
      <c r="G18" s="285">
        <f t="shared" si="0"/>
        <v>0.25499999999999545</v>
      </c>
      <c r="H18" s="167" t="str">
        <f t="shared" si="2"/>
        <v>진</v>
      </c>
      <c r="I18" s="16"/>
      <c r="J18" s="251">
        <v>8</v>
      </c>
      <c r="K18" s="251" t="str">
        <f t="shared" si="1"/>
        <v>i</v>
      </c>
      <c r="L18" s="143" t="str">
        <f>K18&amp;" : "&amp;E18-0.5&amp;"≤"&amp;C18&amp;"x+"&amp;D18&amp;"y+화&lt;"&amp;E18+0.5</f>
        <v>i : 127.5≤62x+21y+화&lt;128.5</v>
      </c>
    </row>
    <row r="19" spans="1:12">
      <c r="A19" s="16"/>
      <c r="B19" s="360" t="s">
        <v>77</v>
      </c>
      <c r="C19" s="358">
        <v>62</v>
      </c>
      <c r="D19" s="166">
        <v>19</v>
      </c>
      <c r="E19" s="166">
        <v>126</v>
      </c>
      <c r="F19" s="285">
        <f>C19*'국어 표준점수 테이블'!$H$10+D19*'국어 표준점수 테이블'!$H$11+'국어 표준점수 테이블'!$H$13</f>
        <v>126.41900000000001</v>
      </c>
      <c r="G19" s="285">
        <f t="shared" si="0"/>
        <v>8.0999999999988859E-2</v>
      </c>
      <c r="H19" s="167" t="str">
        <f t="shared" si="2"/>
        <v>진</v>
      </c>
      <c r="I19" s="16"/>
      <c r="J19" s="251">
        <v>9</v>
      </c>
      <c r="K19" s="251" t="str">
        <f t="shared" si="1"/>
        <v>j</v>
      </c>
      <c r="L19" s="143" t="str">
        <f>K19&amp;" : "&amp;E19-0.5&amp;"≤"&amp;C19&amp;"x+"&amp;D19&amp;"y+화&lt;"&amp;E19+0.5</f>
        <v>j : 125.5≤62x+19y+화&lt;126.5</v>
      </c>
    </row>
    <row r="20" spans="1:12">
      <c r="A20" s="16"/>
      <c r="B20" s="360" t="s">
        <v>77</v>
      </c>
      <c r="C20" s="358">
        <v>62</v>
      </c>
      <c r="D20" s="166">
        <v>17</v>
      </c>
      <c r="E20" s="166">
        <v>125</v>
      </c>
      <c r="F20" s="285">
        <f>C20*'국어 표준점수 테이블'!$H$10+D20*'국어 표준점수 테이블'!$H$11+'국어 표준점수 테이블'!$H$13</f>
        <v>124.59299999999999</v>
      </c>
      <c r="G20" s="285">
        <f t="shared" si="0"/>
        <v>9.2999999999989313E-2</v>
      </c>
      <c r="H20" s="167" t="str">
        <f t="shared" si="2"/>
        <v>진</v>
      </c>
      <c r="I20" s="16"/>
      <c r="J20" s="251">
        <v>10</v>
      </c>
      <c r="K20" s="251" t="str">
        <f t="shared" si="1"/>
        <v>k</v>
      </c>
      <c r="L20" s="143" t="str">
        <f>K20&amp;" : "&amp;E20-0.5&amp;"≤"&amp;C20&amp;"x+"&amp;D20&amp;"y+화&lt;"&amp;E20+0.5</f>
        <v>k : 124.5≤62x+17y+화&lt;125.5</v>
      </c>
    </row>
    <row r="21" spans="1:12">
      <c r="A21" s="16"/>
      <c r="B21" s="360" t="s">
        <v>77</v>
      </c>
      <c r="C21" s="358">
        <v>61</v>
      </c>
      <c r="D21" s="166">
        <v>24</v>
      </c>
      <c r="E21" s="166">
        <v>130</v>
      </c>
      <c r="F21" s="285">
        <f>C21*'국어 표준점수 테이블'!$H$10+D21*'국어 표준점수 테이블'!$H$11+'국어 표준점수 테이블'!$H$13</f>
        <v>129.828</v>
      </c>
      <c r="G21" s="285">
        <f t="shared" si="0"/>
        <v>0.32800000000000296</v>
      </c>
      <c r="H21" s="167" t="str">
        <f t="shared" si="2"/>
        <v>진</v>
      </c>
      <c r="I21" s="16"/>
      <c r="J21" s="251">
        <v>11</v>
      </c>
      <c r="K21" s="251" t="str">
        <f t="shared" si="1"/>
        <v>l</v>
      </c>
      <c r="L21" s="143" t="str">
        <f>K21&amp;" : "&amp;E21-0.5&amp;"≤"&amp;C21&amp;"x+"&amp;D21&amp;"y+화&lt;"&amp;E21+0.5</f>
        <v>l : 129.5≤61x+24y+화&lt;130.5</v>
      </c>
    </row>
    <row r="22" spans="1:12">
      <c r="A22" s="16"/>
      <c r="B22" s="360" t="s">
        <v>77</v>
      </c>
      <c r="C22" s="358">
        <v>61</v>
      </c>
      <c r="D22" s="166">
        <v>21</v>
      </c>
      <c r="E22" s="166">
        <v>127</v>
      </c>
      <c r="F22" s="285">
        <f>C22*'국어 표준점수 테이블'!$H$10+D22*'국어 표준점수 테이블'!$H$11+'국어 표준점수 테이블'!$H$13</f>
        <v>127.089</v>
      </c>
      <c r="G22" s="285">
        <f t="shared" si="0"/>
        <v>0.41100000000000136</v>
      </c>
      <c r="H22" s="167" t="str">
        <f t="shared" si="2"/>
        <v>진</v>
      </c>
      <c r="I22" s="16"/>
      <c r="J22" s="251">
        <v>12</v>
      </c>
      <c r="K22" s="251" t="str">
        <f t="shared" si="1"/>
        <v>m</v>
      </c>
      <c r="L22" s="143" t="str">
        <f>K22&amp;" : "&amp;E22-0.5&amp;"≤"&amp;C22&amp;"x+"&amp;D22&amp;"y+화&lt;"&amp;E22+0.5</f>
        <v>m : 126.5≤61x+21y+화&lt;127.5</v>
      </c>
    </row>
    <row r="23" spans="1:12">
      <c r="A23" s="16"/>
      <c r="B23" s="360" t="s">
        <v>77</v>
      </c>
      <c r="C23" s="358">
        <v>61</v>
      </c>
      <c r="D23" s="166">
        <v>18</v>
      </c>
      <c r="E23" s="166">
        <v>124</v>
      </c>
      <c r="F23" s="285">
        <f>C23*'국어 표준점수 테이블'!$H$10+D23*'국어 표준점수 테이블'!$H$11+'국어 표준점수 테이블'!$H$13</f>
        <v>124.35</v>
      </c>
      <c r="G23" s="285">
        <f t="shared" si="0"/>
        <v>0.15000000000000568</v>
      </c>
      <c r="H23" s="167" t="str">
        <f t="shared" si="2"/>
        <v>진</v>
      </c>
      <c r="I23" s="16"/>
      <c r="J23" s="251">
        <v>59</v>
      </c>
      <c r="K23" s="251" t="str">
        <f t="shared" si="1"/>
        <v>n</v>
      </c>
      <c r="L23" s="143" t="str">
        <f>K23&amp;"_4 : "&amp;E23-0.5&amp;"≤"&amp;C23&amp;"x+"&amp;D23&amp;"y+화&lt;"&amp;E23+0.5</f>
        <v>n_4 : 123.5≤61x+18y+화&lt;124.5</v>
      </c>
    </row>
    <row r="24" spans="1:12">
      <c r="A24" s="16"/>
      <c r="B24" s="360" t="s">
        <v>77</v>
      </c>
      <c r="C24" s="358">
        <v>61</v>
      </c>
      <c r="D24" s="166">
        <v>17</v>
      </c>
      <c r="E24" s="166">
        <v>125</v>
      </c>
      <c r="F24" s="285">
        <f>C24*'국어 표준점수 테이블'!$H$10+D24*'국어 표준점수 테이블'!$H$11+'국어 표준점수 테이블'!$H$13</f>
        <v>123.43699999999998</v>
      </c>
      <c r="G24" s="285">
        <f t="shared" si="0"/>
        <v>1.0630000000000166</v>
      </c>
      <c r="H24" s="167" t="str">
        <f t="shared" si="2"/>
        <v>위</v>
      </c>
      <c r="I24" s="16"/>
      <c r="J24" s="251">
        <v>13</v>
      </c>
      <c r="K24" s="251" t="str">
        <f t="shared" si="1"/>
        <v>n</v>
      </c>
      <c r="L24" s="143" t="str">
        <f>K24&amp;" : "&amp;E24-0.5&amp;"≤"&amp;C24&amp;"x+"&amp;D24&amp;"y+화&lt;"&amp;E24+0.5</f>
        <v>n : 124.5≤61x+17y+화&lt;125.5</v>
      </c>
    </row>
    <row r="25" spans="1:12">
      <c r="A25" s="16"/>
      <c r="B25" s="360" t="s">
        <v>77</v>
      </c>
      <c r="C25" s="358">
        <v>61</v>
      </c>
      <c r="D25" s="166">
        <v>16</v>
      </c>
      <c r="E25" s="166">
        <v>123</v>
      </c>
      <c r="F25" s="285">
        <f>C25*'국어 표준점수 테이블'!$H$10+D25*'국어 표준점수 테이블'!$H$11+'국어 표준점수 테이블'!$H$13</f>
        <v>122.524</v>
      </c>
      <c r="G25" s="285">
        <f t="shared" si="0"/>
        <v>2.4000000000000909E-2</v>
      </c>
      <c r="H25" s="167" t="str">
        <f t="shared" si="2"/>
        <v>진</v>
      </c>
      <c r="I25" s="16"/>
      <c r="J25" s="251">
        <v>62</v>
      </c>
      <c r="K25" s="251" t="str">
        <f t="shared" si="1"/>
        <v>q</v>
      </c>
      <c r="L25" s="143" t="str">
        <f>K25&amp;"_4 : "&amp;E25-0.5&amp;"≤"&amp;C25&amp;"x+"&amp;D25&amp;"y+화&lt;"&amp;E25+0.5</f>
        <v>q_4 : 122.5≤61x+16y+화&lt;123.5</v>
      </c>
    </row>
    <row r="26" spans="1:12">
      <c r="A26" s="16"/>
      <c r="B26" s="360" t="s">
        <v>77</v>
      </c>
      <c r="C26" s="358">
        <v>60</v>
      </c>
      <c r="D26" s="166">
        <v>24</v>
      </c>
      <c r="E26" s="166">
        <v>131</v>
      </c>
      <c r="F26" s="285">
        <f>C26*'국어 표준점수 테이블'!$H$10+D26*'국어 표준점수 테이블'!$H$11+'국어 표준점수 테이블'!$H$13</f>
        <v>128.672</v>
      </c>
      <c r="G26" s="285">
        <f t="shared" si="0"/>
        <v>1.828000000000003</v>
      </c>
      <c r="H26" s="167" t="str">
        <f t="shared" si="2"/>
        <v>위</v>
      </c>
      <c r="I26" s="16"/>
      <c r="J26" s="251">
        <v>14</v>
      </c>
      <c r="K26" s="251" t="str">
        <f t="shared" si="1"/>
        <v>o</v>
      </c>
      <c r="L26" s="143" t="str">
        <f>K26&amp;" : "&amp;E26-0.5&amp;"≤"&amp;C26&amp;"x+"&amp;D26&amp;"y+화&lt;"&amp;E26+0.5</f>
        <v>o : 130.5≤60x+24y+화&lt;131.5</v>
      </c>
    </row>
    <row r="27" spans="1:12">
      <c r="A27" s="16"/>
      <c r="B27" s="360" t="s">
        <v>77</v>
      </c>
      <c r="C27" s="358">
        <v>60</v>
      </c>
      <c r="D27" s="166">
        <v>24</v>
      </c>
      <c r="E27" s="166">
        <v>129</v>
      </c>
      <c r="F27" s="285">
        <f>C27*'국어 표준점수 테이블'!$H$10+D27*'국어 표준점수 테이블'!$H$11+'국어 표준점수 테이블'!$H$13</f>
        <v>128.672</v>
      </c>
      <c r="G27" s="285">
        <f t="shared" si="0"/>
        <v>0.17199999999999704</v>
      </c>
      <c r="H27" s="167" t="str">
        <f t="shared" si="2"/>
        <v>진</v>
      </c>
      <c r="I27" s="16"/>
      <c r="J27" s="251">
        <v>15</v>
      </c>
      <c r="K27" s="251" t="str">
        <f t="shared" si="1"/>
        <v>p</v>
      </c>
      <c r="L27" s="143" t="str">
        <f>K27&amp;" : "&amp;E27-0.5&amp;"≤"&amp;C27&amp;"x+"&amp;D27&amp;"y+화&lt;"&amp;E27+0.5</f>
        <v>p : 128.5≤60x+24y+화&lt;129.5</v>
      </c>
    </row>
    <row r="28" spans="1:12">
      <c r="A28" s="16"/>
      <c r="B28" s="360" t="s">
        <v>77</v>
      </c>
      <c r="C28" s="358">
        <v>59</v>
      </c>
      <c r="D28" s="166">
        <v>20</v>
      </c>
      <c r="E28" s="166">
        <v>126</v>
      </c>
      <c r="F28" s="285">
        <f>C28*'국어 표준점수 테이블'!$H$10+D28*'국어 표준점수 테이블'!$H$11+'국어 표준점수 테이블'!$H$13</f>
        <v>123.864</v>
      </c>
      <c r="G28" s="285">
        <f t="shared" si="0"/>
        <v>1.6359999999999957</v>
      </c>
      <c r="H28" s="167" t="str">
        <f t="shared" si="2"/>
        <v>위</v>
      </c>
      <c r="I28" s="16"/>
      <c r="J28" s="251">
        <v>16</v>
      </c>
      <c r="K28" s="251" t="str">
        <f t="shared" si="1"/>
        <v>q</v>
      </c>
      <c r="L28" s="143" t="str">
        <f>K28&amp;" : "&amp;E28-0.5&amp;"≤"&amp;C28&amp;"x+"&amp;D28&amp;"y+화&lt;"&amp;E28+0.5</f>
        <v>q : 125.5≤59x+20y+화&lt;126.5</v>
      </c>
    </row>
    <row r="29" spans="1:12">
      <c r="A29" s="16"/>
      <c r="B29" s="360" t="s">
        <v>77</v>
      </c>
      <c r="C29" s="358">
        <v>58</v>
      </c>
      <c r="D29" s="166">
        <v>24</v>
      </c>
      <c r="E29" s="166">
        <v>126</v>
      </c>
      <c r="F29" s="285">
        <f>C29*'국어 표준점수 테이블'!$H$10+D29*'국어 표준점수 테이블'!$H$11+'국어 표준점수 테이블'!$H$13</f>
        <v>126.36000000000001</v>
      </c>
      <c r="G29" s="285">
        <f t="shared" si="0"/>
        <v>0.13999999999998636</v>
      </c>
      <c r="H29" s="167" t="str">
        <f t="shared" si="2"/>
        <v>진</v>
      </c>
      <c r="I29" s="16"/>
      <c r="J29" s="251">
        <v>66</v>
      </c>
      <c r="K29" s="251" t="str">
        <f t="shared" si="1"/>
        <v>u</v>
      </c>
      <c r="L29" s="143" t="str">
        <f>K29&amp;"_4 : "&amp;E29-0.5&amp;"≤"&amp;C29&amp;"x+"&amp;D29&amp;"y+화&lt;"&amp;E29+0.5</f>
        <v>u_4 : 125.5≤58x+24y+화&lt;126.5</v>
      </c>
    </row>
    <row r="30" spans="1:12">
      <c r="A30" s="16"/>
      <c r="B30" s="360" t="s">
        <v>77</v>
      </c>
      <c r="C30" s="358">
        <v>58</v>
      </c>
      <c r="D30" s="166">
        <v>22</v>
      </c>
      <c r="E30" s="166">
        <v>127</v>
      </c>
      <c r="F30" s="285">
        <f>C30*'국어 표준점수 테이블'!$H$10+D30*'국어 표준점수 테이블'!$H$11+'국어 표준점수 테이블'!$H$13</f>
        <v>124.53399999999999</v>
      </c>
      <c r="G30" s="285">
        <f t="shared" si="0"/>
        <v>1.9660000000000082</v>
      </c>
      <c r="H30" s="167" t="str">
        <f t="shared" si="2"/>
        <v>위</v>
      </c>
      <c r="I30" s="16"/>
      <c r="J30" s="251">
        <v>17</v>
      </c>
      <c r="K30" s="251" t="str">
        <f t="shared" si="1"/>
        <v>r</v>
      </c>
      <c r="L30" s="143" t="str">
        <f>K30&amp;" : "&amp;E30-0.5&amp;"≤"&amp;C30&amp;"x+"&amp;D30&amp;"y+화&lt;"&amp;E30+0.5</f>
        <v>r : 126.5≤58x+22y+화&lt;127.5</v>
      </c>
    </row>
    <row r="31" spans="1:12">
      <c r="A31" s="16"/>
      <c r="B31" s="360" t="s">
        <v>77</v>
      </c>
      <c r="C31" s="358">
        <v>58</v>
      </c>
      <c r="D31" s="166">
        <v>22</v>
      </c>
      <c r="E31" s="166">
        <v>127</v>
      </c>
      <c r="F31" s="285">
        <f>C31*'국어 표준점수 테이블'!$H$10+D31*'국어 표준점수 테이블'!$H$11+'국어 표준점수 테이블'!$H$13</f>
        <v>124.53399999999999</v>
      </c>
      <c r="G31" s="285">
        <f t="shared" si="0"/>
        <v>1.9660000000000082</v>
      </c>
      <c r="H31" s="167" t="str">
        <f t="shared" si="2"/>
        <v>위</v>
      </c>
      <c r="I31" s="16"/>
      <c r="J31" s="251">
        <v>57</v>
      </c>
      <c r="K31" s="251" t="str">
        <f t="shared" si="1"/>
        <v>l</v>
      </c>
      <c r="L31" s="143" t="str">
        <f>K31&amp;"_4 : "&amp;E31-0.5&amp;"≤"&amp;C31&amp;"x+"&amp;D31&amp;"y+화&lt;"&amp;E31+0.5</f>
        <v>l_4 : 126.5≤58x+22y+화&lt;127.5</v>
      </c>
    </row>
    <row r="32" spans="1:12">
      <c r="A32" s="16"/>
      <c r="B32" s="360" t="s">
        <v>77</v>
      </c>
      <c r="C32" s="358">
        <v>58</v>
      </c>
      <c r="D32" s="166">
        <v>21</v>
      </c>
      <c r="E32" s="166">
        <v>124</v>
      </c>
      <c r="F32" s="285">
        <f>C32*'국어 표준점수 테이블'!$H$10+D32*'국어 표준점수 테이블'!$H$11+'국어 표준점수 테이블'!$H$13</f>
        <v>123.62100000000001</v>
      </c>
      <c r="G32" s="285">
        <f t="shared" si="0"/>
        <v>0.12100000000000932</v>
      </c>
      <c r="H32" s="167" t="str">
        <f t="shared" si="2"/>
        <v>진</v>
      </c>
      <c r="I32" s="16"/>
      <c r="J32" s="251">
        <v>18</v>
      </c>
      <c r="K32" s="251" t="str">
        <f t="shared" si="1"/>
        <v>s</v>
      </c>
      <c r="L32" s="143" t="str">
        <f>K32&amp;" : "&amp;E32-0.5&amp;"≤"&amp;C32&amp;"x+"&amp;D32&amp;"y+화&lt;"&amp;E32+0.5</f>
        <v>s : 123.5≤58x+21y+화&lt;124.5</v>
      </c>
    </row>
    <row r="33" spans="1:12">
      <c r="A33" s="16"/>
      <c r="B33" s="360" t="s">
        <v>77</v>
      </c>
      <c r="C33" s="353">
        <v>58</v>
      </c>
      <c r="D33" s="144">
        <v>18</v>
      </c>
      <c r="E33" s="144">
        <v>121</v>
      </c>
      <c r="F33" s="285">
        <f>C33*'국어 표준점수 테이블'!$H$10+D33*'국어 표준점수 테이블'!$H$11+'국어 표준점수 테이블'!$H$13</f>
        <v>120.88200000000001</v>
      </c>
      <c r="G33" s="285">
        <f t="shared" si="0"/>
        <v>0.382000000000005</v>
      </c>
      <c r="H33" s="167" t="str">
        <f t="shared" si="2"/>
        <v>진</v>
      </c>
      <c r="I33" s="16"/>
      <c r="J33" s="251">
        <v>19</v>
      </c>
      <c r="K33" s="251" t="str">
        <f t="shared" si="1"/>
        <v>t</v>
      </c>
      <c r="L33" s="143" t="str">
        <f>K33&amp;" : "&amp;E33-0.5&amp;"≤"&amp;C33&amp;"x+"&amp;D33&amp;"y+화&lt;"&amp;E33+0.5</f>
        <v>t : 120.5≤58x+18y+화&lt;121.5</v>
      </c>
    </row>
    <row r="34" spans="1:12">
      <c r="A34" s="16"/>
      <c r="B34" s="360" t="s">
        <v>77</v>
      </c>
      <c r="C34" s="353">
        <v>57</v>
      </c>
      <c r="D34" s="144">
        <v>24</v>
      </c>
      <c r="E34" s="144">
        <v>125</v>
      </c>
      <c r="F34" s="285">
        <f>C34*'국어 표준점수 테이블'!$H$10+D34*'국어 표준점수 테이블'!$H$11+'국어 표준점수 테이블'!$H$13</f>
        <v>125.20400000000001</v>
      </c>
      <c r="G34" s="285">
        <f t="shared" si="0"/>
        <v>0.29599999999999227</v>
      </c>
      <c r="H34" s="167" t="str">
        <f t="shared" si="2"/>
        <v>진</v>
      </c>
      <c r="I34" s="16"/>
      <c r="J34" s="251">
        <v>56</v>
      </c>
      <c r="K34" s="251" t="str">
        <f t="shared" si="1"/>
        <v>k</v>
      </c>
      <c r="L34" s="143" t="str">
        <f>K34&amp;"_4 : "&amp;E34-0.5&amp;"≤"&amp;C34&amp;"x+"&amp;D34&amp;"y+화&lt;"&amp;E34+0.5</f>
        <v>k_4 : 124.5≤57x+24y+화&lt;125.5</v>
      </c>
    </row>
    <row r="35" spans="1:12">
      <c r="A35" s="16"/>
      <c r="B35" s="360" t="s">
        <v>77</v>
      </c>
      <c r="C35" s="353">
        <v>57</v>
      </c>
      <c r="D35" s="144">
        <v>21</v>
      </c>
      <c r="E35" s="144">
        <v>122</v>
      </c>
      <c r="F35" s="285">
        <f>C35*'국어 표준점수 테이블'!$H$10+D35*'국어 표준점수 테이블'!$H$11+'국어 표준점수 테이블'!$H$13</f>
        <v>122.465</v>
      </c>
      <c r="G35" s="285">
        <f t="shared" si="0"/>
        <v>3.4999999999996589E-2</v>
      </c>
      <c r="H35" s="167" t="str">
        <f t="shared" si="2"/>
        <v>진</v>
      </c>
      <c r="I35" s="16"/>
      <c r="J35" s="251">
        <v>20</v>
      </c>
      <c r="K35" s="251" t="str">
        <f t="shared" si="1"/>
        <v>u</v>
      </c>
      <c r="L35" s="143" t="str">
        <f>K35&amp;" : "&amp;E35-0.5&amp;"≤"&amp;C35&amp;"x+"&amp;D35&amp;"y+화&lt;"&amp;E35+0.5</f>
        <v>u : 121.5≤57x+21y+화&lt;122.5</v>
      </c>
    </row>
    <row r="36" spans="1:12">
      <c r="A36" s="16"/>
      <c r="B36" s="360" t="s">
        <v>77</v>
      </c>
      <c r="C36" s="353">
        <v>57</v>
      </c>
      <c r="D36" s="144">
        <v>17</v>
      </c>
      <c r="E36" s="144">
        <v>119</v>
      </c>
      <c r="F36" s="285">
        <f>C36*'국어 표준점수 테이블'!$H$10+D36*'국어 표준점수 테이블'!$H$11+'국어 표준점수 테이블'!$H$13</f>
        <v>118.81299999999999</v>
      </c>
      <c r="G36" s="285">
        <f t="shared" si="0"/>
        <v>0.31299999999998818</v>
      </c>
      <c r="H36" s="167" t="str">
        <f t="shared" si="2"/>
        <v>진</v>
      </c>
      <c r="I36" s="16"/>
      <c r="J36" s="251">
        <v>21</v>
      </c>
      <c r="K36" s="251" t="str">
        <f t="shared" si="1"/>
        <v>v</v>
      </c>
      <c r="L36" s="143" t="str">
        <f>K36&amp;" : "&amp;E36-0.5&amp;"≤"&amp;C36&amp;"x+"&amp;D36&amp;"y+화&lt;"&amp;E36+0.5</f>
        <v>v : 118.5≤57x+17y+화&lt;119.5</v>
      </c>
    </row>
    <row r="37" spans="1:12">
      <c r="A37" s="16"/>
      <c r="B37" s="360" t="s">
        <v>77</v>
      </c>
      <c r="C37" s="353">
        <v>56</v>
      </c>
      <c r="D37" s="144">
        <v>21</v>
      </c>
      <c r="E37" s="144">
        <v>121</v>
      </c>
      <c r="F37" s="285">
        <f>C37*'국어 표준점수 테이블'!$H$10+D37*'국어 표준점수 테이블'!$H$11+'국어 표준점수 테이블'!$H$13</f>
        <v>121.309</v>
      </c>
      <c r="G37" s="285">
        <f t="shared" si="0"/>
        <v>0.1910000000000025</v>
      </c>
      <c r="H37" s="167" t="str">
        <f t="shared" si="2"/>
        <v>진</v>
      </c>
      <c r="I37" s="16"/>
      <c r="J37" s="251">
        <v>22</v>
      </c>
      <c r="K37" s="251" t="str">
        <f t="shared" si="1"/>
        <v>w</v>
      </c>
      <c r="L37" s="143" t="str">
        <f>K37&amp;" : "&amp;E37-0.5&amp;"≤"&amp;C37&amp;"x+"&amp;D37&amp;"y+화&lt;"&amp;E37+0.5</f>
        <v>w : 120.5≤56x+21y+화&lt;121.5</v>
      </c>
    </row>
    <row r="38" spans="1:12">
      <c r="A38" s="16"/>
      <c r="B38" s="360" t="s">
        <v>77</v>
      </c>
      <c r="C38" s="353">
        <v>56</v>
      </c>
      <c r="D38" s="144">
        <v>16</v>
      </c>
      <c r="E38" s="144">
        <v>116</v>
      </c>
      <c r="F38" s="285">
        <f>C38*'국어 표준점수 테이블'!$H$10+D38*'국어 표준점수 테이블'!$H$11+'국어 표준점수 테이블'!$H$13</f>
        <v>116.744</v>
      </c>
      <c r="G38" s="285">
        <f t="shared" ref="G38:G69" si="3">MIN(ABS(E38-0.5-F38), ABS(E38+0.5-F38))</f>
        <v>0.24399999999999977</v>
      </c>
      <c r="H38" s="167" t="s">
        <v>114</v>
      </c>
      <c r="I38" s="16"/>
      <c r="J38" s="251">
        <v>23</v>
      </c>
      <c r="K38" s="251" t="str">
        <f t="shared" ref="K38:K69" si="4">CHAR(MOD(J38, 23)+97)</f>
        <v>a</v>
      </c>
      <c r="L38" s="143" t="str">
        <f>K38&amp;"_2 : "&amp;E38-0.5&amp;"≤"&amp;C38&amp;"x+"&amp;D38&amp;"y+화&lt;"&amp;E38+0.5</f>
        <v>a_2 : 115.5≤56x+16y+화&lt;116.5</v>
      </c>
    </row>
    <row r="39" spans="1:12">
      <c r="A39" s="16"/>
      <c r="B39" s="360" t="s">
        <v>77</v>
      </c>
      <c r="C39" s="353">
        <v>56</v>
      </c>
      <c r="D39" s="144">
        <v>14</v>
      </c>
      <c r="E39" s="144">
        <v>115</v>
      </c>
      <c r="F39" s="285">
        <f>C39*'국어 표준점수 테이블'!$H$10+D39*'국어 표준점수 테이블'!$H$11+'국어 표준점수 테이블'!$H$13</f>
        <v>114.91799999999998</v>
      </c>
      <c r="G39" s="285">
        <f t="shared" si="3"/>
        <v>0.41799999999997794</v>
      </c>
      <c r="H39" s="167" t="str">
        <f t="shared" ref="H39:H71" si="5">IF(ROUND(F39,0)=E39, "진", IF(G39&lt;0.5, "재", "위"))</f>
        <v>진</v>
      </c>
      <c r="I39" s="16"/>
      <c r="J39" s="251">
        <v>67</v>
      </c>
      <c r="K39" s="251" t="str">
        <f t="shared" si="4"/>
        <v>v</v>
      </c>
      <c r="L39" s="143" t="str">
        <f>K39&amp;"_4 : "&amp;E39-0.5&amp;"≤"&amp;C39&amp;"x+"&amp;D39&amp;"y+화&lt;"&amp;E39+0.5</f>
        <v>v_4 : 114.5≤56x+14y+화&lt;115.5</v>
      </c>
    </row>
    <row r="40" spans="1:12">
      <c r="A40" s="16"/>
      <c r="B40" s="360" t="s">
        <v>77</v>
      </c>
      <c r="C40" s="353">
        <v>55</v>
      </c>
      <c r="D40" s="144">
        <v>21</v>
      </c>
      <c r="E40" s="144">
        <v>120</v>
      </c>
      <c r="F40" s="285">
        <f>C40*'국어 표준점수 테이블'!$H$10+D40*'국어 표준점수 테이블'!$H$11+'국어 표준점수 테이블'!$H$13</f>
        <v>120.15299999999999</v>
      </c>
      <c r="G40" s="285">
        <f t="shared" si="3"/>
        <v>0.34700000000000841</v>
      </c>
      <c r="H40" s="167" t="str">
        <f t="shared" si="5"/>
        <v>진</v>
      </c>
      <c r="I40" s="16"/>
      <c r="J40" s="251">
        <v>24</v>
      </c>
      <c r="K40" s="251" t="str">
        <f t="shared" si="4"/>
        <v>b</v>
      </c>
      <c r="L40" s="143" t="str">
        <f t="shared" ref="L40:L46" si="6">K40&amp;"_2 : "&amp;E40-0.5&amp;"≤"&amp;C40&amp;"x+"&amp;D40&amp;"y+화&lt;"&amp;E40+0.5</f>
        <v>b_2 : 119.5≤55x+21y+화&lt;120.5</v>
      </c>
    </row>
    <row r="41" spans="1:12">
      <c r="A41" s="16"/>
      <c r="B41" s="360" t="s">
        <v>77</v>
      </c>
      <c r="C41" s="353">
        <v>55</v>
      </c>
      <c r="D41" s="144">
        <v>18</v>
      </c>
      <c r="E41" s="144">
        <v>117</v>
      </c>
      <c r="F41" s="285">
        <f>C41*'국어 표준점수 테이블'!$H$10+D41*'국어 표준점수 테이블'!$H$11+'국어 표준점수 테이블'!$H$13</f>
        <v>117.41399999999999</v>
      </c>
      <c r="G41" s="285">
        <f t="shared" si="3"/>
        <v>8.6000000000012733E-2</v>
      </c>
      <c r="H41" s="167" t="str">
        <f t="shared" si="5"/>
        <v>진</v>
      </c>
      <c r="I41" s="16"/>
      <c r="J41" s="251">
        <v>25</v>
      </c>
      <c r="K41" s="251" t="str">
        <f t="shared" si="4"/>
        <v>c</v>
      </c>
      <c r="L41" s="143" t="str">
        <f t="shared" si="6"/>
        <v>c_2 : 116.5≤55x+18y+화&lt;117.5</v>
      </c>
    </row>
    <row r="42" spans="1:12">
      <c r="A42" s="16"/>
      <c r="B42" s="360" t="s">
        <v>77</v>
      </c>
      <c r="C42" s="353">
        <v>55</v>
      </c>
      <c r="D42" s="144">
        <v>17</v>
      </c>
      <c r="E42" s="144">
        <v>117</v>
      </c>
      <c r="F42" s="285">
        <f>C42*'국어 표준점수 테이블'!$H$10+D42*'국어 표준점수 테이블'!$H$11+'국어 표준점수 테이블'!$H$13</f>
        <v>116.501</v>
      </c>
      <c r="G42" s="285">
        <f t="shared" si="3"/>
        <v>1.0000000000047748E-3</v>
      </c>
      <c r="H42" s="167" t="str">
        <f t="shared" si="5"/>
        <v>진</v>
      </c>
      <c r="I42" s="16"/>
      <c r="J42" s="251">
        <v>26</v>
      </c>
      <c r="K42" s="251" t="str">
        <f t="shared" si="4"/>
        <v>d</v>
      </c>
      <c r="L42" s="143" t="str">
        <f t="shared" si="6"/>
        <v>d_2 : 116.5≤55x+17y+화&lt;117.5</v>
      </c>
    </row>
    <row r="43" spans="1:12">
      <c r="A43" s="16"/>
      <c r="B43" s="360" t="s">
        <v>77</v>
      </c>
      <c r="C43" s="353">
        <v>55</v>
      </c>
      <c r="D43" s="144">
        <v>16</v>
      </c>
      <c r="E43" s="144">
        <v>116</v>
      </c>
      <c r="F43" s="285">
        <f>C43*'국어 표준점수 테이블'!$H$10+D43*'국어 표준점수 테이블'!$H$11+'국어 표준점수 테이블'!$H$13</f>
        <v>115.58799999999999</v>
      </c>
      <c r="G43" s="285">
        <f t="shared" si="3"/>
        <v>8.7999999999993861E-2</v>
      </c>
      <c r="H43" s="167" t="str">
        <f t="shared" si="5"/>
        <v>진</v>
      </c>
      <c r="I43" s="16"/>
      <c r="J43" s="251">
        <v>27</v>
      </c>
      <c r="K43" s="251" t="str">
        <f t="shared" si="4"/>
        <v>e</v>
      </c>
      <c r="L43" s="143" t="str">
        <f t="shared" si="6"/>
        <v>e_2 : 115.5≤55x+16y+화&lt;116.5</v>
      </c>
    </row>
    <row r="44" spans="1:12">
      <c r="A44" s="16"/>
      <c r="B44" s="360" t="s">
        <v>77</v>
      </c>
      <c r="C44" s="353">
        <v>54</v>
      </c>
      <c r="D44" s="144">
        <v>21</v>
      </c>
      <c r="E44" s="144">
        <v>119</v>
      </c>
      <c r="F44" s="285">
        <f>C44*'국어 표준점수 테이블'!$H$10+D44*'국어 표준점수 테이블'!$H$11+'국어 표준점수 테이블'!$H$13</f>
        <v>118.99699999999999</v>
      </c>
      <c r="G44" s="285">
        <f t="shared" si="3"/>
        <v>0.49699999999998568</v>
      </c>
      <c r="H44" s="167" t="str">
        <f t="shared" si="5"/>
        <v>진</v>
      </c>
      <c r="I44" s="16"/>
      <c r="J44" s="251">
        <v>28</v>
      </c>
      <c r="K44" s="251" t="str">
        <f t="shared" si="4"/>
        <v>f</v>
      </c>
      <c r="L44" s="143" t="str">
        <f t="shared" si="6"/>
        <v>f_2 : 118.5≤54x+21y+화&lt;119.5</v>
      </c>
    </row>
    <row r="45" spans="1:12">
      <c r="A45" s="16"/>
      <c r="B45" s="360" t="s">
        <v>77</v>
      </c>
      <c r="C45" s="353">
        <v>54</v>
      </c>
      <c r="D45" s="144">
        <v>19</v>
      </c>
      <c r="E45" s="144">
        <v>121</v>
      </c>
      <c r="F45" s="285">
        <f>C45*'국어 표준점수 테이블'!$H$10+D45*'국어 표준점수 테이블'!$H$11+'국어 표준점수 테이블'!$H$13</f>
        <v>117.17099999999999</v>
      </c>
      <c r="G45" s="285">
        <f t="shared" si="3"/>
        <v>3.3290000000000077</v>
      </c>
      <c r="H45" s="167" t="str">
        <f t="shared" si="5"/>
        <v>위</v>
      </c>
      <c r="I45" s="16"/>
      <c r="J45" s="251">
        <v>29</v>
      </c>
      <c r="K45" s="251" t="str">
        <f t="shared" si="4"/>
        <v>g</v>
      </c>
      <c r="L45" s="143" t="str">
        <f t="shared" si="6"/>
        <v>g_2 : 120.5≤54x+19y+화&lt;121.5</v>
      </c>
    </row>
    <row r="46" spans="1:12">
      <c r="A46" s="16"/>
      <c r="B46" s="360" t="s">
        <v>77</v>
      </c>
      <c r="C46" s="353">
        <v>54</v>
      </c>
      <c r="D46" s="144">
        <v>16</v>
      </c>
      <c r="E46" s="144">
        <v>114</v>
      </c>
      <c r="F46" s="285">
        <f>C46*'국어 표준점수 테이블'!$H$10+D46*'국어 표준점수 테이블'!$H$11+'국어 표준점수 테이블'!$H$13</f>
        <v>114.43199999999999</v>
      </c>
      <c r="G46" s="285">
        <f t="shared" si="3"/>
        <v>6.8000000000012051E-2</v>
      </c>
      <c r="H46" s="167" t="str">
        <f t="shared" si="5"/>
        <v>진</v>
      </c>
      <c r="I46" s="16"/>
      <c r="J46" s="251">
        <v>30</v>
      </c>
      <c r="K46" s="251" t="str">
        <f t="shared" si="4"/>
        <v>h</v>
      </c>
      <c r="L46" s="143" t="str">
        <f t="shared" si="6"/>
        <v>h_2 : 113.5≤54x+16y+화&lt;114.5</v>
      </c>
    </row>
    <row r="47" spans="1:12">
      <c r="A47" s="16"/>
      <c r="B47" s="360" t="s">
        <v>77</v>
      </c>
      <c r="C47" s="353">
        <v>54</v>
      </c>
      <c r="D47" s="144">
        <v>14</v>
      </c>
      <c r="E47" s="144">
        <v>113</v>
      </c>
      <c r="F47" s="285">
        <f>C47*'국어 표준점수 테이블'!$H$10+D47*'국어 표준점수 테이블'!$H$11+'국어 표준점수 테이블'!$H$13</f>
        <v>112.60599999999999</v>
      </c>
      <c r="G47" s="285">
        <f t="shared" si="3"/>
        <v>0.10599999999999454</v>
      </c>
      <c r="H47" s="167" t="str">
        <f t="shared" si="5"/>
        <v>진</v>
      </c>
      <c r="I47" s="16"/>
      <c r="J47" s="251">
        <v>64</v>
      </c>
      <c r="K47" s="251" t="str">
        <f t="shared" si="4"/>
        <v>s</v>
      </c>
      <c r="L47" s="143" t="str">
        <f>K47&amp;"_4 : "&amp;E47-0.5&amp;"≤"&amp;C47&amp;"x+"&amp;D47&amp;"y+화&lt;"&amp;E47+0.5</f>
        <v>s_4 : 112.5≤54x+14y+화&lt;113.5</v>
      </c>
    </row>
    <row r="48" spans="1:12">
      <c r="A48" s="16"/>
      <c r="B48" s="360" t="s">
        <v>77</v>
      </c>
      <c r="C48" s="353">
        <v>53</v>
      </c>
      <c r="D48" s="144">
        <v>18</v>
      </c>
      <c r="E48" s="144">
        <v>115</v>
      </c>
      <c r="F48" s="285">
        <f>C48*'국어 표준점수 테이블'!$H$10+D48*'국어 표준점수 테이블'!$H$11+'국어 표준점수 테이블'!$H$13</f>
        <v>115.102</v>
      </c>
      <c r="G48" s="285">
        <f t="shared" si="3"/>
        <v>0.39799999999999613</v>
      </c>
      <c r="H48" s="167" t="str">
        <f t="shared" si="5"/>
        <v>진</v>
      </c>
      <c r="I48" s="16"/>
      <c r="J48" s="251">
        <v>31</v>
      </c>
      <c r="K48" s="251" t="str">
        <f t="shared" si="4"/>
        <v>i</v>
      </c>
      <c r="L48" s="143" t="str">
        <f>K48&amp;"_2 : "&amp;E48-0.5&amp;"≤"&amp;C48&amp;"x+"&amp;D48&amp;"y+화&lt;"&amp;E48+0.5</f>
        <v>i_2 : 114.5≤53x+18y+화&lt;115.5</v>
      </c>
    </row>
    <row r="49" spans="1:12">
      <c r="A49" s="16"/>
      <c r="B49" s="360" t="s">
        <v>77</v>
      </c>
      <c r="C49" s="353">
        <v>53</v>
      </c>
      <c r="D49" s="144">
        <v>17</v>
      </c>
      <c r="E49" s="144">
        <v>114</v>
      </c>
      <c r="F49" s="285">
        <f>C49*'국어 표준점수 테이블'!$H$10+D49*'국어 표준점수 테이블'!$H$11+'국어 표준점수 테이블'!$H$13</f>
        <v>114.18899999999999</v>
      </c>
      <c r="G49" s="285">
        <f t="shared" si="3"/>
        <v>0.31100000000000705</v>
      </c>
      <c r="H49" s="167" t="str">
        <f t="shared" si="5"/>
        <v>진</v>
      </c>
      <c r="I49" s="16"/>
      <c r="J49" s="251">
        <v>32</v>
      </c>
      <c r="K49" s="251" t="str">
        <f t="shared" si="4"/>
        <v>j</v>
      </c>
      <c r="L49" s="143" t="str">
        <f>K49&amp;"_2 : "&amp;E49-0.5&amp;"≤"&amp;C49&amp;"x+"&amp;D49&amp;"y+화&lt;"&amp;E49+0.5</f>
        <v>j_2 : 113.5≤53x+17y+화&lt;114.5</v>
      </c>
    </row>
    <row r="50" spans="1:12">
      <c r="A50" s="16"/>
      <c r="B50" s="360" t="s">
        <v>77</v>
      </c>
      <c r="C50" s="353">
        <v>52</v>
      </c>
      <c r="D50" s="144">
        <v>24</v>
      </c>
      <c r="E50" s="144">
        <v>119</v>
      </c>
      <c r="F50" s="285">
        <f>C50*'국어 표준점수 테이블'!$H$10+D50*'국어 표준점수 테이블'!$H$11+'국어 표준점수 테이블'!$H$13</f>
        <v>119.42400000000001</v>
      </c>
      <c r="G50" s="285">
        <f t="shared" si="3"/>
        <v>7.5999999999993406E-2</v>
      </c>
      <c r="H50" s="167" t="str">
        <f t="shared" si="5"/>
        <v>진</v>
      </c>
      <c r="I50" s="16"/>
      <c r="J50" s="251">
        <v>33</v>
      </c>
      <c r="K50" s="251" t="str">
        <f t="shared" si="4"/>
        <v>k</v>
      </c>
      <c r="L50" s="143" t="str">
        <f>K50&amp;"_2 : "&amp;E50-0.5&amp;"≤"&amp;C50&amp;"x+"&amp;D50&amp;"y+화&lt;"&amp;E50+0.5</f>
        <v>k_2 : 118.5≤52x+24y+화&lt;119.5</v>
      </c>
    </row>
    <row r="51" spans="1:12">
      <c r="A51" s="16"/>
      <c r="B51" s="360" t="s">
        <v>77</v>
      </c>
      <c r="C51" s="353">
        <v>52</v>
      </c>
      <c r="D51" s="144">
        <v>21</v>
      </c>
      <c r="E51" s="144">
        <v>121</v>
      </c>
      <c r="F51" s="285">
        <f>C51*'국어 표준점수 테이블'!$H$10+D51*'국어 표준점수 테이블'!$H$11+'국어 표준점수 테이블'!$H$13</f>
        <v>116.685</v>
      </c>
      <c r="G51" s="285">
        <f t="shared" si="3"/>
        <v>3.8149999999999977</v>
      </c>
      <c r="H51" s="167" t="str">
        <f t="shared" si="5"/>
        <v>위</v>
      </c>
      <c r="I51" s="16"/>
      <c r="J51" s="251">
        <v>34</v>
      </c>
      <c r="K51" s="251" t="str">
        <f t="shared" si="4"/>
        <v>l</v>
      </c>
      <c r="L51" s="143" t="str">
        <f>K51&amp;"_2 : "&amp;E51-0.5&amp;"≤"&amp;C51&amp;"x+"&amp;D51&amp;"y+화&lt;"&amp;E51+0.5</f>
        <v>l_2 : 120.5≤52x+21y+화&lt;121.5</v>
      </c>
    </row>
    <row r="52" spans="1:12">
      <c r="A52" s="16"/>
      <c r="B52" s="360" t="s">
        <v>77</v>
      </c>
      <c r="C52" s="353">
        <v>52</v>
      </c>
      <c r="D52" s="144">
        <v>21</v>
      </c>
      <c r="E52" s="144">
        <v>117</v>
      </c>
      <c r="F52" s="285">
        <f>C52*'국어 표준점수 테이블'!$H$10+D52*'국어 표준점수 테이블'!$H$11+'국어 표준점수 테이블'!$H$13</f>
        <v>116.685</v>
      </c>
      <c r="G52" s="285">
        <f t="shared" si="3"/>
        <v>0.18500000000000227</v>
      </c>
      <c r="H52" s="167" t="str">
        <f t="shared" si="5"/>
        <v>진</v>
      </c>
      <c r="I52" s="16"/>
      <c r="J52" s="251">
        <v>61</v>
      </c>
      <c r="K52" s="251" t="str">
        <f t="shared" si="4"/>
        <v>p</v>
      </c>
      <c r="L52" s="143" t="str">
        <f>K52&amp;"_4 : "&amp;E52-0.5&amp;"≤"&amp;C52&amp;"x+"&amp;D52&amp;"y+화&lt;"&amp;E52+0.5</f>
        <v>p_4 : 116.5≤52x+21y+화&lt;117.5</v>
      </c>
    </row>
    <row r="53" spans="1:12">
      <c r="A53" s="16"/>
      <c r="B53" s="360" t="s">
        <v>77</v>
      </c>
      <c r="C53" s="353">
        <v>52</v>
      </c>
      <c r="D53" s="144">
        <v>20</v>
      </c>
      <c r="E53" s="144">
        <v>116</v>
      </c>
      <c r="F53" s="285">
        <f>C53*'국어 표준점수 테이블'!$H$10+D53*'국어 표준점수 테이블'!$H$11+'국어 표준점수 테이블'!$H$13</f>
        <v>115.77199999999999</v>
      </c>
      <c r="G53" s="285">
        <f t="shared" si="3"/>
        <v>0.27199999999999136</v>
      </c>
      <c r="H53" s="167" t="str">
        <f t="shared" si="5"/>
        <v>진</v>
      </c>
      <c r="I53" s="16"/>
      <c r="J53" s="251">
        <v>60</v>
      </c>
      <c r="K53" s="251" t="str">
        <f t="shared" si="4"/>
        <v>o</v>
      </c>
      <c r="L53" s="143" t="str">
        <f>K53&amp;"_4 : "&amp;E53-0.5&amp;"≤"&amp;C53&amp;"x+"&amp;D53&amp;"y+화&lt;"&amp;E53+0.5</f>
        <v>o_4 : 115.5≤52x+20y+화&lt;116.5</v>
      </c>
    </row>
    <row r="54" spans="1:12">
      <c r="A54" s="16"/>
      <c r="B54" s="360" t="s">
        <v>77</v>
      </c>
      <c r="C54" s="353">
        <v>52</v>
      </c>
      <c r="D54" s="144">
        <v>19</v>
      </c>
      <c r="E54" s="144">
        <v>127</v>
      </c>
      <c r="F54" s="285">
        <f>C54*'국어 표준점수 테이블'!$H$10+D54*'국어 표준점수 테이블'!$H$11+'국어 표준점수 테이블'!$H$13</f>
        <v>114.85900000000001</v>
      </c>
      <c r="G54" s="285">
        <f t="shared" si="3"/>
        <v>11.640999999999991</v>
      </c>
      <c r="H54" s="167" t="str">
        <f t="shared" si="5"/>
        <v>위</v>
      </c>
      <c r="I54" s="16"/>
      <c r="J54" s="251">
        <v>35</v>
      </c>
      <c r="K54" s="251" t="str">
        <f t="shared" si="4"/>
        <v>m</v>
      </c>
      <c r="L54" s="143" t="str">
        <f>K54&amp;"_2 : "&amp;E54-0.5&amp;"≤"&amp;C54&amp;"x+"&amp;D54&amp;"y+화&lt;"&amp;E54+0.5</f>
        <v>m_2 : 126.5≤52x+19y+화&lt;127.5</v>
      </c>
    </row>
    <row r="55" spans="1:12">
      <c r="A55" s="16"/>
      <c r="B55" s="360" t="s">
        <v>77</v>
      </c>
      <c r="C55" s="353">
        <v>52</v>
      </c>
      <c r="D55" s="144">
        <v>16</v>
      </c>
      <c r="E55" s="144">
        <v>112</v>
      </c>
      <c r="F55" s="285">
        <f>C55*'국어 표준점수 테이블'!$H$10+D55*'국어 표준점수 테이블'!$H$11+'국어 표준점수 테이블'!$H$13</f>
        <v>112.12</v>
      </c>
      <c r="G55" s="285">
        <f t="shared" si="3"/>
        <v>0.37999999999999545</v>
      </c>
      <c r="H55" s="167" t="str">
        <f t="shared" si="5"/>
        <v>진</v>
      </c>
      <c r="I55" s="16"/>
      <c r="J55" s="251">
        <v>36</v>
      </c>
      <c r="K55" s="251" t="str">
        <f t="shared" si="4"/>
        <v>n</v>
      </c>
      <c r="L55" s="143" t="str">
        <f>K55&amp;"_2 : "&amp;E55-0.5&amp;"≤"&amp;C55&amp;"x+"&amp;D55&amp;"y+화&lt;"&amp;E55+0.5</f>
        <v>n_2 : 111.5≤52x+16y+화&lt;112.5</v>
      </c>
    </row>
    <row r="56" spans="1:12">
      <c r="A56" s="16"/>
      <c r="B56" s="360" t="s">
        <v>77</v>
      </c>
      <c r="C56" s="353">
        <v>50</v>
      </c>
      <c r="D56" s="144">
        <v>22</v>
      </c>
      <c r="E56" s="144">
        <v>115</v>
      </c>
      <c r="F56" s="285">
        <f>C56*'국어 표준점수 테이블'!$H$10+D56*'국어 표준점수 테이블'!$H$11+'국어 표준점수 테이블'!$H$13</f>
        <v>115.286</v>
      </c>
      <c r="G56" s="285">
        <f t="shared" si="3"/>
        <v>0.21399999999999864</v>
      </c>
      <c r="H56" s="167" t="str">
        <f t="shared" si="5"/>
        <v>진</v>
      </c>
      <c r="I56" s="16"/>
      <c r="J56" s="251">
        <v>65</v>
      </c>
      <c r="K56" s="251" t="str">
        <f t="shared" si="4"/>
        <v>t</v>
      </c>
      <c r="L56" s="143" t="str">
        <f>K56&amp;"_4 : "&amp;E56-0.5&amp;"≤"&amp;C56&amp;"x+"&amp;D56&amp;"y+화&lt;"&amp;E56+0.5</f>
        <v>t_4 : 114.5≤50x+22y+화&lt;115.5</v>
      </c>
    </row>
    <row r="57" spans="1:12" ht="17.5" customHeight="1">
      <c r="A57" s="16"/>
      <c r="B57" s="360" t="s">
        <v>77</v>
      </c>
      <c r="C57" s="353">
        <v>50</v>
      </c>
      <c r="D57" s="144">
        <v>16</v>
      </c>
      <c r="E57" s="144">
        <v>112</v>
      </c>
      <c r="F57" s="285">
        <f>C57*'국어 표준점수 테이블'!$H$10+D57*'국어 표준점수 테이블'!$H$11+'국어 표준점수 테이블'!$H$13</f>
        <v>109.80799999999999</v>
      </c>
      <c r="G57" s="285">
        <f t="shared" si="3"/>
        <v>1.6920000000000073</v>
      </c>
      <c r="H57" s="167" t="str">
        <f t="shared" si="5"/>
        <v>위</v>
      </c>
      <c r="I57" s="16"/>
      <c r="J57" s="251">
        <v>37</v>
      </c>
      <c r="K57" s="251" t="str">
        <f t="shared" si="4"/>
        <v>o</v>
      </c>
      <c r="L57" s="143" t="str">
        <f>K57&amp;"_2 : "&amp;E57-0.5&amp;"≤"&amp;C57&amp;"x+"&amp;D57&amp;"y+화&lt;"&amp;E57+0.5</f>
        <v>o_2 : 111.5≤50x+16y+화&lt;112.5</v>
      </c>
    </row>
    <row r="58" spans="1:12">
      <c r="A58" s="16"/>
      <c r="B58" s="360" t="s">
        <v>77</v>
      </c>
      <c r="C58" s="353">
        <v>50</v>
      </c>
      <c r="D58" s="144">
        <v>14</v>
      </c>
      <c r="E58" s="144">
        <v>108</v>
      </c>
      <c r="F58" s="285">
        <f>C58*'국어 표준점수 테이블'!$H$10+D58*'국어 표준점수 테이블'!$H$11+'국어 표준점수 테이블'!$H$13</f>
        <v>107.982</v>
      </c>
      <c r="G58" s="285">
        <f t="shared" si="3"/>
        <v>0.48199999999999932</v>
      </c>
      <c r="H58" s="167" t="str">
        <f t="shared" si="5"/>
        <v>진</v>
      </c>
      <c r="I58" s="16"/>
      <c r="J58" s="251">
        <v>38</v>
      </c>
      <c r="K58" s="251" t="str">
        <f t="shared" si="4"/>
        <v>p</v>
      </c>
      <c r="L58" s="143" t="str">
        <f>K58&amp;"_2 : "&amp;E58-0.5&amp;"≤"&amp;C58&amp;"x+"&amp;D58&amp;"y+화&lt;"&amp;E58+0.5</f>
        <v>p_2 : 107.5≤50x+14y+화&lt;108.5</v>
      </c>
    </row>
    <row r="59" spans="1:12">
      <c r="A59" s="16"/>
      <c r="B59" s="360" t="s">
        <v>77</v>
      </c>
      <c r="C59" s="353">
        <v>49</v>
      </c>
      <c r="D59" s="144">
        <v>18</v>
      </c>
      <c r="E59" s="144">
        <v>110</v>
      </c>
      <c r="F59" s="285">
        <f>C59*'국어 표준점수 테이블'!$H$10+D59*'국어 표준점수 테이블'!$H$11+'국어 표준점수 테이블'!$H$13</f>
        <v>110.47800000000001</v>
      </c>
      <c r="G59" s="285">
        <f t="shared" si="3"/>
        <v>2.199999999999136E-2</v>
      </c>
      <c r="H59" s="167" t="str">
        <f t="shared" si="5"/>
        <v>진</v>
      </c>
      <c r="I59" s="16"/>
      <c r="J59" s="251">
        <v>39</v>
      </c>
      <c r="K59" s="251" t="str">
        <f t="shared" si="4"/>
        <v>q</v>
      </c>
      <c r="L59" s="143" t="str">
        <f>K59&amp;"_2 : "&amp;E59-0.5&amp;"≤"&amp;C59&amp;"x+"&amp;D59&amp;"y+화&lt;"&amp;E59+0.5</f>
        <v>q_2 : 109.5≤49x+18y+화&lt;110.5</v>
      </c>
    </row>
    <row r="60" spans="1:12">
      <c r="A60" s="16"/>
      <c r="B60" s="360" t="s">
        <v>77</v>
      </c>
      <c r="C60" s="353">
        <v>48</v>
      </c>
      <c r="D60" s="144">
        <v>17</v>
      </c>
      <c r="E60" s="144">
        <v>108</v>
      </c>
      <c r="F60" s="285">
        <f>C60*'국어 표준점수 테이블'!$H$10+D60*'국어 표준점수 테이블'!$H$11+'국어 표준점수 테이블'!$H$13</f>
        <v>108.40899999999999</v>
      </c>
      <c r="G60" s="285">
        <f t="shared" si="3"/>
        <v>9.1000000000008185E-2</v>
      </c>
      <c r="H60" s="167" t="str">
        <f t="shared" si="5"/>
        <v>진</v>
      </c>
      <c r="I60" s="16"/>
      <c r="J60" s="251">
        <v>68</v>
      </c>
      <c r="K60" s="251" t="str">
        <f t="shared" si="4"/>
        <v>w</v>
      </c>
      <c r="L60" s="143" t="str">
        <f>K60&amp;"_4 : "&amp;E60-0.5&amp;"≤"&amp;C60&amp;"x+"&amp;D60&amp;"y+화&lt;"&amp;E60+0.5</f>
        <v>w_4 : 107.5≤48x+17y+화&lt;108.5</v>
      </c>
    </row>
    <row r="61" spans="1:12" ht="17" customHeight="1">
      <c r="A61" s="16"/>
      <c r="B61" s="360" t="s">
        <v>77</v>
      </c>
      <c r="C61" s="353">
        <v>47</v>
      </c>
      <c r="D61" s="144">
        <v>21</v>
      </c>
      <c r="E61" s="144">
        <v>113</v>
      </c>
      <c r="F61" s="285">
        <f>C61*'국어 표준점수 테이블'!$H$10+D61*'국어 표준점수 테이블'!$H$11+'국어 표준점수 테이블'!$H$13</f>
        <v>110.905</v>
      </c>
      <c r="G61" s="285">
        <f t="shared" si="3"/>
        <v>1.5949999999999989</v>
      </c>
      <c r="H61" s="167" t="str">
        <f t="shared" si="5"/>
        <v>위</v>
      </c>
      <c r="I61" s="16"/>
      <c r="J61" s="251">
        <v>40</v>
      </c>
      <c r="K61" s="251" t="str">
        <f t="shared" si="4"/>
        <v>r</v>
      </c>
      <c r="L61" s="143" t="str">
        <f t="shared" ref="L61:L66" si="7">K61&amp;"_2 : "&amp;E61-0.5&amp;"≤"&amp;C61&amp;"x+"&amp;D61&amp;"y+화&lt;"&amp;E61+0.5</f>
        <v>r_2 : 112.5≤47x+21y+화&lt;113.5</v>
      </c>
    </row>
    <row r="62" spans="1:12">
      <c r="A62" s="16"/>
      <c r="B62" s="360" t="s">
        <v>77</v>
      </c>
      <c r="C62" s="353">
        <v>47</v>
      </c>
      <c r="D62" s="144">
        <v>21</v>
      </c>
      <c r="E62" s="144">
        <v>111</v>
      </c>
      <c r="F62" s="285">
        <f>C62*'국어 표준점수 테이블'!$H$10+D62*'국어 표준점수 테이블'!$H$11+'국어 표준점수 테이블'!$H$13</f>
        <v>110.905</v>
      </c>
      <c r="G62" s="285">
        <f t="shared" si="3"/>
        <v>0.40500000000000114</v>
      </c>
      <c r="H62" s="167" t="str">
        <f t="shared" si="5"/>
        <v>진</v>
      </c>
      <c r="I62" s="16"/>
      <c r="J62" s="251">
        <v>41</v>
      </c>
      <c r="K62" s="251" t="str">
        <f t="shared" si="4"/>
        <v>s</v>
      </c>
      <c r="L62" s="143" t="str">
        <f t="shared" si="7"/>
        <v>s_2 : 110.5≤47x+21y+화&lt;111.5</v>
      </c>
    </row>
    <row r="63" spans="1:12">
      <c r="A63" s="16"/>
      <c r="B63" s="360" t="s">
        <v>77</v>
      </c>
      <c r="C63" s="353">
        <v>46</v>
      </c>
      <c r="D63" s="144">
        <v>24</v>
      </c>
      <c r="E63" s="144">
        <v>116</v>
      </c>
      <c r="F63" s="285">
        <f>C63*'국어 표준점수 테이블'!$H$10+D63*'국어 표준점수 테이블'!$H$11+'국어 표준점수 테이블'!$H$13</f>
        <v>112.488</v>
      </c>
      <c r="G63" s="285">
        <f t="shared" si="3"/>
        <v>3.0120000000000005</v>
      </c>
      <c r="H63" s="167" t="str">
        <f t="shared" si="5"/>
        <v>위</v>
      </c>
      <c r="I63" s="16"/>
      <c r="J63" s="251">
        <v>42</v>
      </c>
      <c r="K63" s="251" t="str">
        <f t="shared" si="4"/>
        <v>t</v>
      </c>
      <c r="L63" s="143" t="str">
        <f t="shared" si="7"/>
        <v>t_2 : 115.5≤46x+24y+화&lt;116.5</v>
      </c>
    </row>
    <row r="64" spans="1:12">
      <c r="A64" s="16"/>
      <c r="B64" s="360" t="s">
        <v>77</v>
      </c>
      <c r="C64" s="353">
        <v>46</v>
      </c>
      <c r="D64" s="144">
        <v>14</v>
      </c>
      <c r="E64" s="144">
        <v>106</v>
      </c>
      <c r="F64" s="285">
        <f>C64*'국어 표준점수 테이블'!$H$10+D64*'국어 표준점수 테이블'!$H$11+'국어 표준점수 테이블'!$H$13</f>
        <v>103.358</v>
      </c>
      <c r="G64" s="285">
        <f t="shared" si="3"/>
        <v>2.1419999999999959</v>
      </c>
      <c r="H64" s="167" t="str">
        <f t="shared" si="5"/>
        <v>위</v>
      </c>
      <c r="I64" s="16"/>
      <c r="J64" s="251">
        <v>43</v>
      </c>
      <c r="K64" s="251" t="str">
        <f t="shared" si="4"/>
        <v>u</v>
      </c>
      <c r="L64" s="143" t="str">
        <f t="shared" si="7"/>
        <v>u_2 : 105.5≤46x+14y+화&lt;106.5</v>
      </c>
    </row>
    <row r="65" spans="1:12">
      <c r="A65" s="16"/>
      <c r="B65" s="360" t="s">
        <v>77</v>
      </c>
      <c r="C65" s="353">
        <v>45</v>
      </c>
      <c r="D65" s="144">
        <v>17</v>
      </c>
      <c r="E65" s="144">
        <v>105</v>
      </c>
      <c r="F65" s="285">
        <f>C65*'국어 표준점수 테이블'!$H$10+D65*'국어 표준점수 테이블'!$H$11+'국어 표준점수 테이블'!$H$13</f>
        <v>104.941</v>
      </c>
      <c r="G65" s="285">
        <f t="shared" si="3"/>
        <v>0.4410000000000025</v>
      </c>
      <c r="H65" s="167" t="str">
        <f t="shared" si="5"/>
        <v>진</v>
      </c>
      <c r="I65" s="16"/>
      <c r="J65" s="251">
        <v>44</v>
      </c>
      <c r="K65" s="251" t="str">
        <f t="shared" si="4"/>
        <v>v</v>
      </c>
      <c r="L65" s="143" t="str">
        <f t="shared" si="7"/>
        <v>v_2 : 104.5≤45x+17y+화&lt;105.5</v>
      </c>
    </row>
    <row r="66" spans="1:12">
      <c r="A66" s="16"/>
      <c r="B66" s="360" t="s">
        <v>77</v>
      </c>
      <c r="C66" s="353">
        <v>44</v>
      </c>
      <c r="D66" s="144">
        <v>17</v>
      </c>
      <c r="E66" s="144">
        <v>102</v>
      </c>
      <c r="F66" s="285">
        <f>C66*'국어 표준점수 테이블'!$H$10+D66*'국어 표준점수 테이블'!$H$11+'국어 표준점수 테이블'!$H$13</f>
        <v>103.785</v>
      </c>
      <c r="G66" s="285">
        <f t="shared" si="3"/>
        <v>1.2849999999999966</v>
      </c>
      <c r="H66" s="167" t="str">
        <f t="shared" si="5"/>
        <v>위</v>
      </c>
      <c r="I66" s="16"/>
      <c r="J66" s="251">
        <v>45</v>
      </c>
      <c r="K66" s="251" t="str">
        <f t="shared" si="4"/>
        <v>w</v>
      </c>
      <c r="L66" s="143" t="str">
        <f t="shared" si="7"/>
        <v>w_2 : 101.5≤44x+17y+화&lt;102.5</v>
      </c>
    </row>
    <row r="67" spans="1:12">
      <c r="A67" s="16"/>
      <c r="B67" s="360" t="s">
        <v>77</v>
      </c>
      <c r="C67" s="353">
        <v>43</v>
      </c>
      <c r="D67" s="144">
        <v>24</v>
      </c>
      <c r="E67" s="144">
        <v>116</v>
      </c>
      <c r="F67" s="285">
        <f>C67*'국어 표준점수 테이블'!$H$10+D67*'국어 표준점수 테이블'!$H$11+'국어 표준점수 테이블'!$H$13</f>
        <v>109.02000000000001</v>
      </c>
      <c r="G67" s="285">
        <f t="shared" si="3"/>
        <v>6.4799999999999898</v>
      </c>
      <c r="H67" s="167" t="str">
        <f t="shared" si="5"/>
        <v>위</v>
      </c>
      <c r="I67" s="16"/>
      <c r="J67" s="251">
        <v>46</v>
      </c>
      <c r="K67" s="251" t="str">
        <f t="shared" si="4"/>
        <v>a</v>
      </c>
      <c r="L67" s="143" t="str">
        <f t="shared" ref="L67:L74" si="8">K67&amp;"_4 : "&amp;E67-0.5&amp;"≤"&amp;C67&amp;"x+"&amp;D67&amp;"y+화&lt;"&amp;E67+0.5</f>
        <v>a_4 : 115.5≤43x+24y+화&lt;116.5</v>
      </c>
    </row>
    <row r="68" spans="1:12">
      <c r="A68" s="16"/>
      <c r="B68" s="360" t="s">
        <v>77</v>
      </c>
      <c r="C68" s="353">
        <v>43</v>
      </c>
      <c r="D68" s="144">
        <v>17</v>
      </c>
      <c r="E68" s="144">
        <v>103</v>
      </c>
      <c r="F68" s="285">
        <f>C68*'국어 표준점수 테이블'!$H$10+D68*'국어 표준점수 테이블'!$H$11+'국어 표준점수 테이블'!$H$13</f>
        <v>102.62899999999999</v>
      </c>
      <c r="G68" s="285">
        <f t="shared" si="3"/>
        <v>0.12899999999999068</v>
      </c>
      <c r="H68" s="167" t="str">
        <f t="shared" si="5"/>
        <v>진</v>
      </c>
      <c r="I68" s="16"/>
      <c r="J68" s="251">
        <v>47</v>
      </c>
      <c r="K68" s="251" t="str">
        <f t="shared" si="4"/>
        <v>b</v>
      </c>
      <c r="L68" s="143" t="str">
        <f t="shared" si="8"/>
        <v>b_4 : 102.5≤43x+17y+화&lt;103.5</v>
      </c>
    </row>
    <row r="69" spans="1:12">
      <c r="A69" s="16"/>
      <c r="B69" s="360" t="s">
        <v>77</v>
      </c>
      <c r="C69" s="353">
        <v>42</v>
      </c>
      <c r="D69" s="144">
        <v>19</v>
      </c>
      <c r="E69" s="144">
        <v>103</v>
      </c>
      <c r="F69" s="285">
        <f>C69*'국어 표준점수 테이블'!$H$10+D69*'국어 표준점수 테이블'!$H$11+'국어 표준점수 테이블'!$H$13</f>
        <v>103.29900000000001</v>
      </c>
      <c r="G69" s="285">
        <f t="shared" si="3"/>
        <v>0.20099999999999341</v>
      </c>
      <c r="H69" s="167" t="str">
        <f t="shared" si="5"/>
        <v>진</v>
      </c>
      <c r="I69" s="16"/>
      <c r="J69" s="251">
        <v>48</v>
      </c>
      <c r="K69" s="251" t="str">
        <f t="shared" si="4"/>
        <v>c</v>
      </c>
      <c r="L69" s="143" t="str">
        <f t="shared" si="8"/>
        <v>c_4 : 102.5≤42x+19y+화&lt;103.5</v>
      </c>
    </row>
    <row r="70" spans="1:12">
      <c r="A70" s="16"/>
      <c r="B70" s="360" t="s">
        <v>77</v>
      </c>
      <c r="C70" s="353">
        <v>42</v>
      </c>
      <c r="D70" s="144">
        <v>16</v>
      </c>
      <c r="E70" s="144">
        <v>101</v>
      </c>
      <c r="F70" s="285">
        <f>C70*'국어 표준점수 테이블'!$H$10+D70*'국어 표준점수 테이블'!$H$11+'국어 표준점수 테이블'!$H$13</f>
        <v>100.56</v>
      </c>
      <c r="G70" s="285">
        <f t="shared" ref="G70:G101" si="9">MIN(ABS(E70-0.5-F70), ABS(E70+0.5-F70))</f>
        <v>6.0000000000002274E-2</v>
      </c>
      <c r="H70" s="167" t="str">
        <f t="shared" si="5"/>
        <v>진</v>
      </c>
      <c r="I70" s="16"/>
      <c r="J70" s="251">
        <v>49</v>
      </c>
      <c r="K70" s="251" t="str">
        <f t="shared" ref="K70:K101" si="10">CHAR(MOD(J70, 23)+97)</f>
        <v>d</v>
      </c>
      <c r="L70" s="143" t="str">
        <f t="shared" si="8"/>
        <v>d_4 : 100.5≤42x+16y+화&lt;101.5</v>
      </c>
    </row>
    <row r="71" spans="1:12">
      <c r="A71" s="16"/>
      <c r="B71" s="360" t="s">
        <v>77</v>
      </c>
      <c r="C71" s="353">
        <v>42</v>
      </c>
      <c r="D71" s="144">
        <v>10</v>
      </c>
      <c r="E71" s="144">
        <v>95</v>
      </c>
      <c r="F71" s="285">
        <f>C71*'국어 표준점수 테이블'!$H$10+D71*'국어 표준점수 테이블'!$H$11+'국어 표준점수 테이블'!$H$13</f>
        <v>95.081999999999994</v>
      </c>
      <c r="G71" s="285">
        <f t="shared" si="9"/>
        <v>0.41800000000000637</v>
      </c>
      <c r="H71" s="167" t="str">
        <f t="shared" si="5"/>
        <v>진</v>
      </c>
      <c r="I71" s="16"/>
      <c r="J71" s="251">
        <v>50</v>
      </c>
      <c r="K71" s="251" t="str">
        <f t="shared" si="10"/>
        <v>e</v>
      </c>
      <c r="L71" s="143" t="str">
        <f t="shared" si="8"/>
        <v>e_4 : 94.5≤42x+10y+화&lt;95.5</v>
      </c>
    </row>
    <row r="72" spans="1:12">
      <c r="A72" s="16"/>
      <c r="B72" s="360" t="s">
        <v>77</v>
      </c>
      <c r="C72" s="353">
        <v>37</v>
      </c>
      <c r="D72" s="144">
        <v>22</v>
      </c>
      <c r="E72" s="144">
        <v>101</v>
      </c>
      <c r="F72" s="285">
        <f>C72*'국어 표준점수 테이블'!$H$10+D72*'국어 표준점수 테이블'!$H$11+'국어 표준점수 테이블'!$H$13</f>
        <v>100.25800000000001</v>
      </c>
      <c r="G72" s="285">
        <f t="shared" si="9"/>
        <v>0.24199999999999022</v>
      </c>
      <c r="H72" s="167" t="s">
        <v>114</v>
      </c>
      <c r="I72" s="16"/>
      <c r="J72" s="251">
        <v>51</v>
      </c>
      <c r="K72" s="251" t="str">
        <f t="shared" si="10"/>
        <v>f</v>
      </c>
      <c r="L72" s="143" t="str">
        <f t="shared" si="8"/>
        <v>f_4 : 100.5≤37x+22y+화&lt;101.5</v>
      </c>
    </row>
    <row r="73" spans="1:12">
      <c r="A73" s="16"/>
      <c r="B73" s="360" t="s">
        <v>77</v>
      </c>
      <c r="C73" s="353">
        <v>35</v>
      </c>
      <c r="D73" s="144">
        <v>21</v>
      </c>
      <c r="E73" s="144">
        <v>97</v>
      </c>
      <c r="F73" s="285">
        <f>C73*'국어 표준점수 테이블'!$H$10+D73*'국어 표준점수 테이블'!$H$11+'국어 표준점수 테이블'!$H$13</f>
        <v>97.032999999999987</v>
      </c>
      <c r="G73" s="285">
        <f t="shared" si="9"/>
        <v>0.46700000000001296</v>
      </c>
      <c r="H73" s="167" t="str">
        <f t="shared" ref="H73:H104" si="11">IF(ROUND(F73,0)=E73, "진", IF(G73&lt;0.5, "재", "위"))</f>
        <v>진</v>
      </c>
      <c r="I73" s="16"/>
      <c r="J73" s="251">
        <v>52</v>
      </c>
      <c r="K73" s="251" t="str">
        <f t="shared" si="10"/>
        <v>g</v>
      </c>
      <c r="L73" s="143" t="str">
        <f t="shared" si="8"/>
        <v>g_4 : 96.5≤35x+21y+화&lt;97.5</v>
      </c>
    </row>
    <row r="74" spans="1:12" ht="17.5" thickBot="1">
      <c r="A74" s="16"/>
      <c r="B74" s="361" t="s">
        <v>77</v>
      </c>
      <c r="C74" s="354">
        <v>34</v>
      </c>
      <c r="D74" s="145">
        <v>14</v>
      </c>
      <c r="E74" s="145">
        <v>89</v>
      </c>
      <c r="F74" s="288">
        <f>C74*'국어 표준점수 테이블'!$H$10+D74*'국어 표준점수 테이블'!$H$11+'국어 표준점수 테이블'!$H$13</f>
        <v>89.48599999999999</v>
      </c>
      <c r="G74" s="288">
        <f t="shared" si="9"/>
        <v>1.4000000000010004E-2</v>
      </c>
      <c r="H74" s="287" t="str">
        <f t="shared" si="11"/>
        <v>진</v>
      </c>
      <c r="I74" s="16"/>
      <c r="J74" s="251">
        <v>53</v>
      </c>
      <c r="K74" s="251" t="str">
        <f t="shared" si="10"/>
        <v>h</v>
      </c>
      <c r="L74" s="143" t="str">
        <f t="shared" si="8"/>
        <v>h_4 : 88.5≤34x+14y+화&lt;89.5</v>
      </c>
    </row>
    <row r="75" spans="1:12">
      <c r="A75" s="16"/>
      <c r="B75" s="289" t="s">
        <v>80</v>
      </c>
      <c r="C75" s="292">
        <v>76</v>
      </c>
      <c r="D75" s="169">
        <v>22</v>
      </c>
      <c r="E75" s="169">
        <v>147</v>
      </c>
      <c r="F75" s="286">
        <f>C75*'국어 표준점수 테이블'!$H$10+D75*'국어 표준점수 테이블'!$H$12+'국어 표준점수 테이블'!$H$14</f>
        <v>146.75799999999998</v>
      </c>
      <c r="G75" s="286">
        <f t="shared" si="9"/>
        <v>0.25799999999998136</v>
      </c>
      <c r="H75" s="170" t="str">
        <f t="shared" si="11"/>
        <v>진</v>
      </c>
      <c r="I75" s="16"/>
      <c r="J75" s="251">
        <v>0</v>
      </c>
      <c r="K75" s="251" t="str">
        <f t="shared" si="10"/>
        <v>a</v>
      </c>
      <c r="L75" s="143" t="str">
        <f t="shared" ref="L75:L97" si="12">K75&amp;"_1 : "&amp;E75-0.5&amp;"≤"&amp;C75&amp;"x+"&amp;D75&amp;"y+언&lt;"&amp;E75+0.5</f>
        <v>a_1 : 146.5≤76x+22y+언&lt;147.5</v>
      </c>
    </row>
    <row r="76" spans="1:12">
      <c r="A76" s="16"/>
      <c r="B76" s="290" t="s">
        <v>80</v>
      </c>
      <c r="C76" s="293">
        <v>75</v>
      </c>
      <c r="D76" s="144">
        <v>24</v>
      </c>
      <c r="E76" s="144">
        <v>124</v>
      </c>
      <c r="F76" s="285">
        <f>C76*'국어 표준점수 테이블'!$H$10+D76*'국어 표준점수 테이블'!$H$12+'국어 표준점수 테이블'!$H$14</f>
        <v>147.48399999999998</v>
      </c>
      <c r="G76" s="285">
        <f t="shared" si="9"/>
        <v>22.98399999999998</v>
      </c>
      <c r="H76" s="167" t="str">
        <f t="shared" si="11"/>
        <v>위</v>
      </c>
      <c r="I76" s="16"/>
      <c r="J76" s="251">
        <v>1</v>
      </c>
      <c r="K76" s="251" t="str">
        <f t="shared" si="10"/>
        <v>b</v>
      </c>
      <c r="L76" s="143" t="str">
        <f t="shared" si="12"/>
        <v>b_1 : 123.5≤75x+24y+언&lt;124.5</v>
      </c>
    </row>
    <row r="77" spans="1:12">
      <c r="A77" s="16"/>
      <c r="B77" s="290" t="s">
        <v>80</v>
      </c>
      <c r="C77" s="293">
        <v>74</v>
      </c>
      <c r="D77" s="144">
        <v>22</v>
      </c>
      <c r="E77" s="144">
        <v>144</v>
      </c>
      <c r="F77" s="285">
        <f>C77*'국어 표준점수 테이블'!$H$10+D77*'국어 표준점수 테이블'!$H$12+'국어 표준점수 테이블'!$H$14</f>
        <v>144.446</v>
      </c>
      <c r="G77" s="285">
        <f t="shared" si="9"/>
        <v>5.4000000000002046E-2</v>
      </c>
      <c r="H77" s="167" t="str">
        <f t="shared" si="11"/>
        <v>진</v>
      </c>
      <c r="I77" s="16"/>
      <c r="J77" s="251">
        <v>2</v>
      </c>
      <c r="K77" s="251" t="str">
        <f t="shared" si="10"/>
        <v>c</v>
      </c>
      <c r="L77" s="143" t="str">
        <f t="shared" si="12"/>
        <v>c_1 : 143.5≤74x+22y+언&lt;144.5</v>
      </c>
    </row>
    <row r="78" spans="1:12">
      <c r="A78" s="16"/>
      <c r="B78" s="290" t="s">
        <v>80</v>
      </c>
      <c r="C78" s="293">
        <v>73</v>
      </c>
      <c r="D78" s="144">
        <v>24</v>
      </c>
      <c r="E78" s="144">
        <v>145</v>
      </c>
      <c r="F78" s="285">
        <f>C78*'국어 표준점수 테이블'!$H$10+D78*'국어 표준점수 테이블'!$H$12+'국어 표준점수 테이블'!$H$14</f>
        <v>145.172</v>
      </c>
      <c r="G78" s="285">
        <f t="shared" si="9"/>
        <v>0.32800000000000296</v>
      </c>
      <c r="H78" s="167" t="str">
        <f t="shared" si="11"/>
        <v>진</v>
      </c>
      <c r="I78" s="16"/>
      <c r="J78" s="251">
        <v>3</v>
      </c>
      <c r="K78" s="251" t="str">
        <f t="shared" si="10"/>
        <v>d</v>
      </c>
      <c r="L78" s="143" t="str">
        <f t="shared" si="12"/>
        <v>d_1 : 144.5≤73x+24y+언&lt;145.5</v>
      </c>
    </row>
    <row r="79" spans="1:12">
      <c r="A79" s="16"/>
      <c r="B79" s="290" t="s">
        <v>80</v>
      </c>
      <c r="C79" s="293">
        <v>73</v>
      </c>
      <c r="D79" s="144">
        <v>20</v>
      </c>
      <c r="E79" s="144">
        <v>141</v>
      </c>
      <c r="F79" s="285">
        <f>C79*'국어 표준점수 테이블'!$H$10+D79*'국어 표준점수 테이블'!$H$12+'국어 표준점수 테이블'!$H$14</f>
        <v>141.40800000000002</v>
      </c>
      <c r="G79" s="285">
        <f t="shared" si="9"/>
        <v>9.1999999999984539E-2</v>
      </c>
      <c r="H79" s="167" t="str">
        <f t="shared" si="11"/>
        <v>진</v>
      </c>
      <c r="I79" s="16"/>
      <c r="J79" s="251">
        <v>4</v>
      </c>
      <c r="K79" s="251" t="str">
        <f t="shared" si="10"/>
        <v>e</v>
      </c>
      <c r="L79" s="143" t="str">
        <f t="shared" si="12"/>
        <v>e_1 : 140.5≤73x+20y+언&lt;141.5</v>
      </c>
    </row>
    <row r="80" spans="1:12">
      <c r="A80" s="16"/>
      <c r="B80" s="290" t="s">
        <v>80</v>
      </c>
      <c r="C80" s="293">
        <v>71</v>
      </c>
      <c r="D80" s="144">
        <v>24</v>
      </c>
      <c r="E80" s="144">
        <v>143</v>
      </c>
      <c r="F80" s="285">
        <f>C80*'국어 표준점수 테이블'!$H$10+D80*'국어 표준점수 테이블'!$H$12+'국어 표준점수 테이블'!$H$14</f>
        <v>142.86000000000001</v>
      </c>
      <c r="G80" s="285">
        <f t="shared" si="9"/>
        <v>0.36000000000001364</v>
      </c>
      <c r="H80" s="167" t="str">
        <f t="shared" si="11"/>
        <v>진</v>
      </c>
      <c r="I80" s="16"/>
      <c r="J80" s="251">
        <v>5</v>
      </c>
      <c r="K80" s="251" t="str">
        <f t="shared" si="10"/>
        <v>f</v>
      </c>
      <c r="L80" s="143" t="str">
        <f t="shared" si="12"/>
        <v>f_1 : 142.5≤71x+24y+언&lt;143.5</v>
      </c>
    </row>
    <row r="81" spans="1:12">
      <c r="A81" s="16"/>
      <c r="B81" s="290" t="s">
        <v>80</v>
      </c>
      <c r="C81" s="293">
        <v>71</v>
      </c>
      <c r="D81" s="144">
        <v>21</v>
      </c>
      <c r="E81" s="144">
        <v>140</v>
      </c>
      <c r="F81" s="285">
        <f>C81*'국어 표준점수 테이블'!$H$10+D81*'국어 표준점수 테이블'!$H$12+'국어 표준점수 테이블'!$H$14</f>
        <v>140.03699999999998</v>
      </c>
      <c r="G81" s="285">
        <f t="shared" si="9"/>
        <v>0.46300000000002228</v>
      </c>
      <c r="H81" s="167" t="str">
        <f t="shared" si="11"/>
        <v>진</v>
      </c>
      <c r="I81" s="16"/>
      <c r="J81" s="251">
        <v>6</v>
      </c>
      <c r="K81" s="251" t="str">
        <f t="shared" si="10"/>
        <v>g</v>
      </c>
      <c r="L81" s="143" t="str">
        <f t="shared" si="12"/>
        <v>g_1 : 139.5≤71x+21y+언&lt;140.5</v>
      </c>
    </row>
    <row r="82" spans="1:12">
      <c r="A82" s="16"/>
      <c r="B82" s="290" t="s">
        <v>80</v>
      </c>
      <c r="C82" s="293">
        <v>71</v>
      </c>
      <c r="D82" s="144">
        <v>20</v>
      </c>
      <c r="E82" s="144">
        <v>139</v>
      </c>
      <c r="F82" s="285">
        <f>C82*'국어 표준점수 테이블'!$H$10+D82*'국어 표준점수 테이블'!$H$12+'국어 표준점수 테이블'!$H$14</f>
        <v>139.096</v>
      </c>
      <c r="G82" s="285">
        <f t="shared" si="9"/>
        <v>0.40399999999999636</v>
      </c>
      <c r="H82" s="167" t="str">
        <f t="shared" si="11"/>
        <v>진</v>
      </c>
      <c r="I82" s="16"/>
      <c r="J82" s="251">
        <v>7</v>
      </c>
      <c r="K82" s="251" t="str">
        <f t="shared" si="10"/>
        <v>h</v>
      </c>
      <c r="L82" s="143" t="str">
        <f t="shared" si="12"/>
        <v>h_1 : 138.5≤71x+20y+언&lt;139.5</v>
      </c>
    </row>
    <row r="83" spans="1:12">
      <c r="A83" s="16"/>
      <c r="B83" s="290" t="s">
        <v>80</v>
      </c>
      <c r="C83" s="293">
        <v>71</v>
      </c>
      <c r="D83" s="144">
        <v>17</v>
      </c>
      <c r="E83" s="144">
        <v>136</v>
      </c>
      <c r="F83" s="285">
        <f>C83*'국어 표준점수 테이블'!$H$10+D83*'국어 표준점수 테이블'!$H$12+'국어 표준점수 테이블'!$H$14</f>
        <v>136.273</v>
      </c>
      <c r="G83" s="285">
        <f t="shared" si="9"/>
        <v>0.22700000000000387</v>
      </c>
      <c r="H83" s="167" t="str">
        <f t="shared" si="11"/>
        <v>진</v>
      </c>
      <c r="I83" s="16"/>
      <c r="J83" s="251">
        <v>8</v>
      </c>
      <c r="K83" s="251" t="str">
        <f t="shared" si="10"/>
        <v>i</v>
      </c>
      <c r="L83" s="143" t="str">
        <f t="shared" si="12"/>
        <v>i_1 : 135.5≤71x+17y+언&lt;136.5</v>
      </c>
    </row>
    <row r="84" spans="1:12">
      <c r="A84" s="16"/>
      <c r="B84" s="290" t="s">
        <v>80</v>
      </c>
      <c r="C84" s="293">
        <v>70</v>
      </c>
      <c r="D84" s="144">
        <v>19</v>
      </c>
      <c r="E84" s="144">
        <v>137</v>
      </c>
      <c r="F84" s="285">
        <f>C84*'국어 표준점수 테이블'!$H$10+D84*'국어 표준점수 테이블'!$H$12+'국어 표준점수 테이블'!$H$14</f>
        <v>136.99899999999997</v>
      </c>
      <c r="G84" s="285">
        <f t="shared" si="9"/>
        <v>0.4989999999999668</v>
      </c>
      <c r="H84" s="167" t="str">
        <f t="shared" si="11"/>
        <v>진</v>
      </c>
      <c r="I84" s="16"/>
      <c r="J84" s="251">
        <v>9</v>
      </c>
      <c r="K84" s="251" t="str">
        <f t="shared" si="10"/>
        <v>j</v>
      </c>
      <c r="L84" s="143" t="str">
        <f t="shared" si="12"/>
        <v>j_1 : 136.5≤70x+19y+언&lt;137.5</v>
      </c>
    </row>
    <row r="85" spans="1:12">
      <c r="A85" s="16"/>
      <c r="B85" s="290" t="s">
        <v>80</v>
      </c>
      <c r="C85" s="293">
        <v>69</v>
      </c>
      <c r="D85" s="144">
        <v>20</v>
      </c>
      <c r="E85" s="144">
        <v>137</v>
      </c>
      <c r="F85" s="285">
        <f>C85*'국어 표준점수 테이블'!$H$10+D85*'국어 표준점수 테이블'!$H$12+'국어 표준점수 테이블'!$H$14</f>
        <v>136.78399999999999</v>
      </c>
      <c r="G85" s="285">
        <f t="shared" si="9"/>
        <v>0.28399999999999181</v>
      </c>
      <c r="H85" s="167" t="str">
        <f t="shared" si="11"/>
        <v>진</v>
      </c>
      <c r="I85" s="16"/>
      <c r="J85" s="251">
        <v>10</v>
      </c>
      <c r="K85" s="251" t="str">
        <f t="shared" si="10"/>
        <v>k</v>
      </c>
      <c r="L85" s="143" t="str">
        <f t="shared" si="12"/>
        <v>k_1 : 136.5≤69x+20y+언&lt;137.5</v>
      </c>
    </row>
    <row r="86" spans="1:12">
      <c r="A86" s="16"/>
      <c r="B86" s="290" t="s">
        <v>80</v>
      </c>
      <c r="C86" s="293">
        <v>68</v>
      </c>
      <c r="D86" s="144">
        <v>24</v>
      </c>
      <c r="E86" s="144">
        <v>139</v>
      </c>
      <c r="F86" s="285">
        <f>C86*'국어 표준점수 테이블'!$H$10+D86*'국어 표준점수 테이블'!$H$12+'국어 표준점수 테이블'!$H$14</f>
        <v>139.392</v>
      </c>
      <c r="G86" s="285">
        <f t="shared" si="9"/>
        <v>0.10800000000000409</v>
      </c>
      <c r="H86" s="167" t="str">
        <f t="shared" si="11"/>
        <v>진</v>
      </c>
      <c r="I86" s="16"/>
      <c r="J86" s="251">
        <v>11</v>
      </c>
      <c r="K86" s="251" t="str">
        <f t="shared" si="10"/>
        <v>l</v>
      </c>
      <c r="L86" s="143" t="str">
        <f t="shared" si="12"/>
        <v>l_1 : 138.5≤68x+24y+언&lt;139.5</v>
      </c>
    </row>
    <row r="87" spans="1:12">
      <c r="A87" s="16"/>
      <c r="B87" s="290" t="s">
        <v>80</v>
      </c>
      <c r="C87" s="293">
        <v>67</v>
      </c>
      <c r="D87" s="144">
        <v>24</v>
      </c>
      <c r="E87" s="144">
        <v>138</v>
      </c>
      <c r="F87" s="285">
        <f>C87*'국어 표준점수 테이블'!$H$10+D87*'국어 표준점수 테이블'!$H$12+'국어 표준점수 테이블'!$H$14</f>
        <v>138.23599999999999</v>
      </c>
      <c r="G87" s="285">
        <f t="shared" si="9"/>
        <v>0.26400000000001</v>
      </c>
      <c r="H87" s="167" t="str">
        <f t="shared" si="11"/>
        <v>진</v>
      </c>
      <c r="I87" s="16"/>
      <c r="J87" s="251">
        <v>12</v>
      </c>
      <c r="K87" s="251" t="str">
        <f t="shared" si="10"/>
        <v>m</v>
      </c>
      <c r="L87" s="143" t="str">
        <f t="shared" si="12"/>
        <v>m_1 : 137.5≤67x+24y+언&lt;138.5</v>
      </c>
    </row>
    <row r="88" spans="1:12">
      <c r="A88" s="16"/>
      <c r="B88" s="290" t="s">
        <v>80</v>
      </c>
      <c r="C88" s="293">
        <v>67</v>
      </c>
      <c r="D88" s="144">
        <v>21</v>
      </c>
      <c r="E88" s="144">
        <v>135</v>
      </c>
      <c r="F88" s="285">
        <f>C88*'국어 표준점수 테이블'!$H$10+D88*'국어 표준점수 테이블'!$H$12+'국어 표준점수 테이블'!$H$14</f>
        <v>135.41300000000001</v>
      </c>
      <c r="G88" s="285">
        <f t="shared" si="9"/>
        <v>8.6999999999989086E-2</v>
      </c>
      <c r="H88" s="167" t="str">
        <f t="shared" si="11"/>
        <v>진</v>
      </c>
      <c r="I88" s="16"/>
      <c r="J88" s="251">
        <v>13</v>
      </c>
      <c r="K88" s="251" t="str">
        <f t="shared" si="10"/>
        <v>n</v>
      </c>
      <c r="L88" s="143" t="str">
        <f t="shared" si="12"/>
        <v>n_1 : 134.5≤67x+21y+언&lt;135.5</v>
      </c>
    </row>
    <row r="89" spans="1:12">
      <c r="A89" s="16"/>
      <c r="B89" s="290" t="s">
        <v>80</v>
      </c>
      <c r="C89" s="293">
        <v>67</v>
      </c>
      <c r="D89" s="144">
        <v>20</v>
      </c>
      <c r="E89" s="144">
        <v>134</v>
      </c>
      <c r="F89" s="285">
        <f>C89*'국어 표준점수 테이블'!$H$10+D89*'국어 표준점수 테이블'!$H$12+'국어 표준점수 테이블'!$H$14</f>
        <v>134.47199999999998</v>
      </c>
      <c r="G89" s="285">
        <f t="shared" si="9"/>
        <v>2.8000000000020009E-2</v>
      </c>
      <c r="H89" s="167" t="str">
        <f t="shared" si="11"/>
        <v>진</v>
      </c>
      <c r="I89" s="16"/>
      <c r="J89" s="251">
        <v>14</v>
      </c>
      <c r="K89" s="251" t="str">
        <f t="shared" si="10"/>
        <v>o</v>
      </c>
      <c r="L89" s="143" t="str">
        <f t="shared" si="12"/>
        <v>o_1 : 133.5≤67x+20y+언&lt;134.5</v>
      </c>
    </row>
    <row r="90" spans="1:12">
      <c r="A90" s="16"/>
      <c r="B90" s="290" t="s">
        <v>80</v>
      </c>
      <c r="C90" s="293">
        <v>66</v>
      </c>
      <c r="D90" s="144">
        <v>24</v>
      </c>
      <c r="E90" s="144">
        <v>139</v>
      </c>
      <c r="F90" s="285">
        <f>C90*'국어 표준점수 테이블'!$H$10+D90*'국어 표준점수 테이블'!$H$12+'국어 표준점수 테이블'!$H$14</f>
        <v>137.07999999999998</v>
      </c>
      <c r="G90" s="285">
        <f t="shared" si="9"/>
        <v>1.4200000000000159</v>
      </c>
      <c r="H90" s="167" t="str">
        <f t="shared" si="11"/>
        <v>위</v>
      </c>
      <c r="I90" s="16"/>
      <c r="J90" s="251">
        <v>15</v>
      </c>
      <c r="K90" s="251" t="str">
        <f t="shared" si="10"/>
        <v>p</v>
      </c>
      <c r="L90" s="143" t="str">
        <f t="shared" si="12"/>
        <v>p_1 : 138.5≤66x+24y+언&lt;139.5</v>
      </c>
    </row>
    <row r="91" spans="1:12">
      <c r="A91" s="16"/>
      <c r="B91" s="290" t="s">
        <v>80</v>
      </c>
      <c r="C91" s="293">
        <v>66</v>
      </c>
      <c r="D91" s="144">
        <v>22</v>
      </c>
      <c r="E91" s="144">
        <v>135</v>
      </c>
      <c r="F91" s="285">
        <f>C91*'국어 표준점수 테이블'!$H$10+D91*'국어 표준점수 테이블'!$H$12+'국어 표준점수 테이블'!$H$14</f>
        <v>135.19799999999998</v>
      </c>
      <c r="G91" s="285">
        <f t="shared" si="9"/>
        <v>0.30200000000002092</v>
      </c>
      <c r="H91" s="167" t="str">
        <f t="shared" si="11"/>
        <v>진</v>
      </c>
      <c r="I91" s="16"/>
      <c r="J91" s="251">
        <v>16</v>
      </c>
      <c r="K91" s="251" t="str">
        <f t="shared" si="10"/>
        <v>q</v>
      </c>
      <c r="L91" s="143" t="str">
        <f t="shared" si="12"/>
        <v>q_1 : 134.5≤66x+22y+언&lt;135.5</v>
      </c>
    </row>
    <row r="92" spans="1:12">
      <c r="A92" s="16"/>
      <c r="B92" s="290" t="s">
        <v>80</v>
      </c>
      <c r="C92" s="293">
        <v>66</v>
      </c>
      <c r="D92" s="144">
        <v>15</v>
      </c>
      <c r="E92" s="144">
        <v>129</v>
      </c>
      <c r="F92" s="285">
        <f>C92*'국어 표준점수 테이블'!$H$10+D92*'국어 표준점수 테이블'!$H$12+'국어 표준점수 테이블'!$H$14</f>
        <v>128.61099999999999</v>
      </c>
      <c r="G92" s="285">
        <f t="shared" si="9"/>
        <v>0.11099999999999</v>
      </c>
      <c r="H92" s="167" t="str">
        <f t="shared" si="11"/>
        <v>진</v>
      </c>
      <c r="I92" s="16"/>
      <c r="J92" s="251">
        <v>17</v>
      </c>
      <c r="K92" s="251" t="str">
        <f t="shared" si="10"/>
        <v>r</v>
      </c>
      <c r="L92" s="143" t="str">
        <f t="shared" si="12"/>
        <v>r_1 : 128.5≤66x+15y+언&lt;129.5</v>
      </c>
    </row>
    <row r="93" spans="1:12">
      <c r="A93" s="16"/>
      <c r="B93" s="290" t="s">
        <v>80</v>
      </c>
      <c r="C93" s="293">
        <v>65</v>
      </c>
      <c r="D93" s="144">
        <v>21</v>
      </c>
      <c r="E93" s="144">
        <v>131</v>
      </c>
      <c r="F93" s="285">
        <f>C93*'국어 표준점수 테이블'!$H$10+D93*'국어 표준점수 테이블'!$H$12+'국어 표준점수 테이블'!$H$14</f>
        <v>133.101</v>
      </c>
      <c r="G93" s="285">
        <f t="shared" si="9"/>
        <v>1.6009999999999991</v>
      </c>
      <c r="H93" s="167" t="str">
        <f t="shared" si="11"/>
        <v>위</v>
      </c>
      <c r="I93" s="16"/>
      <c r="J93" s="251">
        <v>18</v>
      </c>
      <c r="K93" s="251" t="str">
        <f t="shared" si="10"/>
        <v>s</v>
      </c>
      <c r="L93" s="143" t="str">
        <f t="shared" si="12"/>
        <v>s_1 : 130.5≤65x+21y+언&lt;131.5</v>
      </c>
    </row>
    <row r="94" spans="1:12">
      <c r="A94" s="16"/>
      <c r="B94" s="290" t="s">
        <v>80</v>
      </c>
      <c r="C94" s="293">
        <v>65</v>
      </c>
      <c r="D94" s="144">
        <v>21</v>
      </c>
      <c r="E94" s="144">
        <v>133</v>
      </c>
      <c r="F94" s="285">
        <f>C94*'국어 표준점수 테이블'!$H$10+D94*'국어 표준점수 테이블'!$H$12+'국어 표준점수 테이블'!$H$14</f>
        <v>133.101</v>
      </c>
      <c r="G94" s="285">
        <f t="shared" si="9"/>
        <v>0.39900000000000091</v>
      </c>
      <c r="H94" s="167" t="str">
        <f t="shared" si="11"/>
        <v>진</v>
      </c>
      <c r="I94" s="16"/>
      <c r="J94" s="251">
        <v>19</v>
      </c>
      <c r="K94" s="251" t="str">
        <f t="shared" si="10"/>
        <v>t</v>
      </c>
      <c r="L94" s="143" t="str">
        <f t="shared" si="12"/>
        <v>t_1 : 132.5≤65x+21y+언&lt;133.5</v>
      </c>
    </row>
    <row r="95" spans="1:12">
      <c r="A95" s="16"/>
      <c r="B95" s="290" t="s">
        <v>80</v>
      </c>
      <c r="C95" s="293">
        <v>64</v>
      </c>
      <c r="D95" s="144">
        <v>24</v>
      </c>
      <c r="E95" s="144">
        <v>135</v>
      </c>
      <c r="F95" s="285">
        <f>C95*'국어 표준점수 테이블'!$H$10+D95*'국어 표준점수 테이블'!$H$12+'국어 표준점수 테이블'!$H$14</f>
        <v>134.768</v>
      </c>
      <c r="G95" s="285">
        <f t="shared" si="9"/>
        <v>0.26800000000000068</v>
      </c>
      <c r="H95" s="167" t="str">
        <f t="shared" si="11"/>
        <v>진</v>
      </c>
      <c r="I95" s="16"/>
      <c r="J95" s="251">
        <v>20</v>
      </c>
      <c r="K95" s="251" t="str">
        <f t="shared" si="10"/>
        <v>u</v>
      </c>
      <c r="L95" s="143" t="str">
        <f t="shared" si="12"/>
        <v>u_1 : 134.5≤64x+24y+언&lt;135.5</v>
      </c>
    </row>
    <row r="96" spans="1:12">
      <c r="A96" s="16"/>
      <c r="B96" s="290" t="s">
        <v>80</v>
      </c>
      <c r="C96" s="293">
        <v>64</v>
      </c>
      <c r="D96" s="144">
        <v>20</v>
      </c>
      <c r="E96" s="144">
        <v>131</v>
      </c>
      <c r="F96" s="285">
        <f>C96*'국어 표준점수 테이블'!$H$10+D96*'국어 표준점수 테이블'!$H$12+'국어 표준점수 테이블'!$H$14</f>
        <v>131.00400000000002</v>
      </c>
      <c r="G96" s="285">
        <f t="shared" si="9"/>
        <v>0.4959999999999809</v>
      </c>
      <c r="H96" s="167" t="str">
        <f t="shared" si="11"/>
        <v>진</v>
      </c>
      <c r="I96" s="16"/>
      <c r="J96" s="251">
        <v>21</v>
      </c>
      <c r="K96" s="251" t="str">
        <f t="shared" si="10"/>
        <v>v</v>
      </c>
      <c r="L96" s="143" t="str">
        <f t="shared" si="12"/>
        <v>v_1 : 130.5≤64x+20y+언&lt;131.5</v>
      </c>
    </row>
    <row r="97" spans="1:12">
      <c r="A97" s="16"/>
      <c r="B97" s="290" t="s">
        <v>80</v>
      </c>
      <c r="C97" s="293">
        <v>63</v>
      </c>
      <c r="D97" s="144">
        <v>24</v>
      </c>
      <c r="E97" s="144">
        <v>134</v>
      </c>
      <c r="F97" s="285">
        <f>C97*'국어 표준점수 테이블'!$H$10+D97*'국어 표준점수 테이블'!$H$12+'국어 표준점수 테이블'!$H$14</f>
        <v>133.61199999999999</v>
      </c>
      <c r="G97" s="285">
        <f t="shared" si="9"/>
        <v>0.11199999999999477</v>
      </c>
      <c r="H97" s="167" t="str">
        <f t="shared" si="11"/>
        <v>진</v>
      </c>
      <c r="I97" s="16"/>
      <c r="J97" s="251">
        <v>22</v>
      </c>
      <c r="K97" s="251" t="str">
        <f t="shared" si="10"/>
        <v>w</v>
      </c>
      <c r="L97" s="143" t="str">
        <f t="shared" si="12"/>
        <v>w_1 : 133.5≤63x+24y+언&lt;134.5</v>
      </c>
    </row>
    <row r="98" spans="1:12">
      <c r="A98" s="16"/>
      <c r="B98" s="290" t="s">
        <v>80</v>
      </c>
      <c r="C98" s="293">
        <v>63</v>
      </c>
      <c r="D98" s="144">
        <v>22</v>
      </c>
      <c r="E98" s="144">
        <v>132</v>
      </c>
      <c r="F98" s="285">
        <f>C98*'국어 표준점수 테이블'!$H$10+D98*'국어 표준점수 테이블'!$H$12+'국어 표준점수 테이블'!$H$14</f>
        <v>131.72999999999999</v>
      </c>
      <c r="G98" s="285">
        <f t="shared" si="9"/>
        <v>0.22999999999998977</v>
      </c>
      <c r="H98" s="167" t="str">
        <f t="shared" si="11"/>
        <v>진</v>
      </c>
      <c r="I98" s="16"/>
      <c r="J98" s="251">
        <v>23</v>
      </c>
      <c r="K98" s="251" t="str">
        <f t="shared" si="10"/>
        <v>a</v>
      </c>
      <c r="L98" s="143" t="str">
        <f>K98&amp;"_3 : "&amp;E98-0.5&amp;"≤"&amp;C98&amp;"x+"&amp;D98&amp;"y+언&lt;"&amp;E98+0.5</f>
        <v>a_3 : 131.5≤63x+22y+언&lt;132.5</v>
      </c>
    </row>
    <row r="99" spans="1:12">
      <c r="A99" s="16"/>
      <c r="B99" s="290" t="s">
        <v>80</v>
      </c>
      <c r="C99" s="293">
        <v>63</v>
      </c>
      <c r="D99" s="144">
        <v>20</v>
      </c>
      <c r="E99" s="144">
        <v>130</v>
      </c>
      <c r="F99" s="285">
        <f>C99*'국어 표준점수 테이블'!$H$10+D99*'국어 표준점수 테이블'!$H$12+'국어 표준점수 테이블'!$H$14</f>
        <v>129.84800000000001</v>
      </c>
      <c r="G99" s="285">
        <f t="shared" si="9"/>
        <v>0.34800000000001319</v>
      </c>
      <c r="H99" s="167" t="str">
        <f t="shared" si="11"/>
        <v>진</v>
      </c>
      <c r="I99" s="16"/>
      <c r="J99" s="251">
        <v>24</v>
      </c>
      <c r="K99" s="251" t="str">
        <f t="shared" si="10"/>
        <v>b</v>
      </c>
      <c r="L99" s="143" t="str">
        <f>K99&amp;"_3 : "&amp;E99-0.5&amp;"≤"&amp;C99&amp;"x+"&amp;D99&amp;"y+언&lt;"&amp;E99+0.5</f>
        <v>b_3 : 129.5≤63x+20y+언&lt;130.5</v>
      </c>
    </row>
    <row r="100" spans="1:12">
      <c r="A100" s="16"/>
      <c r="B100" s="290" t="s">
        <v>80</v>
      </c>
      <c r="C100" s="293">
        <v>63</v>
      </c>
      <c r="D100" s="144">
        <v>17</v>
      </c>
      <c r="E100" s="144">
        <v>127</v>
      </c>
      <c r="F100" s="285">
        <f>C100*'국어 표준점수 테이블'!$H$10+D100*'국어 표준점수 테이블'!$H$12+'국어 표준점수 테이블'!$H$14</f>
        <v>127.02499999999999</v>
      </c>
      <c r="G100" s="285">
        <f t="shared" si="9"/>
        <v>0.47500000000000853</v>
      </c>
      <c r="H100" s="167" t="str">
        <f t="shared" si="11"/>
        <v>진</v>
      </c>
      <c r="I100" s="16"/>
      <c r="J100" s="251">
        <v>25</v>
      </c>
      <c r="K100" s="251" t="str">
        <f t="shared" si="10"/>
        <v>c</v>
      </c>
      <c r="L100" s="143" t="str">
        <f t="shared" ref="L100:L120" si="13">K100&amp;"_3 : "&amp;E100-0.5&amp;"≤"&amp;C100&amp;"x+"&amp;D100&amp;"y+언&lt;"&amp;E100+0.5</f>
        <v>c_3 : 126.5≤63x+17y+언&lt;127.5</v>
      </c>
    </row>
    <row r="101" spans="1:12">
      <c r="A101" s="16"/>
      <c r="B101" s="290" t="s">
        <v>80</v>
      </c>
      <c r="C101" s="293">
        <v>62</v>
      </c>
      <c r="D101" s="144">
        <v>24</v>
      </c>
      <c r="E101" s="144">
        <v>132</v>
      </c>
      <c r="F101" s="285">
        <f>C101*'국어 표준점수 테이블'!$H$10+D101*'국어 표준점수 테이블'!$H$12+'국어 표준점수 테이블'!$H$14</f>
        <v>132.45600000000002</v>
      </c>
      <c r="G101" s="285">
        <f t="shared" si="9"/>
        <v>4.399999999998272E-2</v>
      </c>
      <c r="H101" s="167" t="str">
        <f t="shared" si="11"/>
        <v>진</v>
      </c>
      <c r="I101" s="16"/>
      <c r="J101" s="251">
        <v>26</v>
      </c>
      <c r="K101" s="251" t="str">
        <f t="shared" si="10"/>
        <v>d</v>
      </c>
      <c r="L101" s="143" t="str">
        <f t="shared" si="13"/>
        <v>d_3 : 131.5≤62x+24y+언&lt;132.5</v>
      </c>
    </row>
    <row r="102" spans="1:12">
      <c r="A102" s="16"/>
      <c r="B102" s="290" t="s">
        <v>80</v>
      </c>
      <c r="C102" s="293">
        <v>62</v>
      </c>
      <c r="D102" s="144">
        <v>19</v>
      </c>
      <c r="E102" s="144">
        <v>128</v>
      </c>
      <c r="F102" s="285">
        <f>C102*'국어 표준점수 테이블'!$H$10+D102*'국어 표준점수 테이블'!$H$12+'국어 표준점수 테이블'!$H$14</f>
        <v>127.75099999999999</v>
      </c>
      <c r="G102" s="285">
        <f t="shared" ref="G102:G133" si="14">MIN(ABS(E102-0.5-F102), ABS(E102+0.5-F102))</f>
        <v>0.25099999999999056</v>
      </c>
      <c r="H102" s="167" t="str">
        <f t="shared" si="11"/>
        <v>진</v>
      </c>
      <c r="I102" s="16"/>
      <c r="J102" s="251">
        <v>27</v>
      </c>
      <c r="K102" s="251" t="str">
        <f t="shared" ref="K102:K133" si="15">CHAR(MOD(J102, 23)+97)</f>
        <v>e</v>
      </c>
      <c r="L102" s="143" t="str">
        <f t="shared" si="13"/>
        <v>e_3 : 127.5≤62x+19y+언&lt;128.5</v>
      </c>
    </row>
    <row r="103" spans="1:12">
      <c r="A103" s="16"/>
      <c r="B103" s="290" t="s">
        <v>80</v>
      </c>
      <c r="C103" s="293">
        <v>61</v>
      </c>
      <c r="D103" s="144">
        <v>24</v>
      </c>
      <c r="E103" s="144">
        <v>131</v>
      </c>
      <c r="F103" s="285">
        <f>C103*'국어 표준점수 테이블'!$H$10+D103*'국어 표준점수 테이블'!$H$12+'국어 표준점수 테이블'!$H$14</f>
        <v>131.30000000000001</v>
      </c>
      <c r="G103" s="285">
        <f t="shared" si="14"/>
        <v>0.19999999999998863</v>
      </c>
      <c r="H103" s="167" t="str">
        <f t="shared" si="11"/>
        <v>진</v>
      </c>
      <c r="I103" s="16"/>
      <c r="J103" s="251">
        <v>28</v>
      </c>
      <c r="K103" s="251" t="str">
        <f t="shared" si="15"/>
        <v>f</v>
      </c>
      <c r="L103" s="143" t="str">
        <f t="shared" si="13"/>
        <v>f_3 : 130.5≤61x+24y+언&lt;131.5</v>
      </c>
    </row>
    <row r="104" spans="1:12">
      <c r="A104" s="16"/>
      <c r="B104" s="290" t="s">
        <v>80</v>
      </c>
      <c r="C104" s="293">
        <v>61</v>
      </c>
      <c r="D104" s="144">
        <v>22</v>
      </c>
      <c r="E104" s="144">
        <v>129</v>
      </c>
      <c r="F104" s="285">
        <f>C104*'국어 표준점수 테이블'!$H$10+D104*'국어 표준점수 테이블'!$H$12+'국어 표준점수 테이블'!$H$14</f>
        <v>129.41800000000001</v>
      </c>
      <c r="G104" s="285">
        <f t="shared" si="14"/>
        <v>8.1999999999993634E-2</v>
      </c>
      <c r="H104" s="167" t="str">
        <f t="shared" si="11"/>
        <v>진</v>
      </c>
      <c r="I104" s="16"/>
      <c r="J104" s="251">
        <v>29</v>
      </c>
      <c r="K104" s="251" t="str">
        <f t="shared" si="15"/>
        <v>g</v>
      </c>
      <c r="L104" s="143" t="str">
        <f t="shared" si="13"/>
        <v>g_3 : 128.5≤61x+22y+언&lt;129.5</v>
      </c>
    </row>
    <row r="105" spans="1:12">
      <c r="A105" s="16"/>
      <c r="B105" s="290" t="s">
        <v>80</v>
      </c>
      <c r="C105" s="293">
        <v>61</v>
      </c>
      <c r="D105" s="144">
        <v>20</v>
      </c>
      <c r="E105" s="144">
        <v>128</v>
      </c>
      <c r="F105" s="285">
        <f>C105*'국어 표준점수 테이블'!$H$10+D105*'국어 표준점수 테이블'!$H$12+'국어 표준점수 테이블'!$H$14</f>
        <v>127.53599999999999</v>
      </c>
      <c r="G105" s="285">
        <f t="shared" si="14"/>
        <v>3.5999999999987153E-2</v>
      </c>
      <c r="H105" s="167" t="str">
        <f t="shared" ref="H105:H136" si="16">IF(ROUND(F105,0)=E105, "진", IF(G105&lt;0.5, "재", "위"))</f>
        <v>진</v>
      </c>
      <c r="I105" s="16"/>
      <c r="J105" s="251">
        <v>30</v>
      </c>
      <c r="K105" s="251" t="str">
        <f t="shared" si="15"/>
        <v>h</v>
      </c>
      <c r="L105" s="143" t="str">
        <f t="shared" si="13"/>
        <v>h_3 : 127.5≤61x+20y+언&lt;128.5</v>
      </c>
    </row>
    <row r="106" spans="1:12">
      <c r="A106" s="16"/>
      <c r="B106" s="290" t="s">
        <v>80</v>
      </c>
      <c r="C106" s="293">
        <v>60</v>
      </c>
      <c r="D106" s="144">
        <v>24</v>
      </c>
      <c r="E106" s="144">
        <v>130</v>
      </c>
      <c r="F106" s="285">
        <f>C106*'국어 표준점수 테이블'!$H$10+D106*'국어 표준점수 테이블'!$H$12+'국어 표준점수 테이블'!$H$14</f>
        <v>130.14400000000001</v>
      </c>
      <c r="G106" s="285">
        <f t="shared" si="14"/>
        <v>0.35599999999999454</v>
      </c>
      <c r="H106" s="167" t="str">
        <f t="shared" si="16"/>
        <v>진</v>
      </c>
      <c r="I106" s="16"/>
      <c r="J106" s="251">
        <v>31</v>
      </c>
      <c r="K106" s="251" t="str">
        <f t="shared" si="15"/>
        <v>i</v>
      </c>
      <c r="L106" s="143" t="str">
        <f t="shared" si="13"/>
        <v>i_3 : 129.5≤60x+24y+언&lt;130.5</v>
      </c>
    </row>
    <row r="107" spans="1:12">
      <c r="A107" s="16"/>
      <c r="B107" s="290" t="s">
        <v>80</v>
      </c>
      <c r="C107" s="293">
        <v>60</v>
      </c>
      <c r="D107" s="144">
        <v>21</v>
      </c>
      <c r="E107" s="144">
        <v>133</v>
      </c>
      <c r="F107" s="285">
        <f>C107*'국어 표준점수 테이블'!$H$10+D107*'국어 표준점수 테이블'!$H$12+'국어 표준점수 테이블'!$H$14</f>
        <v>127.321</v>
      </c>
      <c r="G107" s="285">
        <f t="shared" si="14"/>
        <v>5.179000000000002</v>
      </c>
      <c r="H107" s="167" t="str">
        <f t="shared" si="16"/>
        <v>위</v>
      </c>
      <c r="I107" s="16"/>
      <c r="J107" s="251">
        <v>32</v>
      </c>
      <c r="K107" s="251" t="str">
        <f t="shared" si="15"/>
        <v>j</v>
      </c>
      <c r="L107" s="143" t="str">
        <f t="shared" si="13"/>
        <v>j_3 : 132.5≤60x+21y+언&lt;133.5</v>
      </c>
    </row>
    <row r="108" spans="1:12">
      <c r="A108" s="16"/>
      <c r="B108" s="290" t="s">
        <v>80</v>
      </c>
      <c r="C108" s="293">
        <v>60</v>
      </c>
      <c r="D108" s="144">
        <v>20</v>
      </c>
      <c r="E108" s="144">
        <v>126</v>
      </c>
      <c r="F108" s="285">
        <f>C108*'국어 표준점수 테이블'!$H$10+D108*'국어 표준점수 테이블'!$H$12+'국어 표준점수 테이블'!$H$14</f>
        <v>126.38000000000001</v>
      </c>
      <c r="G108" s="285">
        <f t="shared" si="14"/>
        <v>0.11999999999999034</v>
      </c>
      <c r="H108" s="167" t="str">
        <f t="shared" si="16"/>
        <v>진</v>
      </c>
      <c r="I108" s="16"/>
      <c r="J108" s="251">
        <v>33</v>
      </c>
      <c r="K108" s="251" t="str">
        <f t="shared" si="15"/>
        <v>k</v>
      </c>
      <c r="L108" s="143" t="str">
        <f t="shared" si="13"/>
        <v>k_3 : 125.5≤60x+20y+언&lt;126.5</v>
      </c>
    </row>
    <row r="109" spans="1:12">
      <c r="A109" s="16"/>
      <c r="B109" s="290" t="s">
        <v>80</v>
      </c>
      <c r="C109" s="293">
        <v>60</v>
      </c>
      <c r="D109" s="144">
        <v>19</v>
      </c>
      <c r="E109" s="144">
        <v>125</v>
      </c>
      <c r="F109" s="285">
        <f>C109*'국어 표준점수 테이블'!$H$10+D109*'국어 표준점수 테이블'!$H$12+'국어 표준점수 테이블'!$H$14</f>
        <v>125.43900000000001</v>
      </c>
      <c r="G109" s="285">
        <f t="shared" si="14"/>
        <v>6.0999999999992838E-2</v>
      </c>
      <c r="H109" s="167" t="str">
        <f t="shared" si="16"/>
        <v>진</v>
      </c>
      <c r="I109" s="16"/>
      <c r="J109" s="251">
        <v>34</v>
      </c>
      <c r="K109" s="251" t="str">
        <f t="shared" si="15"/>
        <v>l</v>
      </c>
      <c r="L109" s="143" t="str">
        <f t="shared" si="13"/>
        <v>l_3 : 124.5≤60x+19y+언&lt;125.5</v>
      </c>
    </row>
    <row r="110" spans="1:12">
      <c r="A110" s="16"/>
      <c r="B110" s="290" t="s">
        <v>80</v>
      </c>
      <c r="C110" s="293">
        <v>59</v>
      </c>
      <c r="D110" s="144">
        <v>24</v>
      </c>
      <c r="E110" s="144">
        <v>129</v>
      </c>
      <c r="F110" s="285">
        <f>C110*'국어 표준점수 테이블'!$H$10+D110*'국어 표준점수 테이블'!$H$12+'국어 표준점수 테이블'!$H$14</f>
        <v>128.988</v>
      </c>
      <c r="G110" s="285">
        <f t="shared" si="14"/>
        <v>0.48799999999999955</v>
      </c>
      <c r="H110" s="167" t="str">
        <f t="shared" si="16"/>
        <v>진</v>
      </c>
      <c r="I110" s="16"/>
      <c r="J110" s="251">
        <v>35</v>
      </c>
      <c r="K110" s="251" t="str">
        <f t="shared" si="15"/>
        <v>m</v>
      </c>
      <c r="L110" s="143" t="str">
        <f t="shared" si="13"/>
        <v>m_3 : 128.5≤59x+24y+언&lt;129.5</v>
      </c>
    </row>
    <row r="111" spans="1:12">
      <c r="A111" s="16"/>
      <c r="B111" s="290" t="s">
        <v>80</v>
      </c>
      <c r="C111" s="293">
        <v>59</v>
      </c>
      <c r="D111" s="144">
        <v>19</v>
      </c>
      <c r="E111" s="144">
        <v>124</v>
      </c>
      <c r="F111" s="285">
        <f>C111*'국어 표준점수 테이블'!$H$10+D111*'국어 표준점수 테이블'!$H$12+'국어 표준점수 테이블'!$H$14</f>
        <v>124.283</v>
      </c>
      <c r="G111" s="285">
        <f t="shared" si="14"/>
        <v>0.21699999999999875</v>
      </c>
      <c r="H111" s="167" t="str">
        <f t="shared" si="16"/>
        <v>진</v>
      </c>
      <c r="I111" s="16"/>
      <c r="J111" s="251">
        <v>36</v>
      </c>
      <c r="K111" s="251" t="str">
        <f t="shared" si="15"/>
        <v>n</v>
      </c>
      <c r="L111" s="143" t="str">
        <f t="shared" si="13"/>
        <v>n_3 : 123.5≤59x+19y+언&lt;124.5</v>
      </c>
    </row>
    <row r="112" spans="1:12">
      <c r="A112" s="16"/>
      <c r="B112" s="290" t="s">
        <v>80</v>
      </c>
      <c r="C112" s="293">
        <v>59</v>
      </c>
      <c r="D112" s="144">
        <v>19</v>
      </c>
      <c r="E112" s="144">
        <v>128</v>
      </c>
      <c r="F112" s="285">
        <f>C112*'국어 표준점수 테이블'!$H$10+D112*'국어 표준점수 테이블'!$H$12+'국어 표준점수 테이블'!$H$14</f>
        <v>124.283</v>
      </c>
      <c r="G112" s="285">
        <f t="shared" si="14"/>
        <v>3.2169999999999987</v>
      </c>
      <c r="H112" s="167" t="str">
        <f t="shared" si="16"/>
        <v>위</v>
      </c>
      <c r="I112" s="16"/>
      <c r="J112" s="251">
        <v>37</v>
      </c>
      <c r="K112" s="251" t="str">
        <f t="shared" si="15"/>
        <v>o</v>
      </c>
      <c r="L112" s="143" t="str">
        <f t="shared" si="13"/>
        <v>o_3 : 127.5≤59x+19y+언&lt;128.5</v>
      </c>
    </row>
    <row r="113" spans="1:12">
      <c r="A113" s="16"/>
      <c r="B113" s="290" t="s">
        <v>80</v>
      </c>
      <c r="C113" s="293">
        <v>59</v>
      </c>
      <c r="D113" s="144">
        <v>15</v>
      </c>
      <c r="E113" s="144">
        <v>121</v>
      </c>
      <c r="F113" s="285">
        <f>C113*'국어 표준점수 테이블'!$H$10+D113*'국어 표준점수 테이블'!$H$12+'국어 표준점수 테이블'!$H$14</f>
        <v>120.51899999999999</v>
      </c>
      <c r="G113" s="285">
        <f t="shared" si="14"/>
        <v>1.8999999999991246E-2</v>
      </c>
      <c r="H113" s="167" t="str">
        <f t="shared" si="16"/>
        <v>진</v>
      </c>
      <c r="I113" s="16"/>
      <c r="J113" s="251">
        <v>38</v>
      </c>
      <c r="K113" s="251" t="str">
        <f t="shared" si="15"/>
        <v>p</v>
      </c>
      <c r="L113" s="143" t="str">
        <f t="shared" si="13"/>
        <v>p_3 : 120.5≤59x+15y+언&lt;121.5</v>
      </c>
    </row>
    <row r="114" spans="1:12">
      <c r="A114" s="16"/>
      <c r="B114" s="290" t="s">
        <v>80</v>
      </c>
      <c r="C114" s="293">
        <v>58</v>
      </c>
      <c r="D114" s="144">
        <v>20</v>
      </c>
      <c r="E114" s="144">
        <v>124</v>
      </c>
      <c r="F114" s="285">
        <f>C114*'국어 표준점수 테이블'!$H$10+D114*'국어 표준점수 테이블'!$H$12+'국어 표준점수 테이블'!$H$14</f>
        <v>124.068</v>
      </c>
      <c r="G114" s="285">
        <f t="shared" si="14"/>
        <v>0.43200000000000216</v>
      </c>
      <c r="H114" s="167" t="str">
        <f t="shared" si="16"/>
        <v>진</v>
      </c>
      <c r="I114" s="16"/>
      <c r="J114" s="251">
        <v>39</v>
      </c>
      <c r="K114" s="251" t="str">
        <f t="shared" si="15"/>
        <v>q</v>
      </c>
      <c r="L114" s="143" t="str">
        <f t="shared" si="13"/>
        <v>q_3 : 123.5≤58x+20y+언&lt;124.5</v>
      </c>
    </row>
    <row r="115" spans="1:12">
      <c r="A115" s="16"/>
      <c r="B115" s="290" t="s">
        <v>80</v>
      </c>
      <c r="C115" s="293">
        <v>58</v>
      </c>
      <c r="D115" s="144">
        <v>18</v>
      </c>
      <c r="E115" s="144">
        <v>124</v>
      </c>
      <c r="F115" s="285">
        <f>C115*'국어 표준점수 테이블'!$H$10+D115*'국어 표준점수 테이블'!$H$12+'국어 표준점수 테이블'!$H$14</f>
        <v>122.18600000000001</v>
      </c>
      <c r="G115" s="285">
        <f t="shared" si="14"/>
        <v>1.313999999999993</v>
      </c>
      <c r="H115" s="167" t="str">
        <f t="shared" si="16"/>
        <v>위</v>
      </c>
      <c r="I115" s="16"/>
      <c r="J115" s="251">
        <v>40</v>
      </c>
      <c r="K115" s="251" t="str">
        <f t="shared" si="15"/>
        <v>r</v>
      </c>
      <c r="L115" s="143" t="str">
        <f t="shared" si="13"/>
        <v>r_3 : 123.5≤58x+18y+언&lt;124.5</v>
      </c>
    </row>
    <row r="116" spans="1:12">
      <c r="A116" s="16"/>
      <c r="B116" s="290" t="s">
        <v>80</v>
      </c>
      <c r="C116" s="293">
        <v>58</v>
      </c>
      <c r="D116" s="144">
        <v>17</v>
      </c>
      <c r="E116" s="144">
        <v>121</v>
      </c>
      <c r="F116" s="285">
        <f>C116*'국어 표준점수 테이블'!$H$10+D116*'국어 표준점수 테이블'!$H$12+'국어 표준점수 테이블'!$H$14</f>
        <v>121.245</v>
      </c>
      <c r="G116" s="285">
        <f t="shared" si="14"/>
        <v>0.25499999999999545</v>
      </c>
      <c r="H116" s="167" t="str">
        <f t="shared" si="16"/>
        <v>진</v>
      </c>
      <c r="I116" s="16"/>
      <c r="J116" s="251">
        <v>41</v>
      </c>
      <c r="K116" s="251" t="str">
        <f t="shared" si="15"/>
        <v>s</v>
      </c>
      <c r="L116" s="143" t="str">
        <f t="shared" si="13"/>
        <v>s_3 : 120.5≤58x+17y+언&lt;121.5</v>
      </c>
    </row>
    <row r="117" spans="1:12">
      <c r="A117" s="16"/>
      <c r="B117" s="290" t="s">
        <v>80</v>
      </c>
      <c r="C117" s="293">
        <v>57</v>
      </c>
      <c r="D117" s="144">
        <v>22</v>
      </c>
      <c r="E117" s="144">
        <v>125</v>
      </c>
      <c r="F117" s="285">
        <f>C117*'국어 표준점수 테이블'!$H$10+D117*'국어 표준점수 테이블'!$H$12+'국어 표준점수 테이블'!$H$14</f>
        <v>124.794</v>
      </c>
      <c r="G117" s="285">
        <f t="shared" si="14"/>
        <v>0.29399999999999693</v>
      </c>
      <c r="H117" s="167" t="str">
        <f t="shared" si="16"/>
        <v>진</v>
      </c>
      <c r="I117" s="16"/>
      <c r="J117" s="251">
        <v>42</v>
      </c>
      <c r="K117" s="251" t="str">
        <f t="shared" si="15"/>
        <v>t</v>
      </c>
      <c r="L117" s="143" t="str">
        <f t="shared" si="13"/>
        <v>t_3 : 124.5≤57x+22y+언&lt;125.5</v>
      </c>
    </row>
    <row r="118" spans="1:12">
      <c r="A118" s="16"/>
      <c r="B118" s="290" t="s">
        <v>80</v>
      </c>
      <c r="C118" s="293">
        <v>57</v>
      </c>
      <c r="D118" s="144">
        <v>17</v>
      </c>
      <c r="E118" s="144">
        <v>119</v>
      </c>
      <c r="F118" s="285">
        <f>C118*'국어 표준점수 테이블'!$H$10+D118*'국어 표준점수 테이블'!$H$12+'국어 표준점수 테이블'!$H$14</f>
        <v>120.089</v>
      </c>
      <c r="G118" s="285">
        <f t="shared" si="14"/>
        <v>0.58899999999999864</v>
      </c>
      <c r="H118" s="167" t="str">
        <f t="shared" si="16"/>
        <v>위</v>
      </c>
      <c r="I118" s="16"/>
      <c r="J118" s="251">
        <v>43</v>
      </c>
      <c r="K118" s="251" t="str">
        <f t="shared" si="15"/>
        <v>u</v>
      </c>
      <c r="L118" s="143" t="str">
        <f t="shared" si="13"/>
        <v>u_3 : 118.5≤57x+17y+언&lt;119.5</v>
      </c>
    </row>
    <row r="119" spans="1:12">
      <c r="A119" s="16"/>
      <c r="B119" s="290" t="s">
        <v>80</v>
      </c>
      <c r="C119" s="293">
        <v>57</v>
      </c>
      <c r="D119" s="144">
        <v>15</v>
      </c>
      <c r="E119" s="144">
        <v>118</v>
      </c>
      <c r="F119" s="285">
        <f>C119*'국어 표준점수 테이블'!$H$10+D119*'국어 표준점수 테이블'!$H$12+'국어 표준점수 테이블'!$H$14</f>
        <v>118.20699999999999</v>
      </c>
      <c r="G119" s="285">
        <f t="shared" si="14"/>
        <v>0.29300000000000637</v>
      </c>
      <c r="H119" s="167" t="str">
        <f t="shared" si="16"/>
        <v>진</v>
      </c>
      <c r="I119" s="16"/>
      <c r="J119" s="251">
        <v>44</v>
      </c>
      <c r="K119" s="251" t="str">
        <f t="shared" si="15"/>
        <v>v</v>
      </c>
      <c r="L119" s="143" t="str">
        <f t="shared" si="13"/>
        <v>v_3 : 117.5≤57x+15y+언&lt;118.5</v>
      </c>
    </row>
    <row r="120" spans="1:12">
      <c r="A120" s="16"/>
      <c r="B120" s="290" t="s">
        <v>80</v>
      </c>
      <c r="C120" s="293">
        <v>57</v>
      </c>
      <c r="D120" s="144">
        <v>8</v>
      </c>
      <c r="E120" s="144">
        <v>113</v>
      </c>
      <c r="F120" s="285">
        <f>C120*'국어 표준점수 테이블'!$H$10+D120*'국어 표준점수 테이블'!$H$12+'국어 표준점수 테이블'!$H$14</f>
        <v>111.62</v>
      </c>
      <c r="G120" s="285">
        <f t="shared" si="14"/>
        <v>0.87999999999999545</v>
      </c>
      <c r="H120" s="167" t="str">
        <f t="shared" si="16"/>
        <v>위</v>
      </c>
      <c r="I120" s="16"/>
      <c r="J120" s="251">
        <v>45</v>
      </c>
      <c r="K120" s="251" t="str">
        <f t="shared" si="15"/>
        <v>w</v>
      </c>
      <c r="L120" s="143" t="str">
        <f t="shared" si="13"/>
        <v>w_3 : 112.5≤57x+8y+언&lt;113.5</v>
      </c>
    </row>
    <row r="121" spans="1:12">
      <c r="A121" s="16"/>
      <c r="B121" s="290" t="s">
        <v>80</v>
      </c>
      <c r="C121" s="293">
        <v>56</v>
      </c>
      <c r="D121" s="144">
        <v>24</v>
      </c>
      <c r="E121" s="144">
        <v>126</v>
      </c>
      <c r="F121" s="285">
        <f>C121*'국어 표준점수 테이블'!$H$10+D121*'국어 표준점수 테이블'!$H$12+'국어 표준점수 테이블'!$H$14</f>
        <v>125.52</v>
      </c>
      <c r="G121" s="285">
        <f t="shared" si="14"/>
        <v>1.9999999999996021E-2</v>
      </c>
      <c r="H121" s="167" t="str">
        <f t="shared" si="16"/>
        <v>진</v>
      </c>
      <c r="I121" s="16"/>
      <c r="J121" s="251">
        <v>46</v>
      </c>
      <c r="K121" s="251" t="str">
        <f t="shared" si="15"/>
        <v>a</v>
      </c>
      <c r="L121" s="143" t="str">
        <f>K121&amp;"_5 : "&amp;E121-0.5&amp;"≤"&amp;C121&amp;"x+"&amp;D121&amp;"y+언&lt;"&amp;E121+0.5</f>
        <v>a_5 : 125.5≤56x+24y+언&lt;126.5</v>
      </c>
    </row>
    <row r="122" spans="1:12">
      <c r="A122" s="16"/>
      <c r="B122" s="290" t="s">
        <v>80</v>
      </c>
      <c r="C122" s="293">
        <v>56</v>
      </c>
      <c r="D122" s="144">
        <v>22</v>
      </c>
      <c r="E122" s="144">
        <v>124</v>
      </c>
      <c r="F122" s="285">
        <f>C122*'국어 표준점수 테이블'!$H$10+D122*'국어 표준점수 테이블'!$H$12+'국어 표준점수 테이블'!$H$14</f>
        <v>123.63799999999999</v>
      </c>
      <c r="G122" s="285">
        <f t="shared" si="14"/>
        <v>0.13799999999999102</v>
      </c>
      <c r="H122" s="167" t="str">
        <f t="shared" si="16"/>
        <v>진</v>
      </c>
      <c r="I122" s="16"/>
      <c r="J122" s="251">
        <v>47</v>
      </c>
      <c r="K122" s="251" t="str">
        <f t="shared" si="15"/>
        <v>b</v>
      </c>
      <c r="L122" s="143" t="str">
        <f t="shared" ref="L122:L143" si="17">K122&amp;"_5 : "&amp;E122-0.5&amp;"≤"&amp;C122&amp;"x+"&amp;D122&amp;"y+언&lt;"&amp;E122+0.5</f>
        <v>b_5 : 123.5≤56x+22y+언&lt;124.5</v>
      </c>
    </row>
    <row r="123" spans="1:12">
      <c r="A123" s="16"/>
      <c r="B123" s="290" t="s">
        <v>80</v>
      </c>
      <c r="C123" s="293">
        <v>56</v>
      </c>
      <c r="D123" s="144">
        <v>16</v>
      </c>
      <c r="E123" s="144">
        <v>123</v>
      </c>
      <c r="F123" s="285">
        <f>C123*'국어 표준점수 테이블'!$H$10+D123*'국어 표준점수 테이블'!$H$12+'국어 표준점수 테이블'!$H$14</f>
        <v>117.99199999999999</v>
      </c>
      <c r="G123" s="285">
        <f t="shared" si="14"/>
        <v>4.5080000000000098</v>
      </c>
      <c r="H123" s="167" t="str">
        <f t="shared" si="16"/>
        <v>위</v>
      </c>
      <c r="I123" s="16"/>
      <c r="J123" s="251">
        <v>48</v>
      </c>
      <c r="K123" s="251" t="str">
        <f t="shared" si="15"/>
        <v>c</v>
      </c>
      <c r="L123" s="143" t="str">
        <f t="shared" si="17"/>
        <v>c_5 : 122.5≤56x+16y+언&lt;123.5</v>
      </c>
    </row>
    <row r="124" spans="1:12">
      <c r="A124" s="16"/>
      <c r="B124" s="290" t="s">
        <v>80</v>
      </c>
      <c r="C124" s="293">
        <v>56</v>
      </c>
      <c r="D124" s="144">
        <v>12</v>
      </c>
      <c r="E124" s="144">
        <v>114</v>
      </c>
      <c r="F124" s="285">
        <f>C124*'국어 표준점수 테이블'!$H$10+D124*'국어 표준점수 테이블'!$H$12+'국어 표준점수 테이블'!$H$14</f>
        <v>114.22799999999999</v>
      </c>
      <c r="G124" s="285">
        <f t="shared" si="14"/>
        <v>0.27200000000000557</v>
      </c>
      <c r="H124" s="167" t="str">
        <f t="shared" si="16"/>
        <v>진</v>
      </c>
      <c r="I124" s="16"/>
      <c r="J124" s="251">
        <v>49</v>
      </c>
      <c r="K124" s="251" t="str">
        <f t="shared" si="15"/>
        <v>d</v>
      </c>
      <c r="L124" s="143" t="str">
        <f t="shared" si="17"/>
        <v>d_5 : 113.5≤56x+12y+언&lt;114.5</v>
      </c>
    </row>
    <row r="125" spans="1:12">
      <c r="A125" s="16"/>
      <c r="B125" s="290" t="s">
        <v>80</v>
      </c>
      <c r="C125" s="293">
        <v>55</v>
      </c>
      <c r="D125" s="144">
        <v>22</v>
      </c>
      <c r="E125" s="144">
        <v>121</v>
      </c>
      <c r="F125" s="285">
        <f>C125*'국어 표준점수 테이블'!$H$10+D125*'국어 표준점수 테이블'!$H$12+'국어 표준점수 테이블'!$H$14</f>
        <v>122.482</v>
      </c>
      <c r="G125" s="285">
        <f t="shared" si="14"/>
        <v>0.98199999999999932</v>
      </c>
      <c r="H125" s="167" t="str">
        <f t="shared" si="16"/>
        <v>위</v>
      </c>
      <c r="I125" s="16"/>
      <c r="J125" s="251">
        <v>50</v>
      </c>
      <c r="K125" s="251" t="str">
        <f t="shared" si="15"/>
        <v>e</v>
      </c>
      <c r="L125" s="143" t="str">
        <f t="shared" si="17"/>
        <v>e_5 : 120.5≤55x+22y+언&lt;121.5</v>
      </c>
    </row>
    <row r="126" spans="1:12">
      <c r="A126" s="16"/>
      <c r="B126" s="290" t="s">
        <v>80</v>
      </c>
      <c r="C126" s="293">
        <v>55</v>
      </c>
      <c r="D126" s="144">
        <v>22</v>
      </c>
      <c r="E126" s="144">
        <v>122</v>
      </c>
      <c r="F126" s="285">
        <f>C126*'국어 표준점수 테이블'!$H$10+D126*'국어 표준점수 테이블'!$H$12+'국어 표준점수 테이블'!$H$14</f>
        <v>122.482</v>
      </c>
      <c r="G126" s="285">
        <f t="shared" si="14"/>
        <v>1.8000000000000682E-2</v>
      </c>
      <c r="H126" s="167" t="str">
        <f t="shared" si="16"/>
        <v>진</v>
      </c>
      <c r="I126" s="16"/>
      <c r="J126" s="251">
        <v>51</v>
      </c>
      <c r="K126" s="251" t="str">
        <f t="shared" si="15"/>
        <v>f</v>
      </c>
      <c r="L126" s="143" t="str">
        <f t="shared" si="17"/>
        <v>f_5 : 121.5≤55x+22y+언&lt;122.5</v>
      </c>
    </row>
    <row r="127" spans="1:12">
      <c r="A127" s="16"/>
      <c r="B127" s="290" t="s">
        <v>80</v>
      </c>
      <c r="C127" s="293">
        <v>55</v>
      </c>
      <c r="D127" s="144">
        <v>20</v>
      </c>
      <c r="E127" s="144">
        <v>122</v>
      </c>
      <c r="F127" s="285">
        <f>C127*'국어 표준점수 테이블'!$H$10+D127*'국어 표준점수 테이블'!$H$12+'국어 표준점수 테이블'!$H$14</f>
        <v>120.60000000000001</v>
      </c>
      <c r="G127" s="285">
        <f t="shared" si="14"/>
        <v>0.89999999999999147</v>
      </c>
      <c r="H127" s="167" t="str">
        <f t="shared" si="16"/>
        <v>위</v>
      </c>
      <c r="I127" s="16"/>
      <c r="J127" s="251">
        <v>52</v>
      </c>
      <c r="K127" s="251" t="str">
        <f t="shared" si="15"/>
        <v>g</v>
      </c>
      <c r="L127" s="143" t="str">
        <f t="shared" si="17"/>
        <v>g_5 : 121.5≤55x+20y+언&lt;122.5</v>
      </c>
    </row>
    <row r="128" spans="1:12">
      <c r="A128" s="16"/>
      <c r="B128" s="290" t="s">
        <v>80</v>
      </c>
      <c r="C128" s="293">
        <v>55</v>
      </c>
      <c r="D128" s="144">
        <v>20</v>
      </c>
      <c r="E128" s="144">
        <v>121</v>
      </c>
      <c r="F128" s="285">
        <f>C128*'국어 표준점수 테이블'!$H$10+D128*'국어 표준점수 테이블'!$H$12+'국어 표준점수 테이블'!$H$14</f>
        <v>120.60000000000001</v>
      </c>
      <c r="G128" s="285">
        <f t="shared" si="14"/>
        <v>0.10000000000000853</v>
      </c>
      <c r="H128" s="167" t="str">
        <f t="shared" si="16"/>
        <v>진</v>
      </c>
      <c r="I128" s="16"/>
      <c r="J128" s="251">
        <v>53</v>
      </c>
      <c r="K128" s="251" t="str">
        <f t="shared" si="15"/>
        <v>h</v>
      </c>
      <c r="L128" s="143" t="str">
        <f t="shared" si="17"/>
        <v>h_5 : 120.5≤55x+20y+언&lt;121.5</v>
      </c>
    </row>
    <row r="129" spans="1:12">
      <c r="A129" s="16"/>
      <c r="B129" s="290" t="s">
        <v>80</v>
      </c>
      <c r="C129" s="293">
        <v>54</v>
      </c>
      <c r="D129" s="144">
        <v>22</v>
      </c>
      <c r="E129" s="144">
        <v>121</v>
      </c>
      <c r="F129" s="285">
        <f>C129*'국어 표준점수 테이블'!$H$10+D129*'국어 표준점수 테이블'!$H$12+'국어 표준점수 테이블'!$H$14</f>
        <v>121.32599999999999</v>
      </c>
      <c r="G129" s="285">
        <f t="shared" si="14"/>
        <v>0.17400000000000659</v>
      </c>
      <c r="H129" s="167" t="str">
        <f t="shared" si="16"/>
        <v>진</v>
      </c>
      <c r="I129" s="16"/>
      <c r="J129" s="251">
        <v>54</v>
      </c>
      <c r="K129" s="251" t="str">
        <f t="shared" si="15"/>
        <v>i</v>
      </c>
      <c r="L129" s="143" t="str">
        <f t="shared" si="17"/>
        <v>i_5 : 120.5≤54x+22y+언&lt;121.5</v>
      </c>
    </row>
    <row r="130" spans="1:12">
      <c r="A130" s="16"/>
      <c r="B130" s="290" t="s">
        <v>80</v>
      </c>
      <c r="C130" s="293">
        <v>53</v>
      </c>
      <c r="D130" s="144">
        <v>22</v>
      </c>
      <c r="E130" s="144">
        <v>120</v>
      </c>
      <c r="F130" s="285">
        <f>C130*'국어 표준점수 테이블'!$H$10+D130*'국어 표준점수 테이블'!$H$12+'국어 표준점수 테이블'!$H$14</f>
        <v>120.17</v>
      </c>
      <c r="G130" s="285">
        <f t="shared" si="14"/>
        <v>0.32999999999999829</v>
      </c>
      <c r="H130" s="167" t="str">
        <f t="shared" si="16"/>
        <v>진</v>
      </c>
      <c r="I130" s="16"/>
      <c r="J130" s="251">
        <v>55</v>
      </c>
      <c r="K130" s="251" t="str">
        <f t="shared" si="15"/>
        <v>j</v>
      </c>
      <c r="L130" s="143" t="str">
        <f t="shared" si="17"/>
        <v>j_5 : 119.5≤53x+22y+언&lt;120.5</v>
      </c>
    </row>
    <row r="131" spans="1:12">
      <c r="A131" s="16"/>
      <c r="B131" s="290" t="s">
        <v>80</v>
      </c>
      <c r="C131" s="293">
        <v>53</v>
      </c>
      <c r="D131" s="144">
        <v>20</v>
      </c>
      <c r="E131" s="144">
        <v>118</v>
      </c>
      <c r="F131" s="285">
        <f>C131*'국어 표준점수 테이블'!$H$10+D131*'국어 표준점수 테이블'!$H$12+'국어 표준점수 테이블'!$H$14</f>
        <v>118.288</v>
      </c>
      <c r="G131" s="285">
        <f t="shared" si="14"/>
        <v>0.2120000000000033</v>
      </c>
      <c r="H131" s="167" t="str">
        <f t="shared" si="16"/>
        <v>진</v>
      </c>
      <c r="I131" s="16"/>
      <c r="J131" s="251">
        <v>56</v>
      </c>
      <c r="K131" s="251" t="str">
        <f t="shared" si="15"/>
        <v>k</v>
      </c>
      <c r="L131" s="143" t="str">
        <f t="shared" si="17"/>
        <v>k_5 : 117.5≤53x+20y+언&lt;118.5</v>
      </c>
    </row>
    <row r="132" spans="1:12">
      <c r="A132" s="16"/>
      <c r="B132" s="290" t="s">
        <v>80</v>
      </c>
      <c r="C132" s="293">
        <v>52</v>
      </c>
      <c r="D132" s="144">
        <v>24</v>
      </c>
      <c r="E132" s="144">
        <v>121</v>
      </c>
      <c r="F132" s="285">
        <f>C132*'국어 표준점수 테이블'!$H$10+D132*'국어 표준점수 테이블'!$H$12+'국어 표준점수 테이블'!$H$14</f>
        <v>120.896</v>
      </c>
      <c r="G132" s="285">
        <f t="shared" si="14"/>
        <v>0.3960000000000008</v>
      </c>
      <c r="H132" s="167" t="str">
        <f t="shared" si="16"/>
        <v>진</v>
      </c>
      <c r="I132" s="16"/>
      <c r="J132" s="251">
        <v>57</v>
      </c>
      <c r="K132" s="251" t="str">
        <f t="shared" si="15"/>
        <v>l</v>
      </c>
      <c r="L132" s="143" t="str">
        <f t="shared" si="17"/>
        <v>l_5 : 120.5≤52x+24y+언&lt;121.5</v>
      </c>
    </row>
    <row r="133" spans="1:12">
      <c r="A133" s="16"/>
      <c r="B133" s="290" t="s">
        <v>80</v>
      </c>
      <c r="C133" s="293">
        <v>50</v>
      </c>
      <c r="D133" s="144">
        <v>24</v>
      </c>
      <c r="E133" s="144">
        <v>119</v>
      </c>
      <c r="F133" s="285">
        <f>C133*'국어 표준점수 테이블'!$H$10+D133*'국어 표준점수 테이블'!$H$12+'국어 표준점수 테이블'!$H$14</f>
        <v>118.584</v>
      </c>
      <c r="G133" s="285">
        <f t="shared" si="14"/>
        <v>8.4000000000003183E-2</v>
      </c>
      <c r="H133" s="167" t="str">
        <f t="shared" si="16"/>
        <v>진</v>
      </c>
      <c r="I133" s="16"/>
      <c r="J133" s="251">
        <v>58</v>
      </c>
      <c r="K133" s="251" t="str">
        <f t="shared" si="15"/>
        <v>m</v>
      </c>
      <c r="L133" s="143" t="str">
        <f t="shared" si="17"/>
        <v>m_5 : 118.5≤50x+24y+언&lt;119.5</v>
      </c>
    </row>
    <row r="134" spans="1:12">
      <c r="A134" s="16"/>
      <c r="B134" s="290" t="s">
        <v>80</v>
      </c>
      <c r="C134" s="293">
        <v>50</v>
      </c>
      <c r="D134" s="144">
        <v>20</v>
      </c>
      <c r="E134" s="144">
        <v>115</v>
      </c>
      <c r="F134" s="285">
        <f>C134*'국어 표준점수 테이블'!$H$10+D134*'국어 표준점수 테이블'!$H$12+'국어 표준점수 테이블'!$H$14</f>
        <v>114.82000000000001</v>
      </c>
      <c r="G134" s="285">
        <f t="shared" ref="G134:G143" si="18">MIN(ABS(E134-0.5-F134), ABS(E134+0.5-F134))</f>
        <v>0.32000000000000739</v>
      </c>
      <c r="H134" s="167" t="str">
        <f t="shared" si="16"/>
        <v>진</v>
      </c>
      <c r="I134" s="16"/>
      <c r="J134" s="251">
        <v>59</v>
      </c>
      <c r="K134" s="251" t="str">
        <f t="shared" ref="K134:K143" si="19">CHAR(MOD(J134, 23)+97)</f>
        <v>n</v>
      </c>
      <c r="L134" s="143" t="str">
        <f t="shared" si="17"/>
        <v>n_5 : 114.5≤50x+20y+언&lt;115.5</v>
      </c>
    </row>
    <row r="135" spans="1:12">
      <c r="A135" s="16"/>
      <c r="B135" s="290" t="s">
        <v>80</v>
      </c>
      <c r="C135" s="293">
        <v>50</v>
      </c>
      <c r="D135" s="144">
        <v>16</v>
      </c>
      <c r="E135" s="144">
        <v>118</v>
      </c>
      <c r="F135" s="285">
        <f>C135*'국어 표준점수 테이블'!$H$10+D135*'국어 표준점수 테이블'!$H$12+'국어 표준점수 테이블'!$H$14</f>
        <v>111.056</v>
      </c>
      <c r="G135" s="285">
        <f t="shared" si="18"/>
        <v>6.4440000000000026</v>
      </c>
      <c r="H135" s="167" t="str">
        <f t="shared" si="16"/>
        <v>위</v>
      </c>
      <c r="I135" s="16"/>
      <c r="J135" s="251">
        <v>60</v>
      </c>
      <c r="K135" s="251" t="str">
        <f t="shared" si="19"/>
        <v>o</v>
      </c>
      <c r="L135" s="143" t="str">
        <f t="shared" si="17"/>
        <v>o_5 : 117.5≤50x+16y+언&lt;118.5</v>
      </c>
    </row>
    <row r="136" spans="1:12">
      <c r="A136" s="16"/>
      <c r="B136" s="290" t="s">
        <v>80</v>
      </c>
      <c r="C136" s="293">
        <v>50</v>
      </c>
      <c r="D136" s="144">
        <v>16</v>
      </c>
      <c r="E136" s="144">
        <v>111</v>
      </c>
      <c r="F136" s="285">
        <f>C136*'국어 표준점수 테이블'!$H$10+D136*'국어 표준점수 테이블'!$H$12+'국어 표준점수 테이블'!$H$14</f>
        <v>111.056</v>
      </c>
      <c r="G136" s="285">
        <f t="shared" si="18"/>
        <v>0.44400000000000261</v>
      </c>
      <c r="H136" s="167" t="str">
        <f t="shared" si="16"/>
        <v>진</v>
      </c>
      <c r="I136" s="16"/>
      <c r="J136" s="251">
        <v>61</v>
      </c>
      <c r="K136" s="251" t="str">
        <f t="shared" si="19"/>
        <v>p</v>
      </c>
      <c r="L136" s="143" t="str">
        <f t="shared" si="17"/>
        <v>p_5 : 110.5≤50x+16y+언&lt;111.5</v>
      </c>
    </row>
    <row r="137" spans="1:12">
      <c r="A137" s="16"/>
      <c r="B137" s="290" t="s">
        <v>80</v>
      </c>
      <c r="C137" s="293">
        <v>48</v>
      </c>
      <c r="D137" s="144">
        <v>22</v>
      </c>
      <c r="E137" s="144">
        <v>117</v>
      </c>
      <c r="F137" s="285">
        <f>C137*'국어 표준점수 테이블'!$H$10+D137*'국어 표준점수 테이블'!$H$12+'국어 표준점수 테이블'!$H$14</f>
        <v>114.39</v>
      </c>
      <c r="G137" s="285">
        <f t="shared" si="18"/>
        <v>2.1099999999999994</v>
      </c>
      <c r="H137" s="167" t="str">
        <f t="shared" ref="H137:H143" si="20">IF(ROUND(F137,0)=E137, "진", IF(G137&lt;0.5, "재", "위"))</f>
        <v>위</v>
      </c>
      <c r="I137" s="16"/>
      <c r="J137" s="251">
        <v>62</v>
      </c>
      <c r="K137" s="251" t="str">
        <f t="shared" si="19"/>
        <v>q</v>
      </c>
      <c r="L137" s="143" t="str">
        <f t="shared" si="17"/>
        <v>q_5 : 116.5≤48x+22y+언&lt;117.5</v>
      </c>
    </row>
    <row r="138" spans="1:12">
      <c r="A138" s="16"/>
      <c r="B138" s="290" t="s">
        <v>80</v>
      </c>
      <c r="C138" s="293">
        <v>47</v>
      </c>
      <c r="D138" s="144">
        <v>17</v>
      </c>
      <c r="E138" s="144">
        <v>109</v>
      </c>
      <c r="F138" s="285">
        <f>C138*'국어 표준점수 테이블'!$H$10+D138*'국어 표준점수 테이블'!$H$12+'국어 표준점수 테이블'!$H$14</f>
        <v>108.529</v>
      </c>
      <c r="G138" s="285">
        <f t="shared" si="18"/>
        <v>2.8999999999996362E-2</v>
      </c>
      <c r="H138" s="167" t="str">
        <f t="shared" si="20"/>
        <v>진</v>
      </c>
      <c r="I138" s="16"/>
      <c r="J138" s="251">
        <v>63</v>
      </c>
      <c r="K138" s="251" t="str">
        <f t="shared" si="19"/>
        <v>r</v>
      </c>
      <c r="L138" s="143" t="str">
        <f t="shared" si="17"/>
        <v>r_5 : 108.5≤47x+17y+언&lt;109.5</v>
      </c>
    </row>
    <row r="139" spans="1:12">
      <c r="A139" s="16"/>
      <c r="B139" s="290" t="s">
        <v>80</v>
      </c>
      <c r="C139" s="293">
        <v>47</v>
      </c>
      <c r="D139" s="144">
        <v>14</v>
      </c>
      <c r="E139" s="144">
        <v>106</v>
      </c>
      <c r="F139" s="285">
        <f>C139*'국어 표준점수 테이블'!$H$10+D139*'국어 표준점수 테이블'!$H$12+'국어 표준점수 테이블'!$H$14</f>
        <v>105.706</v>
      </c>
      <c r="G139" s="285">
        <f t="shared" si="18"/>
        <v>0.20600000000000307</v>
      </c>
      <c r="H139" s="167" t="str">
        <f t="shared" si="20"/>
        <v>진</v>
      </c>
      <c r="I139" s="16"/>
      <c r="J139" s="251">
        <v>64</v>
      </c>
      <c r="K139" s="251" t="str">
        <f t="shared" si="19"/>
        <v>s</v>
      </c>
      <c r="L139" s="143" t="str">
        <f t="shared" si="17"/>
        <v>s_5 : 105.5≤47x+14y+언&lt;106.5</v>
      </c>
    </row>
    <row r="140" spans="1:12">
      <c r="A140" s="16"/>
      <c r="B140" s="290" t="s">
        <v>80</v>
      </c>
      <c r="C140" s="293">
        <v>47</v>
      </c>
      <c r="D140" s="144">
        <v>13</v>
      </c>
      <c r="E140" s="144">
        <v>105</v>
      </c>
      <c r="F140" s="285">
        <f>C140*'국어 표준점수 테이블'!$H$10+D140*'국어 표준점수 테이블'!$H$12+'국어 표준점수 테이블'!$H$14</f>
        <v>104.765</v>
      </c>
      <c r="G140" s="285">
        <f t="shared" si="18"/>
        <v>0.26500000000000057</v>
      </c>
      <c r="H140" s="167" t="str">
        <f t="shared" si="20"/>
        <v>진</v>
      </c>
      <c r="I140" s="16"/>
      <c r="J140" s="251">
        <v>65</v>
      </c>
      <c r="K140" s="251" t="str">
        <f t="shared" si="19"/>
        <v>t</v>
      </c>
      <c r="L140" s="143" t="str">
        <f t="shared" si="17"/>
        <v>t_5 : 104.5≤47x+13y+언&lt;105.5</v>
      </c>
    </row>
    <row r="141" spans="1:12">
      <c r="A141" s="16"/>
      <c r="B141" s="290" t="s">
        <v>80</v>
      </c>
      <c r="C141" s="293">
        <v>46</v>
      </c>
      <c r="D141" s="144">
        <v>22</v>
      </c>
      <c r="E141" s="144">
        <v>112</v>
      </c>
      <c r="F141" s="285">
        <f>C141*'국어 표준점수 테이블'!$H$10+D141*'국어 표준점수 테이블'!$H$12+'국어 표준점수 테이블'!$H$14</f>
        <v>112.07799999999999</v>
      </c>
      <c r="G141" s="285">
        <f t="shared" si="18"/>
        <v>0.42200000000001125</v>
      </c>
      <c r="H141" s="167" t="str">
        <f t="shared" si="20"/>
        <v>진</v>
      </c>
      <c r="I141" s="16"/>
      <c r="J141" s="251">
        <v>66</v>
      </c>
      <c r="K141" s="251" t="str">
        <f t="shared" si="19"/>
        <v>u</v>
      </c>
      <c r="L141" s="143" t="str">
        <f t="shared" si="17"/>
        <v>u_5 : 111.5≤46x+22y+언&lt;112.5</v>
      </c>
    </row>
    <row r="142" spans="1:12">
      <c r="A142" s="16"/>
      <c r="B142" s="290" t="s">
        <v>80</v>
      </c>
      <c r="C142" s="293">
        <v>45</v>
      </c>
      <c r="D142" s="144">
        <v>13</v>
      </c>
      <c r="E142" s="144">
        <v>102</v>
      </c>
      <c r="F142" s="285">
        <f>C142*'국어 표준점수 테이블'!$H$10+D142*'국어 표준점수 테이블'!$H$12+'국어 표준점수 테이블'!$H$14</f>
        <v>102.453</v>
      </c>
      <c r="G142" s="285">
        <f t="shared" si="18"/>
        <v>4.6999999999997044E-2</v>
      </c>
      <c r="H142" s="167" t="str">
        <f t="shared" si="20"/>
        <v>진</v>
      </c>
      <c r="I142" s="16"/>
      <c r="J142" s="251">
        <v>67</v>
      </c>
      <c r="K142" s="251" t="str">
        <f t="shared" si="19"/>
        <v>v</v>
      </c>
      <c r="L142" s="143" t="str">
        <f t="shared" si="17"/>
        <v>v_5 : 101.5≤45x+13y+언&lt;102.5</v>
      </c>
    </row>
    <row r="143" spans="1:12" ht="17.5" thickBot="1">
      <c r="A143" s="16"/>
      <c r="B143" s="291" t="s">
        <v>80</v>
      </c>
      <c r="C143" s="294">
        <v>39</v>
      </c>
      <c r="D143" s="145">
        <v>17</v>
      </c>
      <c r="E143" s="145">
        <v>99</v>
      </c>
      <c r="F143" s="288">
        <f>C143*'국어 표준점수 테이블'!$H$10+D143*'국어 표준점수 테이블'!$H$12+'국어 표준점수 테이블'!$H$14</f>
        <v>99.281000000000006</v>
      </c>
      <c r="G143" s="288">
        <f t="shared" si="18"/>
        <v>0.21899999999999409</v>
      </c>
      <c r="H143" s="287" t="str">
        <f t="shared" si="20"/>
        <v>진</v>
      </c>
      <c r="I143" s="16"/>
      <c r="J143" s="251">
        <v>68</v>
      </c>
      <c r="K143" s="251" t="str">
        <f t="shared" si="19"/>
        <v>w</v>
      </c>
      <c r="L143" s="143" t="str">
        <f t="shared" si="17"/>
        <v>w_5 : 98.5≤39x+17y+언&lt;99.5</v>
      </c>
    </row>
    <row r="144" spans="1:12">
      <c r="A144" s="16"/>
      <c r="B144" s="17"/>
      <c r="C144" s="17"/>
      <c r="D144" s="17"/>
      <c r="E144" s="17"/>
      <c r="F144" s="17"/>
      <c r="G144" s="17"/>
      <c r="H144" s="17"/>
      <c r="I144" s="16"/>
    </row>
    <row r="145" spans="1:10">
      <c r="A145" s="16"/>
      <c r="B145" s="17"/>
      <c r="C145" s="17"/>
      <c r="D145" s="17"/>
      <c r="E145" s="17"/>
      <c r="F145" s="17"/>
      <c r="G145" s="17"/>
      <c r="H145" s="17"/>
      <c r="I145" s="16"/>
    </row>
    <row r="146" spans="1:10" hidden="1">
      <c r="I146" t="s">
        <v>117</v>
      </c>
    </row>
    <row r="147" spans="1:10" hidden="1">
      <c r="F147"/>
      <c r="G147"/>
      <c r="I147" t="s">
        <v>121</v>
      </c>
    </row>
    <row r="148" spans="1:10" hidden="1">
      <c r="E148"/>
      <c r="F148"/>
      <c r="G148"/>
      <c r="I148" t="s">
        <v>117</v>
      </c>
    </row>
    <row r="149" spans="1:10" hidden="1">
      <c r="E149"/>
      <c r="F149"/>
      <c r="G149"/>
    </row>
    <row r="150" spans="1:10" hidden="1">
      <c r="E150"/>
      <c r="F150"/>
      <c r="G150"/>
    </row>
    <row r="151" spans="1:10" hidden="1">
      <c r="E151"/>
      <c r="F151"/>
      <c r="G151"/>
      <c r="I151" t="s">
        <v>118</v>
      </c>
      <c r="J151" t="s">
        <v>120</v>
      </c>
    </row>
    <row r="152" spans="1:10" hidden="1">
      <c r="E152"/>
      <c r="F152"/>
      <c r="G152"/>
      <c r="I152" t="s">
        <v>119</v>
      </c>
      <c r="J152" s="251" t="s">
        <v>122</v>
      </c>
    </row>
    <row r="153" spans="1:10">
      <c r="E153"/>
      <c r="F153"/>
      <c r="G153"/>
    </row>
    <row r="154" spans="1:10">
      <c r="E154"/>
      <c r="F154"/>
      <c r="G154"/>
    </row>
    <row r="155" spans="1:10">
      <c r="E155"/>
      <c r="F155"/>
      <c r="G155"/>
    </row>
    <row r="156" spans="1:10">
      <c r="E156"/>
      <c r="F156"/>
      <c r="G156"/>
    </row>
    <row r="157" spans="1:10">
      <c r="E157"/>
      <c r="F157"/>
      <c r="G157"/>
    </row>
    <row r="158" spans="1:10">
      <c r="E158"/>
      <c r="F158"/>
      <c r="G158"/>
    </row>
    <row r="159" spans="1:10">
      <c r="E159"/>
      <c r="F159"/>
      <c r="G159"/>
    </row>
  </sheetData>
  <sortState xmlns:xlrd2="http://schemas.microsoft.com/office/spreadsheetml/2017/richdata2" ref="C75:L143">
    <sortCondition descending="1" ref="C75:C143"/>
    <sortCondition descending="1" ref="D75:D143"/>
  </sortState>
  <mergeCells count="2">
    <mergeCell ref="C2:E2"/>
    <mergeCell ref="C3:E3"/>
  </mergeCells>
  <phoneticPr fontId="1" type="noConversion"/>
  <conditionalFormatting sqref="H6:H143">
    <cfRule type="expression" dxfId="12" priority="1">
      <formula>$H6="재"</formula>
    </cfRule>
    <cfRule type="expression" dxfId="11" priority="2">
      <formula>$H6="위"</formula>
    </cfRule>
  </conditionalFormatting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인원 입력 기능</vt:lpstr>
      <vt:lpstr>점수 계산기</vt:lpstr>
      <vt:lpstr>국어 표준점수 테이블</vt:lpstr>
      <vt:lpstr>국어 백분위 표</vt:lpstr>
      <vt:lpstr>화법과 작문 차트</vt:lpstr>
      <vt:lpstr>언어와 매체 차트</vt:lpstr>
      <vt:lpstr>화법과 작문 등급컷</vt:lpstr>
      <vt:lpstr>언어와 매체 등급컷</vt:lpstr>
      <vt:lpstr>국어 진위판정</vt:lpstr>
      <vt:lpstr>수학 표준점수 테이블</vt:lpstr>
      <vt:lpstr>수학 백분위 표</vt:lpstr>
      <vt:lpstr>확률과 통계 차트</vt:lpstr>
      <vt:lpstr>미적분 차트</vt:lpstr>
      <vt:lpstr>기하 차트</vt:lpstr>
      <vt:lpstr>확률과 통계 등급컷</vt:lpstr>
      <vt:lpstr>미적분 등급컷</vt:lpstr>
      <vt:lpstr>기하 등급컷</vt:lpstr>
      <vt:lpstr>수학 진위판정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승혁 윤</cp:lastModifiedBy>
  <cp:lastPrinted>2021-12-10T07:42:56Z</cp:lastPrinted>
  <dcterms:created xsi:type="dcterms:W3CDTF">2018-04-21T04:34:05Z</dcterms:created>
  <dcterms:modified xsi:type="dcterms:W3CDTF">2021-12-21T07:32:17Z</dcterms:modified>
</cp:coreProperties>
</file>